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DHHSWEB\a\dma\elig\"/>
    </mc:Choice>
  </mc:AlternateContent>
  <bookViews>
    <workbookView xWindow="0" yWindow="0" windowWidth="18735" windowHeight="9660" tabRatio="602" firstSheet="2" activeTab="2"/>
  </bookViews>
  <sheets>
    <sheet name="SFY2014" sheetId="22" state="hidden" r:id="rId1"/>
    <sheet name="SFY2014Smoothed_Final" sheetId="26" state="hidden" r:id="rId2"/>
    <sheet name="SFY2014 Enrollees" sheetId="27" r:id="rId3"/>
  </sheets>
  <externalReferences>
    <externalReference r:id="rId4"/>
  </externalReferences>
  <definedNames>
    <definedName name="Copy_SFY09">#REF!</definedName>
  </definedNames>
  <calcPr calcId="152511"/>
</workbook>
</file>

<file path=xl/calcChain.xml><?xml version="1.0" encoding="utf-8"?>
<calcChain xmlns="http://schemas.openxmlformats.org/spreadsheetml/2006/main">
  <c r="K17" i="26" l="1"/>
  <c r="K18" i="26"/>
  <c r="K18" i="27"/>
  <c r="I17" i="26"/>
  <c r="I18" i="26"/>
  <c r="AC17" i="26"/>
  <c r="Y17" i="26"/>
  <c r="AE42" i="26"/>
  <c r="AC42" i="26"/>
  <c r="AA42" i="26"/>
  <c r="AA17" i="26" s="1"/>
  <c r="Y42" i="26"/>
  <c r="W42" i="26"/>
  <c r="U42" i="26"/>
  <c r="S42" i="26"/>
  <c r="Q42" i="26"/>
  <c r="Q17" i="26" s="1"/>
  <c r="Q18" i="26" s="1"/>
  <c r="Q18" i="27" s="1"/>
  <c r="O42" i="26"/>
  <c r="O17" i="26" s="1"/>
  <c r="M42" i="26"/>
  <c r="K42" i="26"/>
  <c r="I42" i="26"/>
  <c r="G42" i="26"/>
  <c r="E42" i="26"/>
  <c r="C42" i="26"/>
  <c r="AE22" i="22"/>
  <c r="AC22" i="22"/>
  <c r="AA22" i="22"/>
  <c r="Y22" i="22"/>
  <c r="W22" i="22"/>
  <c r="U22" i="22"/>
  <c r="S22" i="22"/>
  <c r="Q22" i="22"/>
  <c r="O22" i="22"/>
  <c r="M22" i="22"/>
  <c r="K22" i="22"/>
  <c r="I22" i="22"/>
  <c r="G22" i="22"/>
  <c r="E22" i="22"/>
  <c r="C22" i="22"/>
  <c r="AE20" i="27"/>
  <c r="AE19" i="27"/>
  <c r="AE18" i="27"/>
  <c r="AE17" i="27"/>
  <c r="AF17" i="27" s="1"/>
  <c r="AE16" i="27"/>
  <c r="AF16" i="27" s="1"/>
  <c r="AE15" i="27"/>
  <c r="AF15" i="27" s="1"/>
  <c r="AE14" i="27"/>
  <c r="AF14" i="27" s="1"/>
  <c r="AE13" i="27"/>
  <c r="AF13" i="27" s="1"/>
  <c r="AE12" i="27"/>
  <c r="AF12" i="27"/>
  <c r="AE11" i="27"/>
  <c r="AF11" i="27" s="1"/>
  <c r="AE10" i="27"/>
  <c r="AF10" i="27" s="1"/>
  <c r="AE9" i="27"/>
  <c r="AC20" i="27"/>
  <c r="AC19" i="27"/>
  <c r="AC12" i="27"/>
  <c r="AC9" i="27"/>
  <c r="AC10" i="27"/>
  <c r="AD10" i="27" s="1"/>
  <c r="AC11" i="27"/>
  <c r="AA20" i="27"/>
  <c r="AA19" i="27"/>
  <c r="AA12" i="27"/>
  <c r="AA11" i="27"/>
  <c r="AA9" i="27"/>
  <c r="AA10" i="27"/>
  <c r="Y20" i="27"/>
  <c r="Y19" i="27"/>
  <c r="Y12" i="27"/>
  <c r="Y11" i="27"/>
  <c r="Y10" i="27"/>
  <c r="Y9" i="27"/>
  <c r="W20" i="27"/>
  <c r="W19" i="27"/>
  <c r="W12" i="27"/>
  <c r="W11" i="27"/>
  <c r="W10" i="27"/>
  <c r="W9" i="27"/>
  <c r="U20" i="27"/>
  <c r="U19" i="27"/>
  <c r="U12" i="27"/>
  <c r="U9" i="27"/>
  <c r="V9" i="27" s="1"/>
  <c r="U10" i="27"/>
  <c r="U11" i="27"/>
  <c r="S20" i="27"/>
  <c r="S19" i="27"/>
  <c r="S17" i="27"/>
  <c r="S12" i="27"/>
  <c r="S9" i="27"/>
  <c r="T9" i="27" s="1"/>
  <c r="S10" i="27"/>
  <c r="S11" i="27"/>
  <c r="Q20" i="27"/>
  <c r="Q19" i="27"/>
  <c r="Q12" i="27"/>
  <c r="Q11" i="27"/>
  <c r="Q10" i="27"/>
  <c r="Q9" i="27"/>
  <c r="O20" i="27"/>
  <c r="O19" i="27"/>
  <c r="O12" i="27"/>
  <c r="O9" i="27"/>
  <c r="O10" i="27"/>
  <c r="O11" i="27"/>
  <c r="M20" i="27"/>
  <c r="M19" i="27"/>
  <c r="M12" i="27"/>
  <c r="M11" i="27"/>
  <c r="M10" i="27"/>
  <c r="M9" i="27"/>
  <c r="N11" i="27" s="1"/>
  <c r="K20" i="27"/>
  <c r="K19" i="27"/>
  <c r="K12" i="27"/>
  <c r="K11" i="27"/>
  <c r="K10" i="27"/>
  <c r="L10" i="27" s="1"/>
  <c r="K9" i="27"/>
  <c r="L9" i="27" s="1"/>
  <c r="I20" i="27"/>
  <c r="I19" i="27"/>
  <c r="I12" i="27"/>
  <c r="I11" i="27"/>
  <c r="AG11" i="27" s="1"/>
  <c r="AP11" i="27" s="1"/>
  <c r="I10" i="27"/>
  <c r="I9" i="27"/>
  <c r="J9" i="27" s="1"/>
  <c r="G20" i="27"/>
  <c r="G19" i="27"/>
  <c r="G12" i="27"/>
  <c r="H12" i="27" s="1"/>
  <c r="G11" i="27"/>
  <c r="G10" i="27"/>
  <c r="G9" i="27"/>
  <c r="H9" i="27" s="1"/>
  <c r="E20" i="27"/>
  <c r="E19" i="27"/>
  <c r="E12" i="27"/>
  <c r="E9" i="27"/>
  <c r="F9" i="27" s="1"/>
  <c r="E10" i="27"/>
  <c r="E11" i="27"/>
  <c r="C20" i="27"/>
  <c r="C19" i="27"/>
  <c r="C12" i="27"/>
  <c r="C11" i="27"/>
  <c r="C10" i="27"/>
  <c r="D10" i="27" s="1"/>
  <c r="C9" i="27"/>
  <c r="D9" i="27"/>
  <c r="AZ20" i="27"/>
  <c r="AT20" i="27"/>
  <c r="AN20" i="27"/>
  <c r="AK20" i="27"/>
  <c r="AZ19" i="27"/>
  <c r="AT19" i="27"/>
  <c r="AN19" i="27"/>
  <c r="AK19" i="27"/>
  <c r="AZ18" i="27"/>
  <c r="AT18" i="27"/>
  <c r="AN18" i="27"/>
  <c r="AK18" i="27"/>
  <c r="AZ17" i="27"/>
  <c r="AT17" i="27"/>
  <c r="AN17" i="27"/>
  <c r="AK17" i="27"/>
  <c r="AZ16" i="27"/>
  <c r="AT16" i="27"/>
  <c r="AN16" i="27"/>
  <c r="AK16" i="27"/>
  <c r="A16" i="27"/>
  <c r="A17" i="27" s="1"/>
  <c r="A18" i="27" s="1"/>
  <c r="A19" i="27" s="1"/>
  <c r="A20" i="27" s="1"/>
  <c r="AZ15" i="27"/>
  <c r="AT15" i="27"/>
  <c r="AN15" i="27"/>
  <c r="AK15" i="27"/>
  <c r="AZ14" i="27"/>
  <c r="AT14" i="27"/>
  <c r="AN14" i="27"/>
  <c r="AK14" i="27"/>
  <c r="AZ13" i="27"/>
  <c r="AT13" i="27"/>
  <c r="AN13" i="27"/>
  <c r="AK13" i="27"/>
  <c r="AZ12" i="27"/>
  <c r="AT12" i="27"/>
  <c r="AN12" i="27"/>
  <c r="AK12" i="27"/>
  <c r="AZ11" i="27"/>
  <c r="AT11" i="27"/>
  <c r="AN11" i="27"/>
  <c r="AK11" i="27"/>
  <c r="AZ10" i="27"/>
  <c r="AT10" i="27"/>
  <c r="AN10" i="27"/>
  <c r="AK10" i="27"/>
  <c r="A10" i="27"/>
  <c r="A11" i="27"/>
  <c r="A12" i="27" s="1"/>
  <c r="A13" i="27" s="1"/>
  <c r="A14" i="27" s="1"/>
  <c r="AZ9" i="27"/>
  <c r="AT9" i="27"/>
  <c r="AN9" i="27"/>
  <c r="AK9" i="27"/>
  <c r="U17" i="26"/>
  <c r="U17" i="27"/>
  <c r="S17" i="26"/>
  <c r="S18" i="26" s="1"/>
  <c r="S18" i="27" s="1"/>
  <c r="G36" i="26"/>
  <c r="AE22" i="26"/>
  <c r="AF13" i="26"/>
  <c r="AF14" i="26"/>
  <c r="AF15" i="26"/>
  <c r="AF16" i="26"/>
  <c r="AF17" i="26"/>
  <c r="AF18" i="26"/>
  <c r="AE41" i="26"/>
  <c r="D11" i="26"/>
  <c r="AG28" i="26"/>
  <c r="AD28" i="26"/>
  <c r="AC28" i="26"/>
  <c r="AD33" i="26" s="1"/>
  <c r="AB28" i="26"/>
  <c r="AA28" i="26"/>
  <c r="AB33" i="26" s="1"/>
  <c r="Z28" i="26"/>
  <c r="Y28" i="26"/>
  <c r="X28" i="26"/>
  <c r="X33" i="26"/>
  <c r="W28" i="26"/>
  <c r="V28" i="26"/>
  <c r="U28" i="26"/>
  <c r="V33" i="26" s="1"/>
  <c r="T28" i="26"/>
  <c r="T33" i="26" s="1"/>
  <c r="S28" i="26"/>
  <c r="R28" i="26"/>
  <c r="Q28" i="26"/>
  <c r="P28" i="26"/>
  <c r="O28" i="26"/>
  <c r="P33" i="26" s="1"/>
  <c r="N28" i="26"/>
  <c r="M28" i="26"/>
  <c r="L28" i="26"/>
  <c r="L33" i="26" s="1"/>
  <c r="K28" i="26"/>
  <c r="J28" i="26"/>
  <c r="I28" i="26"/>
  <c r="J33" i="26" s="1"/>
  <c r="H28" i="26"/>
  <c r="G28" i="26"/>
  <c r="H33" i="26" s="1"/>
  <c r="F28" i="26"/>
  <c r="E28" i="26"/>
  <c r="F33" i="26" s="1"/>
  <c r="D28" i="26"/>
  <c r="C28" i="26"/>
  <c r="D33" i="26"/>
  <c r="B28" i="26"/>
  <c r="AG27" i="26"/>
  <c r="AH32" i="26" s="1"/>
  <c r="AD27" i="26"/>
  <c r="AC27" i="26"/>
  <c r="AD32" i="26" s="1"/>
  <c r="AB27" i="26"/>
  <c r="AA27" i="26"/>
  <c r="AB32" i="26"/>
  <c r="Z27" i="26"/>
  <c r="Y27" i="26"/>
  <c r="X27" i="26"/>
  <c r="W27" i="26"/>
  <c r="X32" i="26" s="1"/>
  <c r="V27" i="26"/>
  <c r="U27" i="26"/>
  <c r="V32" i="26" s="1"/>
  <c r="T27" i="26"/>
  <c r="S27" i="26"/>
  <c r="T32" i="26" s="1"/>
  <c r="R27" i="26"/>
  <c r="Q27" i="26"/>
  <c r="P27" i="26"/>
  <c r="O27" i="26"/>
  <c r="P32" i="26" s="1"/>
  <c r="N27" i="26"/>
  <c r="M27" i="26"/>
  <c r="N32" i="26"/>
  <c r="L27" i="26"/>
  <c r="K27" i="26"/>
  <c r="L32" i="26"/>
  <c r="J27" i="26"/>
  <c r="J32" i="26"/>
  <c r="I27" i="26"/>
  <c r="H27" i="26"/>
  <c r="G27" i="26"/>
  <c r="H32" i="26" s="1"/>
  <c r="F27" i="26"/>
  <c r="E27" i="26"/>
  <c r="D27" i="26"/>
  <c r="D32" i="26"/>
  <c r="C27" i="26"/>
  <c r="B27" i="26"/>
  <c r="B32" i="26" s="1"/>
  <c r="AG26" i="26"/>
  <c r="AH31" i="26"/>
  <c r="AD26" i="26"/>
  <c r="AC26" i="26"/>
  <c r="AD31" i="26" s="1"/>
  <c r="AB26" i="26"/>
  <c r="AA26" i="26"/>
  <c r="AB31" i="26" s="1"/>
  <c r="Z26" i="26"/>
  <c r="Y26" i="26"/>
  <c r="X26" i="26"/>
  <c r="X31" i="26" s="1"/>
  <c r="W26" i="26"/>
  <c r="V26" i="26"/>
  <c r="U26" i="26"/>
  <c r="V31" i="26" s="1"/>
  <c r="T26" i="26"/>
  <c r="T31" i="26" s="1"/>
  <c r="S26" i="26"/>
  <c r="R26" i="26"/>
  <c r="Q26" i="26"/>
  <c r="R31" i="26" s="1"/>
  <c r="P26" i="26"/>
  <c r="O26" i="26"/>
  <c r="P31" i="26" s="1"/>
  <c r="N26" i="26"/>
  <c r="M26" i="26"/>
  <c r="L26" i="26"/>
  <c r="L31" i="26" s="1"/>
  <c r="K26" i="26"/>
  <c r="J26" i="26"/>
  <c r="I26" i="26"/>
  <c r="J31" i="26" s="1"/>
  <c r="H26" i="26"/>
  <c r="G26" i="26"/>
  <c r="H31" i="26" s="1"/>
  <c r="F26" i="26"/>
  <c r="E26" i="26"/>
  <c r="D26" i="26"/>
  <c r="C26" i="26"/>
  <c r="D31" i="26" s="1"/>
  <c r="B26" i="26"/>
  <c r="AG25" i="26"/>
  <c r="AF25" i="26"/>
  <c r="AF30" i="26" s="1"/>
  <c r="AD25" i="26"/>
  <c r="AC25" i="26"/>
  <c r="AB25" i="26"/>
  <c r="AA25" i="26"/>
  <c r="AB30" i="26" s="1"/>
  <c r="AB35" i="26" s="1"/>
  <c r="AB36" i="26" s="1"/>
  <c r="Z25" i="26"/>
  <c r="Y25" i="26"/>
  <c r="Z30" i="26"/>
  <c r="X25" i="26"/>
  <c r="W25" i="26"/>
  <c r="X30" i="26" s="1"/>
  <c r="X35" i="26" s="1"/>
  <c r="X36" i="26" s="1"/>
  <c r="V25" i="26"/>
  <c r="U25" i="26"/>
  <c r="T25" i="26"/>
  <c r="S25" i="26"/>
  <c r="T30" i="26" s="1"/>
  <c r="R25" i="26"/>
  <c r="Q25" i="26"/>
  <c r="R30" i="26" s="1"/>
  <c r="P25" i="26"/>
  <c r="P30" i="26" s="1"/>
  <c r="O25" i="26"/>
  <c r="N25" i="26"/>
  <c r="M25" i="26"/>
  <c r="N30" i="26"/>
  <c r="L25" i="26"/>
  <c r="K25" i="26"/>
  <c r="L30" i="26" s="1"/>
  <c r="L35" i="26" s="1"/>
  <c r="L36" i="26" s="1"/>
  <c r="J25" i="26"/>
  <c r="I25" i="26"/>
  <c r="J30" i="26" s="1"/>
  <c r="H25" i="26"/>
  <c r="G25" i="26"/>
  <c r="F25" i="26"/>
  <c r="F30" i="26" s="1"/>
  <c r="E25" i="26"/>
  <c r="C25" i="26"/>
  <c r="B25" i="26"/>
  <c r="B30" i="26"/>
  <c r="AZ20" i="26"/>
  <c r="AT20" i="26"/>
  <c r="AN20" i="26"/>
  <c r="AK20" i="26"/>
  <c r="AG20" i="26"/>
  <c r="AP20" i="26" s="1"/>
  <c r="AV20" i="26" s="1"/>
  <c r="AF20" i="26"/>
  <c r="AZ19" i="26"/>
  <c r="AT19" i="26"/>
  <c r="AN19" i="26"/>
  <c r="AK19" i="26"/>
  <c r="AG19" i="26"/>
  <c r="AF19" i="26"/>
  <c r="AZ18" i="26"/>
  <c r="AT18" i="26"/>
  <c r="AN18" i="26"/>
  <c r="AK18" i="26"/>
  <c r="AZ17" i="26"/>
  <c r="AT17" i="26"/>
  <c r="AN17" i="26"/>
  <c r="AK17" i="26"/>
  <c r="AZ16" i="26"/>
  <c r="AT16" i="26"/>
  <c r="AN16" i="26"/>
  <c r="AK16" i="26"/>
  <c r="A16" i="26"/>
  <c r="A17" i="26" s="1"/>
  <c r="A18" i="26" s="1"/>
  <c r="A19" i="26" s="1"/>
  <c r="A20" i="26" s="1"/>
  <c r="AZ15" i="26"/>
  <c r="AT15" i="26"/>
  <c r="AN15" i="26"/>
  <c r="AK15" i="26"/>
  <c r="AZ14" i="26"/>
  <c r="AT14" i="26"/>
  <c r="AN14" i="26"/>
  <c r="AK14" i="26"/>
  <c r="AZ13" i="26"/>
  <c r="AT13" i="26"/>
  <c r="AN13" i="26"/>
  <c r="AK13" i="26"/>
  <c r="AZ12" i="26"/>
  <c r="AT12" i="26"/>
  <c r="AN12" i="26"/>
  <c r="AK12" i="26"/>
  <c r="AG12" i="26"/>
  <c r="AF12" i="26"/>
  <c r="AD12" i="26"/>
  <c r="AB12" i="26"/>
  <c r="Z12" i="26"/>
  <c r="X12" i="26"/>
  <c r="V12" i="26"/>
  <c r="T12" i="26"/>
  <c r="R12" i="26"/>
  <c r="P12" i="26"/>
  <c r="N12" i="26"/>
  <c r="L12" i="26"/>
  <c r="J12" i="26"/>
  <c r="H12" i="26"/>
  <c r="F12" i="26"/>
  <c r="A12" i="26"/>
  <c r="A13" i="26"/>
  <c r="A14" i="26" s="1"/>
  <c r="AZ11" i="26"/>
  <c r="AT11" i="26"/>
  <c r="AN11" i="26"/>
  <c r="AK11" i="26"/>
  <c r="AG11" i="26"/>
  <c r="AH27" i="26"/>
  <c r="AF11" i="26"/>
  <c r="AD11" i="26"/>
  <c r="AB11" i="26"/>
  <c r="Z11" i="26"/>
  <c r="X11" i="26"/>
  <c r="V11" i="26"/>
  <c r="T11" i="26"/>
  <c r="R11" i="26"/>
  <c r="P11" i="26"/>
  <c r="N11" i="26"/>
  <c r="L11" i="26"/>
  <c r="J11" i="26"/>
  <c r="H11" i="26"/>
  <c r="F11" i="26"/>
  <c r="AZ10" i="26"/>
  <c r="AT10" i="26"/>
  <c r="AP10" i="26"/>
  <c r="AV10" i="26"/>
  <c r="AN10" i="26"/>
  <c r="AK10" i="26"/>
  <c r="AG10" i="26"/>
  <c r="AH26" i="26"/>
  <c r="AF10" i="26"/>
  <c r="AD10" i="26"/>
  <c r="AB10" i="26"/>
  <c r="Z10" i="26"/>
  <c r="X10" i="26"/>
  <c r="V10" i="26"/>
  <c r="T10" i="26"/>
  <c r="R10" i="26"/>
  <c r="P10" i="26"/>
  <c r="N10" i="26"/>
  <c r="L10" i="26"/>
  <c r="J10" i="26"/>
  <c r="H10" i="26"/>
  <c r="F10" i="26"/>
  <c r="A10" i="26"/>
  <c r="A11" i="26"/>
  <c r="AZ9" i="26"/>
  <c r="AT9" i="26"/>
  <c r="AN9" i="26"/>
  <c r="AK9" i="26"/>
  <c r="AF9" i="26"/>
  <c r="AD9" i="26"/>
  <c r="AB9" i="26"/>
  <c r="Z9" i="26"/>
  <c r="X9" i="26"/>
  <c r="V9" i="26"/>
  <c r="T9" i="26"/>
  <c r="R9" i="26"/>
  <c r="P9" i="26"/>
  <c r="N9" i="26"/>
  <c r="L9" i="26"/>
  <c r="J9" i="26"/>
  <c r="H9" i="26"/>
  <c r="F9" i="26"/>
  <c r="AZ20" i="22"/>
  <c r="AG20" i="22"/>
  <c r="AP20" i="22" s="1"/>
  <c r="AG9" i="22"/>
  <c r="AG10" i="22"/>
  <c r="AH10" i="22"/>
  <c r="AP10" i="22"/>
  <c r="AV10" i="22" s="1"/>
  <c r="AG11" i="22"/>
  <c r="AG12" i="22"/>
  <c r="AP12" i="22" s="1"/>
  <c r="AG13" i="22"/>
  <c r="AP13" i="22"/>
  <c r="AG14" i="22"/>
  <c r="AG15" i="22"/>
  <c r="AH18" i="22"/>
  <c r="AG16" i="22"/>
  <c r="AG17" i="22"/>
  <c r="AG18" i="22"/>
  <c r="AP18" i="22" s="1"/>
  <c r="AV18" i="22" s="1"/>
  <c r="AG19" i="22"/>
  <c r="AT20" i="22"/>
  <c r="AN20" i="22"/>
  <c r="AK20" i="22"/>
  <c r="AF20" i="22"/>
  <c r="AD20" i="22"/>
  <c r="AB20" i="22"/>
  <c r="Z20" i="22"/>
  <c r="X20" i="22"/>
  <c r="V20" i="22"/>
  <c r="T20" i="22"/>
  <c r="R20" i="22"/>
  <c r="P20" i="22"/>
  <c r="N20" i="22"/>
  <c r="L20" i="22"/>
  <c r="J20" i="22"/>
  <c r="H20" i="22"/>
  <c r="F20" i="22"/>
  <c r="D20" i="22"/>
  <c r="A16" i="22"/>
  <c r="A17" i="22" s="1"/>
  <c r="A18" i="22" s="1"/>
  <c r="A19" i="22" s="1"/>
  <c r="A20" i="22"/>
  <c r="AZ19" i="22"/>
  <c r="AT19" i="22"/>
  <c r="AN19" i="22"/>
  <c r="AK19" i="22"/>
  <c r="AF19" i="22"/>
  <c r="AD19" i="22"/>
  <c r="AB19" i="22"/>
  <c r="Z19" i="22"/>
  <c r="X19" i="22"/>
  <c r="V19" i="22"/>
  <c r="T19" i="22"/>
  <c r="R19" i="22"/>
  <c r="P19" i="22"/>
  <c r="N19" i="22"/>
  <c r="L19" i="22"/>
  <c r="J19" i="22"/>
  <c r="H19" i="22"/>
  <c r="F19" i="22"/>
  <c r="D19" i="22"/>
  <c r="AZ18" i="22"/>
  <c r="AT18" i="22"/>
  <c r="AN18" i="22"/>
  <c r="AK18" i="22"/>
  <c r="AF18" i="22"/>
  <c r="AD18" i="22"/>
  <c r="AB18" i="22"/>
  <c r="Z18" i="22"/>
  <c r="X18" i="22"/>
  <c r="V18" i="22"/>
  <c r="T18" i="22"/>
  <c r="R18" i="22"/>
  <c r="P18" i="22"/>
  <c r="N18" i="22"/>
  <c r="L18" i="22"/>
  <c r="J18" i="22"/>
  <c r="H18" i="22"/>
  <c r="F18" i="22"/>
  <c r="D18" i="22"/>
  <c r="AZ17" i="22"/>
  <c r="AT17" i="22"/>
  <c r="AN17" i="22"/>
  <c r="AK17" i="22"/>
  <c r="AF17" i="22"/>
  <c r="AD17" i="22"/>
  <c r="AB17" i="22"/>
  <c r="Z17" i="22"/>
  <c r="X17" i="22"/>
  <c r="V17" i="22"/>
  <c r="T17" i="22"/>
  <c r="R17" i="22"/>
  <c r="P17" i="22"/>
  <c r="N17" i="22"/>
  <c r="L17" i="22"/>
  <c r="J17" i="22"/>
  <c r="H17" i="22"/>
  <c r="F17" i="22"/>
  <c r="D17" i="22"/>
  <c r="AZ16" i="22"/>
  <c r="AT16" i="22"/>
  <c r="AN16" i="22"/>
  <c r="AK16" i="22"/>
  <c r="AF16" i="22"/>
  <c r="AD16" i="22"/>
  <c r="AB16" i="22"/>
  <c r="Z16" i="22"/>
  <c r="X16" i="22"/>
  <c r="V16" i="22"/>
  <c r="T16" i="22"/>
  <c r="R16" i="22"/>
  <c r="P16" i="22"/>
  <c r="N16" i="22"/>
  <c r="L16" i="22"/>
  <c r="J16" i="22"/>
  <c r="H16" i="22"/>
  <c r="F16" i="22"/>
  <c r="D16" i="22"/>
  <c r="AZ15" i="22"/>
  <c r="AT15" i="22"/>
  <c r="AN15" i="22"/>
  <c r="AK15" i="22"/>
  <c r="AF15" i="22"/>
  <c r="AD15" i="22"/>
  <c r="AB15" i="22"/>
  <c r="Z15" i="22"/>
  <c r="X15" i="22"/>
  <c r="V15" i="22"/>
  <c r="T15" i="22"/>
  <c r="R15" i="22"/>
  <c r="P15" i="22"/>
  <c r="N15" i="22"/>
  <c r="L15" i="22"/>
  <c r="J15" i="22"/>
  <c r="H15" i="22"/>
  <c r="F15" i="22"/>
  <c r="D15" i="22"/>
  <c r="AZ14" i="22"/>
  <c r="AT14" i="22"/>
  <c r="AN14" i="22"/>
  <c r="AK14" i="22"/>
  <c r="AF14" i="22"/>
  <c r="AD14" i="22"/>
  <c r="AB14" i="22"/>
  <c r="Z14" i="22"/>
  <c r="X14" i="22"/>
  <c r="V14" i="22"/>
  <c r="T14" i="22"/>
  <c r="R14" i="22"/>
  <c r="P14" i="22"/>
  <c r="N14" i="22"/>
  <c r="L14" i="22"/>
  <c r="J14" i="22"/>
  <c r="H14" i="22"/>
  <c r="F14" i="22"/>
  <c r="D14" i="22"/>
  <c r="A10" i="22"/>
  <c r="A11" i="22" s="1"/>
  <c r="A12" i="22" s="1"/>
  <c r="A13" i="22" s="1"/>
  <c r="A14" i="22" s="1"/>
  <c r="AZ13" i="22"/>
  <c r="AT13" i="22"/>
  <c r="AN13" i="22"/>
  <c r="AK13" i="22"/>
  <c r="AF13" i="22"/>
  <c r="AD13" i="22"/>
  <c r="AB13" i="22"/>
  <c r="Z13" i="22"/>
  <c r="X13" i="22"/>
  <c r="V13" i="22"/>
  <c r="T13" i="22"/>
  <c r="R13" i="22"/>
  <c r="P13" i="22"/>
  <c r="N13" i="22"/>
  <c r="L13" i="22"/>
  <c r="J13" i="22"/>
  <c r="H13" i="22"/>
  <c r="F13" i="22"/>
  <c r="D13" i="22"/>
  <c r="AZ12" i="22"/>
  <c r="AT12" i="22"/>
  <c r="AN12" i="22"/>
  <c r="AK12" i="22"/>
  <c r="AF12" i="22"/>
  <c r="AD12" i="22"/>
  <c r="AB12" i="22"/>
  <c r="Z12" i="22"/>
  <c r="X12" i="22"/>
  <c r="V12" i="22"/>
  <c r="T12" i="22"/>
  <c r="R12" i="22"/>
  <c r="P12" i="22"/>
  <c r="N12" i="22"/>
  <c r="L12" i="22"/>
  <c r="J12" i="22"/>
  <c r="H12" i="22"/>
  <c r="F12" i="22"/>
  <c r="D12" i="22"/>
  <c r="AZ11" i="22"/>
  <c r="AT11" i="22"/>
  <c r="AN11" i="22"/>
  <c r="AK11" i="22"/>
  <c r="AF11" i="22"/>
  <c r="AD11" i="22"/>
  <c r="AB11" i="22"/>
  <c r="Z11" i="22"/>
  <c r="X11" i="22"/>
  <c r="V11" i="22"/>
  <c r="T11" i="22"/>
  <c r="R11" i="22"/>
  <c r="P11" i="22"/>
  <c r="N11" i="22"/>
  <c r="L11" i="22"/>
  <c r="J11" i="22"/>
  <c r="H11" i="22"/>
  <c r="F11" i="22"/>
  <c r="D11" i="22"/>
  <c r="AZ10" i="22"/>
  <c r="AT10" i="22"/>
  <c r="AN10" i="22"/>
  <c r="AK10" i="22"/>
  <c r="AF10" i="22"/>
  <c r="AD10" i="22"/>
  <c r="AB10" i="22"/>
  <c r="Z10" i="22"/>
  <c r="X10" i="22"/>
  <c r="V10" i="22"/>
  <c r="T10" i="22"/>
  <c r="R10" i="22"/>
  <c r="P10" i="22"/>
  <c r="N10" i="22"/>
  <c r="L10" i="22"/>
  <c r="J10" i="22"/>
  <c r="H10" i="22"/>
  <c r="F10" i="22"/>
  <c r="D10" i="22"/>
  <c r="AZ9" i="22"/>
  <c r="AT9" i="22"/>
  <c r="AN9" i="22"/>
  <c r="AK9" i="22"/>
  <c r="AF9" i="22"/>
  <c r="AD9" i="22"/>
  <c r="AB9" i="22"/>
  <c r="Z9" i="22"/>
  <c r="X9" i="22"/>
  <c r="V9" i="22"/>
  <c r="T9" i="22"/>
  <c r="R9" i="22"/>
  <c r="P9" i="22"/>
  <c r="N9" i="22"/>
  <c r="L9" i="22"/>
  <c r="J9" i="22"/>
  <c r="H9" i="22"/>
  <c r="F9" i="22"/>
  <c r="D9" i="22"/>
  <c r="D12" i="26"/>
  <c r="D9" i="26"/>
  <c r="D10" i="26"/>
  <c r="D25" i="26"/>
  <c r="AG9" i="26"/>
  <c r="AP11" i="26"/>
  <c r="AV11" i="26" s="1"/>
  <c r="AV13" i="22"/>
  <c r="AH9" i="22"/>
  <c r="AH13" i="22"/>
  <c r="AV20" i="22"/>
  <c r="AP9" i="22"/>
  <c r="AH11" i="26"/>
  <c r="AH9" i="26"/>
  <c r="AP9" i="26"/>
  <c r="AQ9" i="22"/>
  <c r="AV9" i="26"/>
  <c r="F11" i="27"/>
  <c r="K17" i="27"/>
  <c r="O17" i="27"/>
  <c r="Q17" i="27"/>
  <c r="Z32" i="26"/>
  <c r="AA17" i="27"/>
  <c r="AA18" i="26"/>
  <c r="AV9" i="22"/>
  <c r="AW9" i="22" s="1"/>
  <c r="Z9" i="27"/>
  <c r="AH28" i="26"/>
  <c r="AH33" i="26"/>
  <c r="R9" i="27"/>
  <c r="R10" i="27"/>
  <c r="AH11" i="22"/>
  <c r="AH12" i="22"/>
  <c r="AP11" i="22"/>
  <c r="AH14" i="22"/>
  <c r="R11" i="27"/>
  <c r="AQ11" i="26"/>
  <c r="R12" i="27"/>
  <c r="AH25" i="26"/>
  <c r="AH30" i="26"/>
  <c r="AH10" i="26"/>
  <c r="AD30" i="26"/>
  <c r="AP17" i="22"/>
  <c r="AV17" i="22"/>
  <c r="AA18" i="27"/>
  <c r="AV11" i="22"/>
  <c r="F12" i="27" l="1"/>
  <c r="L11" i="27"/>
  <c r="H10" i="27"/>
  <c r="F10" i="27"/>
  <c r="AB11" i="27"/>
  <c r="H11" i="27"/>
  <c r="N9" i="27"/>
  <c r="V10" i="27"/>
  <c r="AD11" i="27"/>
  <c r="F31" i="26"/>
  <c r="N31" i="26"/>
  <c r="R32" i="26"/>
  <c r="N33" i="26"/>
  <c r="D30" i="26"/>
  <c r="F32" i="26"/>
  <c r="F35" i="26" s="1"/>
  <c r="F36" i="26" s="1"/>
  <c r="T35" i="26"/>
  <c r="T36" i="26" s="1"/>
  <c r="S13" i="26" s="1"/>
  <c r="S13" i="27" s="1"/>
  <c r="R35" i="26"/>
  <c r="R36" i="26" s="1"/>
  <c r="Q15" i="26" s="1"/>
  <c r="Q15" i="27" s="1"/>
  <c r="H30" i="26"/>
  <c r="R33" i="26"/>
  <c r="V30" i="26"/>
  <c r="V35" i="26" s="1"/>
  <c r="V36" i="26" s="1"/>
  <c r="U13" i="26" s="1"/>
  <c r="Z33" i="26"/>
  <c r="AW10" i="22"/>
  <c r="AV11" i="27"/>
  <c r="K16" i="26"/>
  <c r="K15" i="26"/>
  <c r="Z10" i="27"/>
  <c r="K14" i="26"/>
  <c r="AW11" i="26"/>
  <c r="B33" i="26"/>
  <c r="AF28" i="26"/>
  <c r="AF33" i="26" s="1"/>
  <c r="D12" i="27"/>
  <c r="D11" i="27"/>
  <c r="N12" i="27"/>
  <c r="N10" i="27"/>
  <c r="P12" i="27"/>
  <c r="AG12" i="27"/>
  <c r="X9" i="27"/>
  <c r="X10" i="27"/>
  <c r="Z11" i="27"/>
  <c r="I17" i="27"/>
  <c r="AQ11" i="22"/>
  <c r="K13" i="26"/>
  <c r="AW10" i="26"/>
  <c r="AG42" i="26"/>
  <c r="AP19" i="26"/>
  <c r="AD35" i="26"/>
  <c r="AD36" i="26" s="1"/>
  <c r="AP16" i="22"/>
  <c r="AH16" i="22"/>
  <c r="AA13" i="26"/>
  <c r="AA15" i="26"/>
  <c r="AA16" i="26"/>
  <c r="AA14" i="26"/>
  <c r="U14" i="26"/>
  <c r="U16" i="26"/>
  <c r="AW9" i="26"/>
  <c r="AC17" i="27"/>
  <c r="AC18" i="26"/>
  <c r="U18" i="26"/>
  <c r="AQ10" i="22"/>
  <c r="AQ13" i="22"/>
  <c r="AG19" i="27"/>
  <c r="AB12" i="27"/>
  <c r="AH20" i="22"/>
  <c r="AH15" i="22"/>
  <c r="AP15" i="22"/>
  <c r="W16" i="26"/>
  <c r="W14" i="26"/>
  <c r="W13" i="26"/>
  <c r="W15" i="26"/>
  <c r="P9" i="27"/>
  <c r="P11" i="27"/>
  <c r="I18" i="27"/>
  <c r="AF9" i="27"/>
  <c r="AF19" i="27"/>
  <c r="AW11" i="22"/>
  <c r="D35" i="26"/>
  <c r="D36" i="26" s="1"/>
  <c r="Z31" i="26"/>
  <c r="Z35" i="26" s="1"/>
  <c r="Z36" i="26" s="1"/>
  <c r="V11" i="27"/>
  <c r="X11" i="27"/>
  <c r="H35" i="26"/>
  <c r="H36" i="26" s="1"/>
  <c r="AG20" i="27"/>
  <c r="J10" i="27"/>
  <c r="AG10" i="27"/>
  <c r="T10" i="27"/>
  <c r="AH35" i="26"/>
  <c r="AH36" i="26" s="1"/>
  <c r="AQ9" i="26"/>
  <c r="AQ10" i="26"/>
  <c r="P35" i="26"/>
  <c r="P36" i="26" s="1"/>
  <c r="N35" i="26"/>
  <c r="N36" i="26" s="1"/>
  <c r="AP14" i="22"/>
  <c r="AG22" i="22"/>
  <c r="AH12" i="26"/>
  <c r="AP12" i="26"/>
  <c r="V12" i="27"/>
  <c r="AF18" i="27"/>
  <c r="J35" i="26"/>
  <c r="J36" i="26" s="1"/>
  <c r="AB9" i="27"/>
  <c r="AD9" i="27"/>
  <c r="AD12" i="27"/>
  <c r="O18" i="26"/>
  <c r="AH19" i="22"/>
  <c r="AP19" i="22"/>
  <c r="B31" i="26"/>
  <c r="AF26" i="26"/>
  <c r="AF31" i="26" s="1"/>
  <c r="P10" i="27"/>
  <c r="AF20" i="27"/>
  <c r="T11" i="27"/>
  <c r="Z12" i="27"/>
  <c r="AV12" i="22"/>
  <c r="AW12" i="22" s="1"/>
  <c r="AQ12" i="22"/>
  <c r="AG9" i="27"/>
  <c r="J11" i="27"/>
  <c r="L12" i="27"/>
  <c r="X12" i="27"/>
  <c r="AH17" i="22"/>
  <c r="J12" i="27"/>
  <c r="T12" i="27"/>
  <c r="AB10" i="27"/>
  <c r="Y17" i="27"/>
  <c r="Y18" i="26"/>
  <c r="AF27" i="26"/>
  <c r="AF32" i="26" s="1"/>
  <c r="S16" i="26" l="1"/>
  <c r="S15" i="26"/>
  <c r="S14" i="26"/>
  <c r="T17" i="26" s="1"/>
  <c r="Q14" i="26"/>
  <c r="T13" i="26"/>
  <c r="U15" i="26"/>
  <c r="V19" i="26" s="1"/>
  <c r="Q16" i="26"/>
  <c r="R17" i="26" s="1"/>
  <c r="Q13" i="26"/>
  <c r="AH9" i="27"/>
  <c r="AP9" i="27"/>
  <c r="S15" i="27"/>
  <c r="AV15" i="22"/>
  <c r="AQ15" i="22"/>
  <c r="L15" i="26"/>
  <c r="K15" i="27"/>
  <c r="AV14" i="22"/>
  <c r="AQ14" i="22"/>
  <c r="AP20" i="27"/>
  <c r="T14" i="26"/>
  <c r="S14" i="27"/>
  <c r="T14" i="27" s="1"/>
  <c r="Y15" i="26"/>
  <c r="Y16" i="26"/>
  <c r="Y13" i="26"/>
  <c r="Y14" i="26"/>
  <c r="I14" i="26"/>
  <c r="I16" i="26"/>
  <c r="I13" i="26"/>
  <c r="I15" i="26"/>
  <c r="X15" i="26"/>
  <c r="W15" i="27"/>
  <c r="U18" i="27"/>
  <c r="U16" i="27"/>
  <c r="V16" i="26"/>
  <c r="R13" i="26"/>
  <c r="Q13" i="27"/>
  <c r="R15" i="26"/>
  <c r="R20" i="26"/>
  <c r="K14" i="27"/>
  <c r="L14" i="26"/>
  <c r="O18" i="27"/>
  <c r="AP19" i="27"/>
  <c r="AC18" i="27"/>
  <c r="AV19" i="26"/>
  <c r="T19" i="26"/>
  <c r="AB14" i="26"/>
  <c r="AA14" i="27"/>
  <c r="S16" i="27"/>
  <c r="C15" i="26"/>
  <c r="C14" i="26"/>
  <c r="C13" i="26"/>
  <c r="C16" i="26"/>
  <c r="AB18" i="26"/>
  <c r="AA16" i="27"/>
  <c r="AB16" i="26"/>
  <c r="L16" i="26"/>
  <c r="K16" i="27"/>
  <c r="AA15" i="27"/>
  <c r="AB15" i="26"/>
  <c r="AA41" i="26"/>
  <c r="AA22" i="26"/>
  <c r="AA13" i="27"/>
  <c r="AB20" i="26"/>
  <c r="AB19" i="26"/>
  <c r="AB13" i="26"/>
  <c r="G13" i="26"/>
  <c r="G14" i="26"/>
  <c r="G15" i="26"/>
  <c r="G16" i="26"/>
  <c r="M13" i="26"/>
  <c r="M15" i="26"/>
  <c r="M14" i="26"/>
  <c r="M16" i="26"/>
  <c r="O14" i="26"/>
  <c r="O16" i="26"/>
  <c r="O15" i="26"/>
  <c r="O13" i="26"/>
  <c r="AB17" i="26"/>
  <c r="W13" i="27"/>
  <c r="W41" i="26"/>
  <c r="X13" i="26"/>
  <c r="V14" i="26"/>
  <c r="U14" i="27"/>
  <c r="AV16" i="22"/>
  <c r="AQ16" i="22"/>
  <c r="AC16" i="26"/>
  <c r="AC13" i="26"/>
  <c r="AC14" i="26"/>
  <c r="AC15" i="26"/>
  <c r="R14" i="26"/>
  <c r="Q14" i="27"/>
  <c r="K22" i="26"/>
  <c r="K41" i="26"/>
  <c r="L20" i="26"/>
  <c r="L18" i="26"/>
  <c r="K13" i="27"/>
  <c r="L13" i="26"/>
  <c r="L19" i="26"/>
  <c r="L17" i="26"/>
  <c r="AP12" i="27"/>
  <c r="AH12" i="27"/>
  <c r="AV19" i="22"/>
  <c r="AW19" i="22" s="1"/>
  <c r="AQ19" i="22"/>
  <c r="AH10" i="27"/>
  <c r="AP10" i="27"/>
  <c r="W16" i="27"/>
  <c r="X16" i="26"/>
  <c r="T13" i="27"/>
  <c r="AQ18" i="22"/>
  <c r="Y18" i="27"/>
  <c r="T20" i="26"/>
  <c r="V17" i="26"/>
  <c r="AH11" i="27"/>
  <c r="AQ17" i="22"/>
  <c r="AV12" i="26"/>
  <c r="AQ12" i="26"/>
  <c r="E13" i="26"/>
  <c r="E14" i="26"/>
  <c r="E15" i="26"/>
  <c r="E16" i="26"/>
  <c r="W14" i="27"/>
  <c r="X14" i="27" s="1"/>
  <c r="X14" i="26"/>
  <c r="U13" i="27"/>
  <c r="V13" i="26"/>
  <c r="U41" i="26"/>
  <c r="AQ20" i="22"/>
  <c r="AW13" i="22"/>
  <c r="R14" i="27" l="1"/>
  <c r="T15" i="27"/>
  <c r="R18" i="26"/>
  <c r="V16" i="27"/>
  <c r="T15" i="26"/>
  <c r="V20" i="26"/>
  <c r="Q22" i="26"/>
  <c r="V18" i="26"/>
  <c r="V15" i="26"/>
  <c r="Q41" i="26"/>
  <c r="U15" i="27"/>
  <c r="V15" i="27" s="1"/>
  <c r="T16" i="26"/>
  <c r="R19" i="26"/>
  <c r="Z18" i="26"/>
  <c r="L15" i="27"/>
  <c r="U22" i="26"/>
  <c r="R16" i="26"/>
  <c r="T17" i="27"/>
  <c r="T18" i="26"/>
  <c r="T16" i="27"/>
  <c r="T18" i="27"/>
  <c r="S22" i="26"/>
  <c r="Q16" i="27"/>
  <c r="R16" i="27" s="1"/>
  <c r="T20" i="27"/>
  <c r="S41" i="26"/>
  <c r="E14" i="27"/>
  <c r="F14" i="26"/>
  <c r="AD13" i="26"/>
  <c r="AC22" i="26"/>
  <c r="AD20" i="26"/>
  <c r="AD19" i="26"/>
  <c r="AC13" i="27"/>
  <c r="AC41" i="26"/>
  <c r="AD17" i="26"/>
  <c r="P20" i="26"/>
  <c r="O13" i="27"/>
  <c r="O22" i="26"/>
  <c r="P13" i="26"/>
  <c r="P19" i="26"/>
  <c r="O41" i="26"/>
  <c r="P17" i="26"/>
  <c r="AB13" i="27"/>
  <c r="AB17" i="27"/>
  <c r="AB20" i="27"/>
  <c r="AB18" i="27"/>
  <c r="AB19" i="27"/>
  <c r="AV19" i="27"/>
  <c r="AW14" i="22"/>
  <c r="AW18" i="22"/>
  <c r="AC16" i="27"/>
  <c r="AD16" i="26"/>
  <c r="O15" i="27"/>
  <c r="P15" i="26"/>
  <c r="P18" i="26"/>
  <c r="J15" i="26"/>
  <c r="I15" i="27"/>
  <c r="W17" i="26"/>
  <c r="W18" i="26"/>
  <c r="P16" i="26"/>
  <c r="O16" i="27"/>
  <c r="V18" i="27"/>
  <c r="Z15" i="26"/>
  <c r="Y15" i="27"/>
  <c r="AV12" i="27"/>
  <c r="AQ12" i="27"/>
  <c r="AW16" i="22"/>
  <c r="P14" i="26"/>
  <c r="O14" i="27"/>
  <c r="P14" i="27" s="1"/>
  <c r="G13" i="27"/>
  <c r="H13" i="26"/>
  <c r="G41" i="26"/>
  <c r="G17" i="26" s="1"/>
  <c r="AW20" i="22"/>
  <c r="J16" i="26"/>
  <c r="I16" i="27"/>
  <c r="V20" i="27"/>
  <c r="V19" i="27"/>
  <c r="V13" i="27"/>
  <c r="V17" i="27"/>
  <c r="AW12" i="26"/>
  <c r="X16" i="27"/>
  <c r="V14" i="27"/>
  <c r="N16" i="26"/>
  <c r="M16" i="27"/>
  <c r="AB15" i="27"/>
  <c r="C16" i="27"/>
  <c r="D16" i="26"/>
  <c r="AG16" i="26"/>
  <c r="R13" i="27"/>
  <c r="R18" i="27"/>
  <c r="R15" i="27"/>
  <c r="X15" i="27"/>
  <c r="I14" i="27"/>
  <c r="J14" i="26"/>
  <c r="AW15" i="22"/>
  <c r="AB14" i="27"/>
  <c r="Y41" i="26"/>
  <c r="Y22" i="26"/>
  <c r="Z20" i="26"/>
  <c r="Z13" i="26"/>
  <c r="Y13" i="27"/>
  <c r="Z19" i="26"/>
  <c r="Z17" i="26"/>
  <c r="AW17" i="22"/>
  <c r="G15" i="27"/>
  <c r="H15" i="26"/>
  <c r="Z16" i="26"/>
  <c r="Y16" i="27"/>
  <c r="G14" i="27"/>
  <c r="H14" i="26"/>
  <c r="L16" i="27"/>
  <c r="J13" i="26"/>
  <c r="I22" i="26"/>
  <c r="I13" i="27"/>
  <c r="J20" i="26"/>
  <c r="I41" i="26"/>
  <c r="J19" i="26"/>
  <c r="J17" i="26"/>
  <c r="J18" i="26"/>
  <c r="AQ10" i="27"/>
  <c r="AV10" i="27"/>
  <c r="X13" i="27"/>
  <c r="M14" i="27"/>
  <c r="N14" i="26"/>
  <c r="AB16" i="27"/>
  <c r="D13" i="26"/>
  <c r="C13" i="27"/>
  <c r="C41" i="26"/>
  <c r="AG13" i="26"/>
  <c r="AD18" i="26"/>
  <c r="L14" i="27"/>
  <c r="AQ9" i="27"/>
  <c r="AV9" i="27"/>
  <c r="AQ11" i="27"/>
  <c r="E16" i="27"/>
  <c r="F16" i="26"/>
  <c r="AD15" i="26"/>
  <c r="AC15" i="27"/>
  <c r="N15" i="26"/>
  <c r="M15" i="27"/>
  <c r="D14" i="26"/>
  <c r="C14" i="27"/>
  <c r="AG14" i="26"/>
  <c r="AV20" i="27"/>
  <c r="H16" i="26"/>
  <c r="G16" i="27"/>
  <c r="E13" i="27"/>
  <c r="E41" i="26"/>
  <c r="E17" i="26" s="1"/>
  <c r="F13" i="26"/>
  <c r="F15" i="26"/>
  <c r="E15" i="27"/>
  <c r="L13" i="27"/>
  <c r="L20" i="27"/>
  <c r="L18" i="27"/>
  <c r="L17" i="27"/>
  <c r="L19" i="27"/>
  <c r="AC14" i="27"/>
  <c r="AD14" i="26"/>
  <c r="N13" i="26"/>
  <c r="M41" i="26"/>
  <c r="M13" i="27"/>
  <c r="D15" i="26"/>
  <c r="C15" i="27"/>
  <c r="AG15" i="26"/>
  <c r="Z14" i="26"/>
  <c r="Y14" i="27"/>
  <c r="T19" i="27"/>
  <c r="Z15" i="27" l="1"/>
  <c r="R20" i="27"/>
  <c r="H16" i="27"/>
  <c r="AW10" i="27"/>
  <c r="R19" i="27"/>
  <c r="R17" i="27"/>
  <c r="N16" i="27"/>
  <c r="F15" i="27"/>
  <c r="H14" i="27"/>
  <c r="J14" i="27"/>
  <c r="AD14" i="27"/>
  <c r="C17" i="26"/>
  <c r="C18" i="26"/>
  <c r="AD13" i="27"/>
  <c r="AD20" i="27"/>
  <c r="AD19" i="27"/>
  <c r="AD17" i="27"/>
  <c r="Z13" i="27"/>
  <c r="Z20" i="27"/>
  <c r="Z19" i="27"/>
  <c r="Z17" i="27"/>
  <c r="J13" i="27"/>
  <c r="J20" i="27"/>
  <c r="J19" i="27"/>
  <c r="J18" i="27"/>
  <c r="J17" i="27"/>
  <c r="P16" i="27"/>
  <c r="P15" i="27"/>
  <c r="Z14" i="27"/>
  <c r="N15" i="27"/>
  <c r="AH16" i="26"/>
  <c r="AP16" i="26"/>
  <c r="G17" i="27"/>
  <c r="H17" i="27" s="1"/>
  <c r="G18" i="26"/>
  <c r="H17" i="26"/>
  <c r="D13" i="27"/>
  <c r="AG13" i="27"/>
  <c r="N13" i="27"/>
  <c r="M18" i="26"/>
  <c r="M17" i="26"/>
  <c r="F16" i="27"/>
  <c r="Z16" i="27"/>
  <c r="AW9" i="27"/>
  <c r="AW11" i="27"/>
  <c r="AP13" i="26"/>
  <c r="AH13" i="26"/>
  <c r="AG41" i="26"/>
  <c r="N14" i="27"/>
  <c r="Z18" i="27"/>
  <c r="X18" i="26"/>
  <c r="W18" i="27"/>
  <c r="AD16" i="27"/>
  <c r="P13" i="27"/>
  <c r="P19" i="27"/>
  <c r="P17" i="27"/>
  <c r="P20" i="27"/>
  <c r="AP15" i="26"/>
  <c r="AH15" i="26"/>
  <c r="E17" i="27"/>
  <c r="F17" i="27" s="1"/>
  <c r="E18" i="26"/>
  <c r="F17" i="26"/>
  <c r="AD18" i="27"/>
  <c r="P18" i="27"/>
  <c r="H15" i="27"/>
  <c r="D16" i="27"/>
  <c r="AG16" i="27"/>
  <c r="J16" i="27"/>
  <c r="AW12" i="27"/>
  <c r="X17" i="26"/>
  <c r="W17" i="27"/>
  <c r="X20" i="26"/>
  <c r="X19" i="26"/>
  <c r="W22" i="26"/>
  <c r="AG14" i="27"/>
  <c r="D14" i="27"/>
  <c r="D15" i="27"/>
  <c r="AG15" i="27"/>
  <c r="F13" i="27"/>
  <c r="AP14" i="26"/>
  <c r="AH14" i="26"/>
  <c r="AD15" i="27"/>
  <c r="H13" i="27"/>
  <c r="J15" i="27"/>
  <c r="F14" i="27"/>
  <c r="AP15" i="27" l="1"/>
  <c r="AH15" i="27"/>
  <c r="D17" i="26"/>
  <c r="C17" i="27"/>
  <c r="AG17" i="26"/>
  <c r="D20" i="26"/>
  <c r="C22" i="26"/>
  <c r="D19" i="26"/>
  <c r="M17" i="27"/>
  <c r="N17" i="26"/>
  <c r="N20" i="26"/>
  <c r="M22" i="26"/>
  <c r="N19" i="26"/>
  <c r="AV14" i="26"/>
  <c r="AW14" i="26" s="1"/>
  <c r="AQ14" i="26"/>
  <c r="AH14" i="27"/>
  <c r="AP14" i="27"/>
  <c r="AQ15" i="26"/>
  <c r="AV15" i="26"/>
  <c r="AV13" i="26"/>
  <c r="AQ13" i="26"/>
  <c r="X17" i="27"/>
  <c r="X19" i="27"/>
  <c r="X20" i="27"/>
  <c r="AV16" i="26"/>
  <c r="AQ16" i="26"/>
  <c r="AH13" i="27"/>
  <c r="AP13" i="27"/>
  <c r="E18" i="27"/>
  <c r="F18" i="27" s="1"/>
  <c r="F18" i="26"/>
  <c r="E22" i="26"/>
  <c r="F19" i="26"/>
  <c r="F20" i="26"/>
  <c r="M18" i="27"/>
  <c r="N18" i="26"/>
  <c r="AH16" i="27"/>
  <c r="AP16" i="27"/>
  <c r="X18" i="27"/>
  <c r="G18" i="27"/>
  <c r="H18" i="26"/>
  <c r="G22" i="26"/>
  <c r="H20" i="26"/>
  <c r="H19" i="26"/>
  <c r="AG18" i="26"/>
  <c r="C18" i="27"/>
  <c r="D18" i="26"/>
  <c r="N18" i="27" l="1"/>
  <c r="F20" i="27"/>
  <c r="AV14" i="27"/>
  <c r="AQ14" i="27"/>
  <c r="AV15" i="27"/>
  <c r="AQ15" i="27"/>
  <c r="AQ16" i="27"/>
  <c r="AV16" i="27"/>
  <c r="AW13" i="26"/>
  <c r="AP17" i="26"/>
  <c r="AH17" i="26"/>
  <c r="AG22" i="26"/>
  <c r="AH20" i="26"/>
  <c r="AH19" i="26"/>
  <c r="AW15" i="26"/>
  <c r="AG17" i="27"/>
  <c r="D17" i="27"/>
  <c r="D20" i="27"/>
  <c r="D19" i="27"/>
  <c r="N17" i="27"/>
  <c r="N19" i="27"/>
  <c r="N20" i="27"/>
  <c r="AV13" i="27"/>
  <c r="AQ13" i="27"/>
  <c r="H18" i="27"/>
  <c r="H20" i="27"/>
  <c r="H19" i="27"/>
  <c r="D18" i="27"/>
  <c r="AG18" i="27"/>
  <c r="AP18" i="26"/>
  <c r="AH18" i="26"/>
  <c r="AW16" i="26"/>
  <c r="F19" i="27"/>
  <c r="AW16" i="27" l="1"/>
  <c r="AP17" i="27"/>
  <c r="AH17" i="27"/>
  <c r="AH20" i="27"/>
  <c r="AH19" i="27"/>
  <c r="AW15" i="27"/>
  <c r="AH18" i="27"/>
  <c r="AP18" i="27"/>
  <c r="AQ17" i="26"/>
  <c r="AV17" i="26"/>
  <c r="AQ20" i="26"/>
  <c r="AQ19" i="26"/>
  <c r="AQ18" i="26"/>
  <c r="AV18" i="26"/>
  <c r="AW18" i="26" s="1"/>
  <c r="AW13" i="27"/>
  <c r="AW14" i="27"/>
  <c r="AQ18" i="27" l="1"/>
  <c r="AV18" i="27"/>
  <c r="AW17" i="26"/>
  <c r="AW19" i="26"/>
  <c r="AW20" i="26"/>
  <c r="AQ17" i="27"/>
  <c r="AV17" i="27"/>
  <c r="AQ20" i="27"/>
  <c r="AQ19" i="27"/>
  <c r="AW17" i="27" l="1"/>
  <c r="AW19" i="27"/>
  <c r="AW20" i="27"/>
  <c r="AW18" i="27"/>
</calcChain>
</file>

<file path=xl/sharedStrings.xml><?xml version="1.0" encoding="utf-8"?>
<sst xmlns="http://schemas.openxmlformats.org/spreadsheetml/2006/main" count="513" uniqueCount="93">
  <si>
    <t xml:space="preserve"> </t>
  </si>
  <si>
    <t>AGED</t>
  </si>
  <si>
    <t>BLIND</t>
  </si>
  <si>
    <t>DISABLED</t>
  </si>
  <si>
    <t>MPW</t>
  </si>
  <si>
    <t>MIC</t>
  </si>
  <si>
    <t>MQB-Q</t>
  </si>
  <si>
    <t>MQB-E</t>
  </si>
  <si>
    <t xml:space="preserve">YEAR </t>
  </si>
  <si>
    <t>MONTH</t>
  </si>
  <si>
    <t>ACTUAL</t>
  </si>
  <si>
    <t>AVERAGE</t>
  </si>
  <si>
    <t>MAY</t>
  </si>
  <si>
    <t>AFDC UNDER 21</t>
  </si>
  <si>
    <t>AFDC OVER 21</t>
  </si>
  <si>
    <t>OTHER CHILD</t>
  </si>
  <si>
    <t>MQB-B</t>
  </si>
  <si>
    <t>HEALTH CHOICE</t>
  </si>
  <si>
    <t>ALIENS - LEGAL</t>
  </si>
  <si>
    <t>ALIENS - ILLEGAL</t>
  </si>
  <si>
    <t>JUL</t>
  </si>
  <si>
    <t>AUG</t>
  </si>
  <si>
    <t>SEP</t>
  </si>
  <si>
    <t>NOV</t>
  </si>
  <si>
    <t>OCT</t>
  </si>
  <si>
    <t>DEC</t>
  </si>
  <si>
    <t>JAN</t>
  </si>
  <si>
    <t>FEB</t>
  </si>
  <si>
    <t>MAR</t>
  </si>
  <si>
    <t>APR</t>
  </si>
  <si>
    <t>JUN</t>
  </si>
  <si>
    <t xml:space="preserve">  FORMULAS - DO NOT ENTER DATA BELOW</t>
  </si>
  <si>
    <t>BREAST &amp; CERVICAL CANCER</t>
  </si>
  <si>
    <t>MCHIP</t>
  </si>
  <si>
    <t>FAMILY PLANNING</t>
  </si>
  <si>
    <t>REFUGEES</t>
  </si>
  <si>
    <t>ACTUAL AVERAGE</t>
  </si>
  <si>
    <t>WD7385 TOTAL</t>
  </si>
  <si>
    <t>SUBTOTAL</t>
  </si>
  <si>
    <t>TOTAL W/ADJ. ALIENS</t>
  </si>
  <si>
    <t>ADJ. ALIENS - ILLEGAL</t>
  </si>
  <si>
    <t>MAAB, MAAC, MAAM, MAAN, MAAQ, SAAC, SAAQ</t>
  </si>
  <si>
    <t>MABB, MABC, MABM, MABN, MABQ, MSBC</t>
  </si>
  <si>
    <t>MADB, MADC, MADM, MADN, MADQ, SADC, SADQ</t>
  </si>
  <si>
    <t>MAFD</t>
  </si>
  <si>
    <t>MICN</t>
  </si>
  <si>
    <t>MIC1</t>
  </si>
  <si>
    <t>MAFW</t>
  </si>
  <si>
    <t>RF</t>
  </si>
  <si>
    <t>MQBE</t>
  </si>
  <si>
    <t>HSFC, HSFM, HSFN</t>
  </si>
  <si>
    <t>AAFC, IASC, MAFC, MAFM, MAFN &lt;21</t>
  </si>
  <si>
    <t>AAFC, IASC, MAFC, MAFM, MAFN &gt;21</t>
  </si>
  <si>
    <t>For Dashboard</t>
  </si>
  <si>
    <t>jul</t>
  </si>
  <si>
    <t>aug</t>
  </si>
  <si>
    <t>sep</t>
  </si>
  <si>
    <t>oct</t>
  </si>
  <si>
    <t>SFY 2014</t>
  </si>
  <si>
    <t>SFY 2014 MONTHLY ENROLLEES</t>
  </si>
  <si>
    <r>
      <t xml:space="preserve">***Actual Enrollees numbers are found in Report WD7385 in the </t>
    </r>
    <r>
      <rPr>
        <b/>
        <sz val="10"/>
        <rFont val="Arial"/>
        <family val="2"/>
      </rPr>
      <t>Authorized</t>
    </r>
    <r>
      <rPr>
        <sz val="10"/>
        <rFont val="Arial"/>
        <family val="2"/>
      </rPr>
      <t xml:space="preserve"> </t>
    </r>
    <r>
      <rPr>
        <b/>
        <sz val="10"/>
        <rFont val="Arial"/>
        <family val="2"/>
      </rPr>
      <t>Number of Enrollees</t>
    </r>
    <r>
      <rPr>
        <sz val="10"/>
        <rFont val="Arial"/>
        <family val="2"/>
      </rPr>
      <t xml:space="preserve"> column.</t>
    </r>
  </si>
  <si>
    <t>Notes:</t>
  </si>
  <si>
    <t>1) Source: Monthly Medicaid Eligibility Reports - Historically, these reports show Medicaid enrollees as of the 4th working day of each month for the upcoming benefit month.  As of July 2013, the EIS Monthly Medicaid Eligibility Reports are pulled on the 2nd working day from the end of each month.</t>
  </si>
  <si>
    <t>2) SFY 2014 enrollees are based on EIS and NC FAST combined reporting. July through February includes all NC FAST retroactive enrollees -- The impact is the counts for these months are higher than the end-of-month point-in-time counts reflected in the rest of this report.</t>
  </si>
  <si>
    <t>3) The dip in April 2014 is due to the MAGI autoenrollment dropping off at end of March, then they came back in May via re-enrollment.</t>
  </si>
  <si>
    <t>4) The Adjusted Aliens - Illegals totals were not calculated due to NC FAST figues having some retroactive enrollees while the EIS figures do not.</t>
  </si>
  <si>
    <t>Note:</t>
  </si>
  <si>
    <t>George Johnston reran July - Oct and took out NC Fast reto and lag counts by eligibility groupings for July - Oct.</t>
  </si>
  <si>
    <t>Assume Jul - Oct correct</t>
  </si>
  <si>
    <t>Now</t>
  </si>
  <si>
    <t>Prior w Retro</t>
  </si>
  <si>
    <t>Avg</t>
  </si>
  <si>
    <t>less retro as more recent</t>
  </si>
  <si>
    <t>for Nov-Feb factor</t>
  </si>
  <si>
    <t>Mar/ Apr</t>
  </si>
  <si>
    <t xml:space="preserve">  avg First 8 mo + last 2</t>
  </si>
  <si>
    <t>avg</t>
  </si>
  <si>
    <t>average</t>
  </si>
  <si>
    <t>added 1%</t>
  </si>
  <si>
    <t>backlog?</t>
  </si>
  <si>
    <t>decrease 2%</t>
  </si>
  <si>
    <t>avg last 2</t>
  </si>
  <si>
    <t>PREGNANT WOMEN</t>
  </si>
  <si>
    <t>INFANTS AND CHILDREN</t>
  </si>
  <si>
    <t>INFANTS &amp; CHILDREN AGES 0 TO 5</t>
  </si>
  <si>
    <t>MQB-Q (see footnote)</t>
  </si>
  <si>
    <t>MQB-B (see footnote)</t>
  </si>
  <si>
    <t>MQB-E (see footnote)</t>
  </si>
  <si>
    <t>MQB information:</t>
  </si>
  <si>
    <t xml:space="preserve">     MQB stands for Qualified Medicare Beneficiaries.</t>
  </si>
  <si>
    <t xml:space="preserve">          MQB-Q is for individuals who are enrolled in Medicare (Part A and/or Part B).  MQB-Q pays Medicare premiums and Medicare co-pays to doctors and hospitals.  It does not pay on medicines.</t>
  </si>
  <si>
    <t xml:space="preserve">          MQB-B individuals must be enrolled in Medicare Part A.  Only pays Medicare premiums for Part B.</t>
  </si>
  <si>
    <t xml:space="preserve">          MQB-E individuals must be enrolled in Medicare Part A.  This Medicaid program only pays Medicare premiums.  It is a capped entitlement, and is on a first come, first serve basis.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</si>
</sst>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_);_(* \(#,##0\);_(* &quot;-&quot;??_);_(@_)"/>
    <numFmt numFmtId="165" formatCode="0.0%"/>
    <numFmt numFmtId="166" formatCode="#,##0.000"/>
  </numFmts>
  <fonts count="9" x14ac:knownFonts="1">
    <font>
      <sz val="10"/>
      <name val="Arial"/>
    </font>
    <font>
      <sz val="10"/>
      <name val="Arial"/>
      <family val="2"/>
    </font>
    <font>
      <sz val="8"/>
      <name val="Arial"/>
      <family val="2"/>
    </font>
    <font>
      <sz val="10"/>
      <name val="MS Reference Sans Serif"/>
      <family val="2"/>
    </font>
    <font>
      <sz val="10"/>
      <name val="Arial"/>
      <family val="2"/>
    </font>
    <font>
      <b/>
      <sz val="12"/>
      <name val="Arial"/>
      <family val="2"/>
    </font>
    <font>
      <b/>
      <sz val="10"/>
      <name val="Arial"/>
      <family val="2"/>
    </font>
    <font>
      <b/>
      <i/>
      <sz val="8"/>
      <name val="Arial"/>
      <family val="2"/>
    </font>
    <font>
      <sz val="8"/>
      <name val="Arial"/>
      <family val="2"/>
    </font>
  </fonts>
  <fills count="6">
    <fill>
      <patternFill patternType="none"/>
    </fill>
    <fill>
      <patternFill patternType="gray125"/>
    </fill>
    <fill>
      <patternFill patternType="lightTrellis">
        <bgColor indexed="27"/>
      </patternFill>
    </fill>
    <fill>
      <patternFill patternType="solid">
        <fgColor indexed="31"/>
        <bgColor indexed="64"/>
      </patternFill>
    </fill>
    <fill>
      <patternFill patternType="solid">
        <fgColor indexed="13"/>
        <bgColor indexed="64"/>
      </patternFill>
    </fill>
    <fill>
      <patternFill patternType="solid">
        <fgColor indexed="44"/>
        <bgColor indexed="64"/>
      </patternFill>
    </fill>
  </fills>
  <borders count="33">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0" fontId="3" fillId="0" borderId="0"/>
    <xf numFmtId="9" fontId="1" fillId="0" borderId="0" applyFont="0" applyFill="0" applyBorder="0" applyAlignment="0" applyProtection="0"/>
  </cellStyleXfs>
  <cellXfs count="177">
    <xf numFmtId="0" fontId="0" fillId="0" borderId="0" xfId="0"/>
    <xf numFmtId="0" fontId="4" fillId="0" borderId="0" xfId="0" applyFont="1"/>
    <xf numFmtId="37" fontId="5" fillId="0" borderId="0" xfId="0" applyNumberFormat="1" applyFont="1" applyProtection="1">
      <protection locked="0"/>
    </xf>
    <xf numFmtId="0" fontId="5" fillId="0" borderId="0" xfId="0" applyFont="1" applyAlignment="1" applyProtection="1">
      <alignment horizontal="left"/>
      <protection locked="0"/>
    </xf>
    <xf numFmtId="37" fontId="4" fillId="0" borderId="0" xfId="0" applyNumberFormat="1" applyFont="1" applyProtection="1">
      <protection locked="0"/>
    </xf>
    <xf numFmtId="3" fontId="4" fillId="0" borderId="0" xfId="0" applyNumberFormat="1" applyFont="1" applyProtection="1">
      <protection locked="0"/>
    </xf>
    <xf numFmtId="0" fontId="4" fillId="0" borderId="0" xfId="0" applyFont="1" applyBorder="1"/>
    <xf numFmtId="0" fontId="4" fillId="0" borderId="0" xfId="0" applyFont="1" applyFill="1"/>
    <xf numFmtId="0" fontId="4" fillId="0" borderId="0" xfId="0" applyFont="1" applyFill="1" applyAlignment="1">
      <alignment horizontal="center"/>
    </xf>
    <xf numFmtId="37" fontId="4" fillId="0" borderId="0" xfId="0" applyNumberFormat="1" applyFont="1" applyFill="1" applyAlignment="1" applyProtection="1">
      <alignment horizontal="center"/>
      <protection locked="0"/>
    </xf>
    <xf numFmtId="0" fontId="4" fillId="0" borderId="0" xfId="0" applyFont="1" applyFill="1" applyBorder="1" applyAlignment="1">
      <alignment horizontal="center"/>
    </xf>
    <xf numFmtId="0" fontId="4" fillId="0" borderId="0" xfId="0" applyFont="1" applyAlignment="1"/>
    <xf numFmtId="0" fontId="4" fillId="0" borderId="0" xfId="0" applyFont="1" applyAlignment="1">
      <alignment horizontal="right"/>
    </xf>
    <xf numFmtId="0" fontId="4" fillId="0" borderId="0" xfId="0" applyFont="1" applyAlignment="1" applyProtection="1">
      <alignment horizontal="left"/>
    </xf>
    <xf numFmtId="0" fontId="6" fillId="0" borderId="0" xfId="0" applyFont="1" applyFill="1"/>
    <xf numFmtId="0" fontId="6" fillId="0" borderId="0" xfId="0" applyFont="1"/>
    <xf numFmtId="0" fontId="4" fillId="0" borderId="0" xfId="0" applyFont="1" applyProtection="1">
      <protection locked="0"/>
    </xf>
    <xf numFmtId="3" fontId="4" fillId="0" borderId="0" xfId="0" applyNumberFormat="1" applyFont="1" applyFill="1" applyProtection="1">
      <protection locked="0"/>
    </xf>
    <xf numFmtId="0" fontId="4" fillId="0" borderId="0" xfId="0" applyFont="1" applyFill="1" applyAlignment="1" applyProtection="1">
      <alignment horizontal="center"/>
      <protection locked="0"/>
    </xf>
    <xf numFmtId="0" fontId="4" fillId="0" borderId="0" xfId="0" applyFont="1" applyFill="1" applyAlignment="1"/>
    <xf numFmtId="0" fontId="4" fillId="0" borderId="0" xfId="0" applyFont="1" applyFill="1" applyBorder="1" applyAlignment="1">
      <alignment horizontal="right"/>
    </xf>
    <xf numFmtId="0" fontId="4" fillId="0" borderId="0" xfId="0" applyFont="1" applyFill="1" applyAlignment="1">
      <alignment horizontal="right"/>
    </xf>
    <xf numFmtId="3" fontId="6" fillId="2" borderId="5" xfId="0" quotePrefix="1" applyNumberFormat="1" applyFont="1" applyFill="1" applyBorder="1" applyAlignment="1" applyProtection="1">
      <alignment horizontal="center"/>
    </xf>
    <xf numFmtId="3" fontId="6" fillId="2" borderId="5" xfId="0" quotePrefix="1" applyNumberFormat="1" applyFont="1" applyFill="1" applyBorder="1" applyAlignment="1" applyProtection="1">
      <alignment horizontal="right"/>
    </xf>
    <xf numFmtId="0" fontId="6" fillId="0" borderId="6" xfId="0" applyFont="1" applyBorder="1" applyProtection="1">
      <protection locked="0"/>
    </xf>
    <xf numFmtId="37" fontId="6" fillId="0" borderId="7" xfId="0" applyNumberFormat="1" applyFont="1" applyBorder="1" applyProtection="1">
      <protection locked="0"/>
    </xf>
    <xf numFmtId="37" fontId="6" fillId="0" borderId="8" xfId="0" applyNumberFormat="1" applyFont="1" applyBorder="1" applyAlignment="1" applyProtection="1">
      <alignment horizontal="center"/>
    </xf>
    <xf numFmtId="37" fontId="6" fillId="0" borderId="9" xfId="0" applyNumberFormat="1" applyFont="1" applyBorder="1" applyAlignment="1" applyProtection="1">
      <alignment horizontal="center"/>
    </xf>
    <xf numFmtId="37" fontId="6" fillId="0" borderId="9" xfId="0" applyNumberFormat="1" applyFont="1" applyFill="1" applyBorder="1" applyAlignment="1" applyProtection="1">
      <alignment horizontal="center"/>
    </xf>
    <xf numFmtId="37" fontId="6" fillId="2" borderId="4" xfId="0" applyNumberFormat="1" applyFont="1" applyFill="1" applyBorder="1" applyAlignment="1" applyProtection="1">
      <alignment horizontal="center"/>
    </xf>
    <xf numFmtId="37" fontId="6" fillId="0" borderId="8" xfId="0" applyNumberFormat="1" applyFont="1" applyBorder="1" applyAlignment="1" applyProtection="1">
      <alignment horizontal="right"/>
    </xf>
    <xf numFmtId="37" fontId="6" fillId="0" borderId="9" xfId="0" applyNumberFormat="1" applyFont="1" applyBorder="1" applyAlignment="1" applyProtection="1">
      <alignment horizontal="right"/>
    </xf>
    <xf numFmtId="37" fontId="6" fillId="2" borderId="4" xfId="0" applyNumberFormat="1" applyFont="1" applyFill="1" applyBorder="1" applyAlignment="1" applyProtection="1">
      <alignment horizontal="right"/>
    </xf>
    <xf numFmtId="0" fontId="6" fillId="0" borderId="0" xfId="0" applyFont="1" applyFill="1" applyAlignment="1" applyProtection="1">
      <alignment horizontal="center"/>
    </xf>
    <xf numFmtId="0" fontId="4" fillId="0" borderId="0" xfId="0" applyFont="1" applyBorder="1" applyAlignment="1">
      <alignment horizontal="center"/>
    </xf>
    <xf numFmtId="0" fontId="6" fillId="0" borderId="6" xfId="0" applyFont="1" applyBorder="1" applyAlignment="1" applyProtection="1">
      <alignment horizontal="center"/>
    </xf>
    <xf numFmtId="37" fontId="6" fillId="0" borderId="7" xfId="0" quotePrefix="1" applyNumberFormat="1" applyFont="1" applyBorder="1" applyAlignment="1" applyProtection="1">
      <alignment horizontal="center"/>
    </xf>
    <xf numFmtId="37" fontId="6" fillId="0" borderId="6" xfId="0" applyNumberFormat="1" applyFont="1" applyBorder="1" applyAlignment="1" applyProtection="1">
      <alignment horizontal="center"/>
      <protection locked="0"/>
    </xf>
    <xf numFmtId="37" fontId="6" fillId="0" borderId="7" xfId="0" applyNumberFormat="1" applyFont="1" applyBorder="1" applyAlignment="1" applyProtection="1">
      <alignment horizontal="center"/>
      <protection locked="0"/>
    </xf>
    <xf numFmtId="37" fontId="6" fillId="0" borderId="7" xfId="0" applyNumberFormat="1" applyFont="1" applyFill="1" applyBorder="1" applyAlignment="1" applyProtection="1">
      <alignment horizontal="center"/>
      <protection locked="0"/>
    </xf>
    <xf numFmtId="37" fontId="6" fillId="2" borderId="4" xfId="0" applyNumberFormat="1" applyFont="1" applyFill="1" applyBorder="1" applyAlignment="1" applyProtection="1">
      <alignment horizontal="center"/>
      <protection locked="0"/>
    </xf>
    <xf numFmtId="37" fontId="6" fillId="0" borderId="6" xfId="0" applyNumberFormat="1" applyFont="1" applyBorder="1" applyAlignment="1" applyProtection="1">
      <alignment horizontal="right"/>
      <protection locked="0"/>
    </xf>
    <xf numFmtId="37" fontId="6" fillId="0" borderId="7" xfId="0" applyNumberFormat="1" applyFont="1" applyBorder="1" applyAlignment="1" applyProtection="1">
      <alignment horizontal="right"/>
      <protection locked="0"/>
    </xf>
    <xf numFmtId="37" fontId="6" fillId="2" borderId="4" xfId="0" applyNumberFormat="1" applyFont="1" applyFill="1" applyBorder="1" applyAlignment="1" applyProtection="1">
      <alignment horizontal="right"/>
      <protection locked="0"/>
    </xf>
    <xf numFmtId="0" fontId="6" fillId="0" borderId="10" xfId="0" applyFont="1" applyBorder="1" applyAlignment="1" applyProtection="1">
      <alignment horizontal="right"/>
    </xf>
    <xf numFmtId="37" fontId="6" fillId="0" borderId="11" xfId="0" applyNumberFormat="1" applyFont="1" applyBorder="1" applyAlignment="1" applyProtection="1">
      <alignment horizontal="left"/>
    </xf>
    <xf numFmtId="37" fontId="6" fillId="0" borderId="10" xfId="0" applyNumberFormat="1" applyFont="1" applyBorder="1" applyAlignment="1" applyProtection="1">
      <alignment horizontal="left"/>
    </xf>
    <xf numFmtId="37" fontId="6" fillId="0" borderId="12" xfId="0" applyNumberFormat="1" applyFont="1" applyBorder="1" applyAlignment="1" applyProtection="1">
      <alignment horizontal="left"/>
    </xf>
    <xf numFmtId="37" fontId="6" fillId="2" borderId="4" xfId="0" applyNumberFormat="1" applyFont="1" applyFill="1" applyBorder="1" applyAlignment="1" applyProtection="1">
      <alignment horizontal="left"/>
    </xf>
    <xf numFmtId="37" fontId="6" fillId="0" borderId="10" xfId="0" applyNumberFormat="1" applyFont="1" applyFill="1" applyBorder="1" applyAlignment="1" applyProtection="1">
      <alignment horizontal="left"/>
    </xf>
    <xf numFmtId="37" fontId="6" fillId="0" borderId="10" xfId="0" applyNumberFormat="1" applyFont="1" applyBorder="1" applyAlignment="1" applyProtection="1">
      <alignment horizontal="right"/>
    </xf>
    <xf numFmtId="37" fontId="6" fillId="0" borderId="12" xfId="0" applyNumberFormat="1" applyFont="1" applyBorder="1" applyAlignment="1" applyProtection="1">
      <alignment horizontal="right"/>
    </xf>
    <xf numFmtId="0" fontId="6" fillId="0" borderId="0" xfId="0" applyFont="1" applyFill="1" applyBorder="1" applyAlignment="1" applyProtection="1">
      <alignment horizontal="left"/>
    </xf>
    <xf numFmtId="0" fontId="4" fillId="0" borderId="20" xfId="0" applyFont="1" applyBorder="1"/>
    <xf numFmtId="0" fontId="4" fillId="0" borderId="21" xfId="0" applyFont="1" applyBorder="1"/>
    <xf numFmtId="0" fontId="4" fillId="0" borderId="21" xfId="0" applyFont="1" applyFill="1" applyBorder="1"/>
    <xf numFmtId="0" fontId="4" fillId="0" borderId="22" xfId="0" applyFont="1" applyFill="1" applyBorder="1"/>
    <xf numFmtId="37" fontId="4" fillId="0" borderId="21" xfId="0" applyNumberFormat="1" applyFont="1" applyFill="1" applyBorder="1" applyAlignment="1" applyProtection="1">
      <alignment horizontal="center"/>
    </xf>
    <xf numFmtId="0" fontId="4" fillId="0" borderId="22" xfId="0" applyFont="1" applyBorder="1"/>
    <xf numFmtId="3" fontId="4" fillId="0" borderId="20" xfId="0" applyNumberFormat="1" applyFont="1" applyBorder="1" applyAlignment="1">
      <alignment horizontal="right"/>
    </xf>
    <xf numFmtId="3" fontId="4" fillId="0" borderId="21" xfId="0" applyNumberFormat="1" applyFont="1" applyBorder="1" applyAlignment="1">
      <alignment horizontal="right"/>
    </xf>
    <xf numFmtId="0" fontId="4" fillId="0" borderId="21" xfId="0" applyFont="1" applyFill="1" applyBorder="1" applyAlignment="1"/>
    <xf numFmtId="0" fontId="6" fillId="0" borderId="1" xfId="0" applyFont="1" applyBorder="1" applyAlignment="1">
      <alignment horizontal="center"/>
    </xf>
    <xf numFmtId="0" fontId="6" fillId="0" borderId="13" xfId="0" applyFont="1" applyBorder="1"/>
    <xf numFmtId="3" fontId="4" fillId="0" borderId="13" xfId="0" applyNumberFormat="1" applyFont="1" applyFill="1" applyBorder="1" applyAlignment="1">
      <alignment horizontal="right"/>
    </xf>
    <xf numFmtId="3" fontId="4" fillId="0" borderId="1" xfId="0" applyNumberFormat="1" applyFont="1" applyFill="1" applyBorder="1" applyAlignment="1">
      <alignment horizontal="right"/>
    </xf>
    <xf numFmtId="3" fontId="4" fillId="0" borderId="0" xfId="0" applyNumberFormat="1" applyFont="1" applyFill="1" applyAlignment="1">
      <alignment horizontal="right"/>
    </xf>
    <xf numFmtId="3" fontId="4" fillId="0" borderId="0" xfId="0" applyNumberFormat="1" applyFont="1" applyAlignment="1">
      <alignment horizontal="right"/>
    </xf>
    <xf numFmtId="3" fontId="4" fillId="0" borderId="0" xfId="0" applyNumberFormat="1" applyFont="1" applyFill="1"/>
    <xf numFmtId="164" fontId="4" fillId="0" borderId="0" xfId="0" applyNumberFormat="1" applyFont="1" applyAlignment="1">
      <alignment horizontal="center"/>
    </xf>
    <xf numFmtId="164" fontId="4" fillId="0" borderId="0" xfId="0" applyNumberFormat="1" applyFont="1" applyAlignment="1">
      <alignment horizontal="right"/>
    </xf>
    <xf numFmtId="3" fontId="4" fillId="0" borderId="0" xfId="0" applyNumberFormat="1" applyFont="1"/>
    <xf numFmtId="3" fontId="6" fillId="0" borderId="0" xfId="0" applyNumberFormat="1" applyFont="1" applyFill="1" applyAlignment="1">
      <alignment horizontal="right"/>
    </xf>
    <xf numFmtId="164" fontId="6" fillId="0" borderId="0" xfId="0" applyNumberFormat="1" applyFont="1" applyAlignment="1">
      <alignment horizontal="right"/>
    </xf>
    <xf numFmtId="0" fontId="6" fillId="0" borderId="0" xfId="0" applyFont="1" applyAlignment="1">
      <alignment horizontal="right"/>
    </xf>
    <xf numFmtId="3" fontId="4" fillId="0" borderId="3" xfId="0" applyNumberFormat="1" applyFont="1" applyFill="1" applyBorder="1" applyAlignment="1">
      <alignment horizontal="right"/>
    </xf>
    <xf numFmtId="3" fontId="4" fillId="0" borderId="2" xfId="0" applyNumberFormat="1" applyFont="1" applyBorder="1" applyAlignment="1">
      <alignment horizontal="right"/>
    </xf>
    <xf numFmtId="0" fontId="4" fillId="0" borderId="0" xfId="0" applyFont="1" applyAlignment="1">
      <alignment horizontal="center"/>
    </xf>
    <xf numFmtId="0" fontId="6" fillId="0" borderId="0" xfId="0" applyFont="1" applyBorder="1" applyAlignment="1">
      <alignment horizontal="center"/>
    </xf>
    <xf numFmtId="0" fontId="4" fillId="0" borderId="0" xfId="0" applyFont="1" applyBorder="1" applyAlignment="1"/>
    <xf numFmtId="3" fontId="4" fillId="0" borderId="2" xfId="0" applyNumberFormat="1" applyFont="1" applyFill="1" applyBorder="1" applyAlignment="1">
      <alignment horizontal="right"/>
    </xf>
    <xf numFmtId="3" fontId="4" fillId="0" borderId="23" xfId="1" applyNumberFormat="1" applyFont="1" applyBorder="1" applyAlignment="1">
      <alignment horizontal="right"/>
    </xf>
    <xf numFmtId="3" fontId="4" fillId="0" borderId="14" xfId="1" applyNumberFormat="1" applyFont="1" applyBorder="1" applyAlignment="1">
      <alignment horizontal="right"/>
    </xf>
    <xf numFmtId="3" fontId="4" fillId="0" borderId="23" xfId="0" applyNumberFormat="1" applyFont="1" applyBorder="1" applyAlignment="1">
      <alignment horizontal="right"/>
    </xf>
    <xf numFmtId="3" fontId="4" fillId="0" borderId="14" xfId="0" applyNumberFormat="1" applyFont="1" applyBorder="1" applyAlignment="1">
      <alignment horizontal="right"/>
    </xf>
    <xf numFmtId="3" fontId="4" fillId="0" borderId="23" xfId="0" applyNumberFormat="1" applyFont="1" applyBorder="1"/>
    <xf numFmtId="3" fontId="4" fillId="0" borderId="14" xfId="0" applyNumberFormat="1" applyFont="1" applyBorder="1"/>
    <xf numFmtId="3" fontId="4" fillId="0" borderId="1" xfId="0" applyNumberFormat="1" applyFont="1" applyBorder="1"/>
    <xf numFmtId="3" fontId="4" fillId="0" borderId="24" xfId="0" applyNumberFormat="1" applyFont="1" applyBorder="1"/>
    <xf numFmtId="0" fontId="4" fillId="2" borderId="25" xfId="0" applyFont="1" applyFill="1" applyBorder="1" applyAlignment="1"/>
    <xf numFmtId="0" fontId="4" fillId="2" borderId="25" xfId="0" applyFont="1" applyFill="1" applyBorder="1" applyAlignment="1">
      <alignment horizontal="right"/>
    </xf>
    <xf numFmtId="3" fontId="4" fillId="0" borderId="19" xfId="0" applyNumberFormat="1" applyFont="1" applyBorder="1"/>
    <xf numFmtId="3" fontId="4" fillId="0" borderId="16" xfId="0" applyNumberFormat="1" applyFont="1" applyFill="1" applyBorder="1" applyAlignment="1">
      <alignment horizontal="center"/>
    </xf>
    <xf numFmtId="3" fontId="4" fillId="2" borderId="26" xfId="0" applyNumberFormat="1" applyFont="1" applyFill="1" applyBorder="1" applyAlignment="1">
      <alignment horizontal="right"/>
    </xf>
    <xf numFmtId="3" fontId="4" fillId="0" borderId="13" xfId="0" applyNumberFormat="1" applyFont="1" applyFill="1" applyBorder="1" applyAlignment="1">
      <alignment horizontal="center"/>
    </xf>
    <xf numFmtId="3" fontId="4" fillId="0" borderId="14" xfId="0" applyNumberFormat="1" applyFont="1" applyFill="1" applyBorder="1" applyAlignment="1">
      <alignment horizontal="right"/>
    </xf>
    <xf numFmtId="3" fontId="4" fillId="0" borderId="1" xfId="0" applyNumberFormat="1" applyFont="1" applyFill="1" applyBorder="1" applyAlignment="1" applyProtection="1">
      <alignment horizontal="right"/>
    </xf>
    <xf numFmtId="3" fontId="4" fillId="0" borderId="19" xfId="0" applyNumberFormat="1" applyFont="1" applyBorder="1" applyAlignment="1">
      <alignment horizontal="right"/>
    </xf>
    <xf numFmtId="3" fontId="4" fillId="0" borderId="16" xfId="0" applyNumberFormat="1" applyFont="1" applyFill="1" applyBorder="1" applyAlignment="1">
      <alignment horizontal="right"/>
    </xf>
    <xf numFmtId="3" fontId="4" fillId="2" borderId="26" xfId="0" applyNumberFormat="1" applyFont="1" applyFill="1" applyBorder="1" applyAlignment="1">
      <alignment horizontal="center"/>
    </xf>
    <xf numFmtId="3" fontId="4" fillId="0" borderId="3" xfId="0" applyNumberFormat="1" applyFont="1" applyBorder="1" applyAlignment="1">
      <alignment horizontal="right"/>
    </xf>
    <xf numFmtId="3" fontId="4" fillId="0" borderId="17" xfId="0" applyNumberFormat="1" applyFont="1" applyBorder="1" applyAlignment="1">
      <alignment horizontal="right"/>
    </xf>
    <xf numFmtId="3" fontId="4" fillId="2" borderId="27" xfId="0" applyNumberFormat="1" applyFont="1" applyFill="1" applyBorder="1" applyAlignment="1">
      <alignment horizontal="right"/>
    </xf>
    <xf numFmtId="3" fontId="4" fillId="0" borderId="0" xfId="0" applyNumberFormat="1" applyFont="1" applyBorder="1"/>
    <xf numFmtId="3" fontId="4" fillId="0" borderId="0" xfId="0" applyNumberFormat="1" applyFont="1" applyBorder="1" applyAlignment="1"/>
    <xf numFmtId="3" fontId="4" fillId="0" borderId="3" xfId="0" quotePrefix="1" applyNumberFormat="1" applyFont="1" applyBorder="1" applyAlignment="1">
      <alignment horizontal="right"/>
    </xf>
    <xf numFmtId="3" fontId="5" fillId="0" borderId="0" xfId="0" applyNumberFormat="1" applyFont="1" applyAlignment="1" applyProtection="1">
      <alignment horizontal="left"/>
      <protection locked="0"/>
    </xf>
    <xf numFmtId="3" fontId="4" fillId="0" borderId="0" xfId="0" applyNumberFormat="1" applyFont="1" applyFill="1" applyAlignment="1">
      <alignment horizontal="center"/>
    </xf>
    <xf numFmtId="3" fontId="4" fillId="0" borderId="0" xfId="0" applyNumberFormat="1" applyFont="1" applyFill="1" applyBorder="1" applyAlignment="1">
      <alignment horizontal="center"/>
    </xf>
    <xf numFmtId="3" fontId="6" fillId="0" borderId="0" xfId="0" applyNumberFormat="1" applyFont="1" applyFill="1"/>
    <xf numFmtId="3" fontId="4" fillId="0" borderId="0" xfId="0" applyNumberFormat="1" applyFont="1" applyFill="1" applyAlignment="1" applyProtection="1">
      <alignment horizontal="center"/>
      <protection locked="0"/>
    </xf>
    <xf numFmtId="3" fontId="6" fillId="0" borderId="8" xfId="0" applyNumberFormat="1" applyFont="1" applyBorder="1" applyAlignment="1" applyProtection="1">
      <alignment horizontal="center"/>
    </xf>
    <xf numFmtId="3" fontId="6" fillId="0" borderId="8" xfId="0" applyNumberFormat="1" applyFont="1" applyFill="1" applyBorder="1" applyAlignment="1" applyProtection="1">
      <alignment horizontal="center"/>
    </xf>
    <xf numFmtId="3" fontId="6" fillId="0" borderId="8" xfId="0" applyNumberFormat="1" applyFont="1" applyBorder="1" applyAlignment="1" applyProtection="1">
      <alignment horizontal="right"/>
    </xf>
    <xf numFmtId="3" fontId="6" fillId="0" borderId="6" xfId="0" applyNumberFormat="1" applyFont="1" applyBorder="1" applyAlignment="1" applyProtection="1">
      <alignment horizontal="center"/>
      <protection locked="0"/>
    </xf>
    <xf numFmtId="3" fontId="6" fillId="0" borderId="6" xfId="0" applyNumberFormat="1" applyFont="1" applyFill="1" applyBorder="1" applyAlignment="1" applyProtection="1">
      <alignment horizontal="center"/>
      <protection locked="0"/>
    </xf>
    <xf numFmtId="3" fontId="6" fillId="0" borderId="6" xfId="0" applyNumberFormat="1" applyFont="1" applyBorder="1" applyAlignment="1" applyProtection="1">
      <alignment horizontal="right"/>
      <protection locked="0"/>
    </xf>
    <xf numFmtId="3" fontId="6" fillId="0" borderId="10" xfId="0" applyNumberFormat="1" applyFont="1" applyFill="1" applyBorder="1" applyAlignment="1" applyProtection="1">
      <alignment horizontal="right"/>
    </xf>
    <xf numFmtId="3" fontId="4" fillId="0" borderId="20" xfId="0" applyNumberFormat="1" applyFont="1" applyBorder="1"/>
    <xf numFmtId="3" fontId="4" fillId="0" borderId="20" xfId="0" applyNumberFormat="1" applyFont="1" applyFill="1" applyBorder="1"/>
    <xf numFmtId="3" fontId="4" fillId="0" borderId="22" xfId="0" applyNumberFormat="1" applyFont="1" applyFill="1" applyBorder="1"/>
    <xf numFmtId="3" fontId="4" fillId="0" borderId="20" xfId="0" applyNumberFormat="1" applyFont="1" applyFill="1" applyBorder="1" applyAlignment="1" applyProtection="1">
      <alignment horizontal="center"/>
    </xf>
    <xf numFmtId="3" fontId="4" fillId="0" borderId="20" xfId="0" applyNumberFormat="1" applyFont="1" applyFill="1" applyBorder="1" applyAlignment="1">
      <alignment horizontal="right"/>
    </xf>
    <xf numFmtId="3" fontId="0" fillId="0" borderId="0" xfId="0" applyNumberFormat="1"/>
    <xf numFmtId="3" fontId="4" fillId="0" borderId="2" xfId="0" applyNumberFormat="1" applyFont="1" applyBorder="1"/>
    <xf numFmtId="0" fontId="0" fillId="0" borderId="0" xfId="0" applyAlignment="1">
      <alignment horizontal="center" vertical="center"/>
    </xf>
    <xf numFmtId="0" fontId="6" fillId="3" borderId="13" xfId="0" applyFont="1" applyFill="1" applyBorder="1"/>
    <xf numFmtId="0" fontId="6" fillId="3" borderId="3" xfId="0" applyFont="1" applyFill="1" applyBorder="1" applyAlignment="1">
      <alignment horizontal="left"/>
    </xf>
    <xf numFmtId="3" fontId="4" fillId="0" borderId="0" xfId="0" applyNumberFormat="1" applyFont="1" applyBorder="1" applyAlignment="1">
      <alignment horizontal="right"/>
    </xf>
    <xf numFmtId="3" fontId="4" fillId="0" borderId="0" xfId="0" applyNumberFormat="1" applyFont="1" applyFill="1" applyBorder="1" applyAlignment="1">
      <alignment horizontal="right"/>
    </xf>
    <xf numFmtId="3" fontId="4" fillId="2" borderId="0" xfId="0" applyNumberFormat="1" applyFont="1" applyFill="1" applyBorder="1" applyAlignment="1">
      <alignment horizontal="right"/>
    </xf>
    <xf numFmtId="3" fontId="4" fillId="0" borderId="0" xfId="0" quotePrefix="1" applyNumberFormat="1" applyFont="1" applyBorder="1" applyAlignment="1">
      <alignment horizontal="right"/>
    </xf>
    <xf numFmtId="0" fontId="6" fillId="0" borderId="0" xfId="0" applyFont="1" applyBorder="1" applyAlignment="1">
      <alignment horizontal="left" vertical="top"/>
    </xf>
    <xf numFmtId="0" fontId="4" fillId="0" borderId="0" xfId="0" applyFont="1" applyFill="1" applyBorder="1"/>
    <xf numFmtId="165" fontId="4" fillId="0" borderId="0" xfId="0" applyNumberFormat="1" applyFont="1"/>
    <xf numFmtId="166" fontId="4" fillId="0" borderId="0" xfId="0" applyNumberFormat="1" applyFont="1"/>
    <xf numFmtId="0" fontId="6" fillId="4" borderId="13" xfId="0" applyFont="1" applyFill="1" applyBorder="1"/>
    <xf numFmtId="166" fontId="4" fillId="0" borderId="0" xfId="2" applyNumberFormat="1" applyFont="1"/>
    <xf numFmtId="1" fontId="4" fillId="0" borderId="0" xfId="0" applyNumberFormat="1" applyFont="1"/>
    <xf numFmtId="0" fontId="1" fillId="0" borderId="0" xfId="0" applyFont="1"/>
    <xf numFmtId="0" fontId="4" fillId="0" borderId="0" xfId="0" applyFont="1" applyAlignment="1">
      <alignment horizontal="left" wrapText="1"/>
    </xf>
    <xf numFmtId="37" fontId="7" fillId="0" borderId="15" xfId="0" applyNumberFormat="1" applyFont="1" applyFill="1" applyBorder="1" applyAlignment="1" applyProtection="1">
      <alignment horizontal="center" wrapText="1"/>
    </xf>
    <xf numFmtId="37" fontId="7" fillId="0" borderId="18" xfId="0" applyNumberFormat="1" applyFont="1" applyFill="1" applyBorder="1" applyAlignment="1" applyProtection="1">
      <alignment horizontal="center" wrapText="1"/>
    </xf>
    <xf numFmtId="0" fontId="0" fillId="0" borderId="0" xfId="0" applyAlignment="1">
      <alignment horizontal="left" wrapText="1"/>
    </xf>
    <xf numFmtId="0" fontId="4" fillId="5" borderId="9" xfId="0" applyFont="1" applyFill="1" applyBorder="1" applyAlignment="1">
      <alignment wrapText="1"/>
    </xf>
    <xf numFmtId="0" fontId="4" fillId="5" borderId="32" xfId="0" applyFont="1" applyFill="1" applyBorder="1" applyAlignment="1">
      <alignment wrapText="1"/>
    </xf>
    <xf numFmtId="0" fontId="4" fillId="5" borderId="28" xfId="0" applyFont="1" applyFill="1" applyBorder="1" applyAlignment="1">
      <alignment horizontal="center"/>
    </xf>
    <xf numFmtId="0" fontId="4" fillId="0" borderId="29" xfId="0" applyFont="1" applyBorder="1" applyAlignment="1">
      <alignment horizontal="center"/>
    </xf>
    <xf numFmtId="3" fontId="4" fillId="5" borderId="30" xfId="0" applyNumberFormat="1" applyFont="1" applyFill="1" applyBorder="1" applyAlignment="1">
      <alignment horizontal="center" vertical="center"/>
    </xf>
    <xf numFmtId="3" fontId="4" fillId="5" borderId="31" xfId="0" applyNumberFormat="1" applyFont="1" applyFill="1" applyBorder="1" applyAlignment="1">
      <alignment horizontal="center" vertical="center"/>
    </xf>
    <xf numFmtId="3" fontId="6" fillId="0" borderId="28" xfId="0" applyNumberFormat="1" applyFont="1" applyBorder="1" applyAlignment="1" applyProtection="1">
      <alignment horizontal="center" wrapText="1"/>
    </xf>
    <xf numFmtId="3" fontId="6" fillId="0" borderId="29" xfId="0" applyNumberFormat="1" applyFont="1" applyBorder="1" applyAlignment="1" applyProtection="1">
      <alignment horizontal="center" wrapText="1"/>
    </xf>
    <xf numFmtId="0" fontId="6" fillId="0" borderId="28" xfId="0" applyFont="1" applyFill="1" applyBorder="1" applyAlignment="1">
      <alignment horizontal="center"/>
    </xf>
    <xf numFmtId="0" fontId="6" fillId="0" borderId="29" xfId="0" applyFont="1" applyFill="1" applyBorder="1" applyAlignment="1">
      <alignment horizontal="center"/>
    </xf>
    <xf numFmtId="0" fontId="6" fillId="0" borderId="28" xfId="0" applyFont="1" applyBorder="1" applyAlignment="1">
      <alignment horizontal="right"/>
    </xf>
    <xf numFmtId="0" fontId="4" fillId="0" borderId="29" xfId="0" applyFont="1" applyBorder="1" applyAlignment="1">
      <alignment horizontal="right"/>
    </xf>
    <xf numFmtId="0" fontId="6" fillId="0" borderId="28" xfId="0" applyFont="1" applyBorder="1" applyAlignment="1">
      <alignment horizontal="center"/>
    </xf>
    <xf numFmtId="0" fontId="6" fillId="0" borderId="28" xfId="0" quotePrefix="1" applyFont="1" applyFill="1" applyBorder="1" applyAlignment="1">
      <alignment horizontal="center"/>
    </xf>
    <xf numFmtId="0" fontId="6" fillId="0" borderId="28" xfId="0" applyFont="1" applyBorder="1" applyAlignment="1" applyProtection="1">
      <alignment horizontal="center" vertical="center"/>
      <protection locked="0"/>
    </xf>
    <xf numFmtId="37" fontId="6" fillId="0" borderId="28" xfId="0" applyNumberFormat="1" applyFont="1" applyBorder="1" applyAlignment="1" applyProtection="1">
      <alignment horizontal="center"/>
      <protection locked="0"/>
    </xf>
    <xf numFmtId="37" fontId="6" fillId="0" borderId="29" xfId="0" applyNumberFormat="1" applyFont="1" applyBorder="1" applyAlignment="1" applyProtection="1">
      <alignment horizontal="center"/>
      <protection locked="0"/>
    </xf>
    <xf numFmtId="3" fontId="6" fillId="0" borderId="28" xfId="0" applyNumberFormat="1" applyFont="1" applyBorder="1" applyAlignment="1" applyProtection="1">
      <alignment horizontal="center"/>
      <protection locked="0"/>
    </xf>
    <xf numFmtId="3" fontId="6" fillId="0" borderId="29" xfId="0" applyNumberFormat="1" applyFont="1" applyBorder="1" applyAlignment="1" applyProtection="1">
      <alignment horizontal="center"/>
      <protection locked="0"/>
    </xf>
    <xf numFmtId="37" fontId="6" fillId="0" borderId="28" xfId="0" applyNumberFormat="1" applyFont="1" applyBorder="1" applyAlignment="1" applyProtection="1">
      <alignment horizontal="center"/>
    </xf>
    <xf numFmtId="0" fontId="6" fillId="0" borderId="29" xfId="0" quotePrefix="1" applyFont="1" applyFill="1" applyBorder="1" applyAlignment="1">
      <alignment horizontal="center"/>
    </xf>
    <xf numFmtId="0" fontId="6" fillId="0" borderId="29" xfId="0" applyFont="1" applyBorder="1" applyAlignment="1">
      <alignment horizontal="center"/>
    </xf>
    <xf numFmtId="37" fontId="6" fillId="0" borderId="28" xfId="0" applyNumberFormat="1" applyFont="1" applyFill="1" applyBorder="1" applyAlignment="1" applyProtection="1">
      <alignment horizontal="center"/>
      <protection locked="0"/>
    </xf>
    <xf numFmtId="37" fontId="6" fillId="0" borderId="29" xfId="0" applyNumberFormat="1" applyFont="1" applyFill="1" applyBorder="1" applyAlignment="1" applyProtection="1">
      <alignment horizontal="center"/>
      <protection locked="0"/>
    </xf>
    <xf numFmtId="37" fontId="6" fillId="0" borderId="29" xfId="0" applyNumberFormat="1" applyFont="1" applyBorder="1" applyAlignment="1" applyProtection="1">
      <alignment horizontal="center"/>
    </xf>
    <xf numFmtId="37" fontId="6" fillId="0" borderId="28" xfId="0" applyNumberFormat="1" applyFont="1" applyBorder="1" applyAlignment="1" applyProtection="1">
      <alignment horizontal="center" wrapText="1"/>
      <protection locked="0"/>
    </xf>
    <xf numFmtId="37" fontId="6" fillId="0" borderId="29" xfId="0" applyNumberFormat="1" applyFont="1" applyBorder="1" applyAlignment="1" applyProtection="1">
      <alignment horizontal="center" wrapText="1"/>
      <protection locked="0"/>
    </xf>
    <xf numFmtId="0" fontId="6" fillId="0" borderId="28" xfId="0" applyFont="1" applyFill="1" applyBorder="1" applyAlignment="1">
      <alignment horizontal="center" wrapText="1"/>
    </xf>
    <xf numFmtId="0" fontId="6" fillId="0" borderId="29" xfId="0" applyFont="1" applyFill="1" applyBorder="1" applyAlignment="1">
      <alignment horizontal="center" wrapText="1"/>
    </xf>
    <xf numFmtId="0" fontId="6" fillId="0" borderId="28" xfId="0" quotePrefix="1" applyFont="1" applyFill="1" applyBorder="1" applyAlignment="1">
      <alignment horizontal="center" wrapText="1"/>
    </xf>
    <xf numFmtId="0" fontId="6" fillId="0" borderId="29" xfId="0" quotePrefix="1" applyFont="1" applyFill="1" applyBorder="1" applyAlignment="1">
      <alignment horizontal="center" wrapText="1"/>
    </xf>
    <xf numFmtId="0" fontId="6" fillId="0" borderId="28" xfId="0" applyFont="1" applyBorder="1" applyAlignment="1">
      <alignment horizontal="center" wrapText="1"/>
    </xf>
    <xf numFmtId="0" fontId="6" fillId="0" borderId="29" xfId="0" applyFont="1" applyBorder="1" applyAlignment="1">
      <alignment horizontal="center" wrapText="1"/>
    </xf>
  </cellXfs>
  <cellStyles count="3">
    <cellStyle name="Normal" xfId="0" builtinId="0"/>
    <cellStyle name="Normal_SFY2010" xfId="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3185" name="Line 1"/>
        <xdr:cNvSpPr>
          <a:spLocks noChangeShapeType="1"/>
        </xdr:cNvSpPr>
      </xdr:nvSpPr>
      <xdr:spPr bwMode="auto">
        <a:xfrm>
          <a:off x="13773150" y="542925"/>
          <a:ext cx="0" cy="685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3</xdr:row>
      <xdr:rowOff>9525</xdr:rowOff>
    </xdr:from>
    <xdr:to>
      <xdr:col>24</xdr:col>
      <xdr:colOff>0</xdr:colOff>
      <xdr:row>6</xdr:row>
      <xdr:rowOff>0</xdr:rowOff>
    </xdr:to>
    <xdr:sp macro="" textlink="">
      <xdr:nvSpPr>
        <xdr:cNvPr id="23186" name="Line 2"/>
        <xdr:cNvSpPr>
          <a:spLocks noChangeShapeType="1"/>
        </xdr:cNvSpPr>
      </xdr:nvSpPr>
      <xdr:spPr bwMode="auto">
        <a:xfrm>
          <a:off x="16630650" y="542925"/>
          <a:ext cx="0" cy="685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3187" name="Line 3"/>
        <xdr:cNvSpPr>
          <a:spLocks noChangeShapeType="1"/>
        </xdr:cNvSpPr>
      </xdr:nvSpPr>
      <xdr:spPr bwMode="auto">
        <a:xfrm>
          <a:off x="2343150" y="2105025"/>
          <a:ext cx="0" cy="695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9</xdr:row>
      <xdr:rowOff>152400</xdr:rowOff>
    </xdr:from>
    <xdr:to>
      <xdr:col>8</xdr:col>
      <xdr:colOff>0</xdr:colOff>
      <xdr:row>14</xdr:row>
      <xdr:rowOff>9525</xdr:rowOff>
    </xdr:to>
    <xdr:sp macro="" textlink="">
      <xdr:nvSpPr>
        <xdr:cNvPr id="23188" name="Line 4"/>
        <xdr:cNvSpPr>
          <a:spLocks noChangeShapeType="1"/>
        </xdr:cNvSpPr>
      </xdr:nvSpPr>
      <xdr:spPr bwMode="auto">
        <a:xfrm>
          <a:off x="5200650" y="2105025"/>
          <a:ext cx="0" cy="666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10</xdr:row>
      <xdr:rowOff>0</xdr:rowOff>
    </xdr:from>
    <xdr:to>
      <xdr:col>14</xdr:col>
      <xdr:colOff>0</xdr:colOff>
      <xdr:row>14</xdr:row>
      <xdr:rowOff>38100</xdr:rowOff>
    </xdr:to>
    <xdr:sp macro="" textlink="">
      <xdr:nvSpPr>
        <xdr:cNvPr id="23189" name="Line 5"/>
        <xdr:cNvSpPr>
          <a:spLocks noChangeShapeType="1"/>
        </xdr:cNvSpPr>
      </xdr:nvSpPr>
      <xdr:spPr bwMode="auto">
        <a:xfrm>
          <a:off x="9486900" y="2114550"/>
          <a:ext cx="0" cy="685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3190" name="Line 6"/>
        <xdr:cNvSpPr>
          <a:spLocks noChangeShapeType="1"/>
        </xdr:cNvSpPr>
      </xdr:nvSpPr>
      <xdr:spPr bwMode="auto">
        <a:xfrm>
          <a:off x="13773150" y="2124075"/>
          <a:ext cx="0" cy="647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3</xdr:row>
      <xdr:rowOff>9525</xdr:rowOff>
    </xdr:from>
    <xdr:to>
      <xdr:col>20</xdr:col>
      <xdr:colOff>0</xdr:colOff>
      <xdr:row>6</xdr:row>
      <xdr:rowOff>0</xdr:rowOff>
    </xdr:to>
    <xdr:sp macro="" textlink="">
      <xdr:nvSpPr>
        <xdr:cNvPr id="23191" name="Line 7"/>
        <xdr:cNvSpPr>
          <a:spLocks noChangeShapeType="1"/>
        </xdr:cNvSpPr>
      </xdr:nvSpPr>
      <xdr:spPr bwMode="auto">
        <a:xfrm>
          <a:off x="13773150" y="542925"/>
          <a:ext cx="0" cy="685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3</xdr:row>
      <xdr:rowOff>9525</xdr:rowOff>
    </xdr:from>
    <xdr:to>
      <xdr:col>24</xdr:col>
      <xdr:colOff>0</xdr:colOff>
      <xdr:row>6</xdr:row>
      <xdr:rowOff>0</xdr:rowOff>
    </xdr:to>
    <xdr:sp macro="" textlink="">
      <xdr:nvSpPr>
        <xdr:cNvPr id="23192" name="Line 8"/>
        <xdr:cNvSpPr>
          <a:spLocks noChangeShapeType="1"/>
        </xdr:cNvSpPr>
      </xdr:nvSpPr>
      <xdr:spPr bwMode="auto">
        <a:xfrm>
          <a:off x="16630650" y="542925"/>
          <a:ext cx="0" cy="685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3193" name="Line 9"/>
        <xdr:cNvSpPr>
          <a:spLocks noChangeShapeType="1"/>
        </xdr:cNvSpPr>
      </xdr:nvSpPr>
      <xdr:spPr bwMode="auto">
        <a:xfrm>
          <a:off x="2343150" y="2105025"/>
          <a:ext cx="0" cy="695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9</xdr:row>
      <xdr:rowOff>152400</xdr:rowOff>
    </xdr:from>
    <xdr:to>
      <xdr:col>8</xdr:col>
      <xdr:colOff>0</xdr:colOff>
      <xdr:row>14</xdr:row>
      <xdr:rowOff>9525</xdr:rowOff>
    </xdr:to>
    <xdr:sp macro="" textlink="">
      <xdr:nvSpPr>
        <xdr:cNvPr id="23194" name="Line 10"/>
        <xdr:cNvSpPr>
          <a:spLocks noChangeShapeType="1"/>
        </xdr:cNvSpPr>
      </xdr:nvSpPr>
      <xdr:spPr bwMode="auto">
        <a:xfrm>
          <a:off x="5200650" y="2105025"/>
          <a:ext cx="0" cy="666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10</xdr:row>
      <xdr:rowOff>0</xdr:rowOff>
    </xdr:from>
    <xdr:to>
      <xdr:col>14</xdr:col>
      <xdr:colOff>0</xdr:colOff>
      <xdr:row>14</xdr:row>
      <xdr:rowOff>38100</xdr:rowOff>
    </xdr:to>
    <xdr:sp macro="" textlink="">
      <xdr:nvSpPr>
        <xdr:cNvPr id="23195" name="Line 11"/>
        <xdr:cNvSpPr>
          <a:spLocks noChangeShapeType="1"/>
        </xdr:cNvSpPr>
      </xdr:nvSpPr>
      <xdr:spPr bwMode="auto">
        <a:xfrm>
          <a:off x="9486900" y="2114550"/>
          <a:ext cx="0" cy="685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3196" name="Line 12"/>
        <xdr:cNvSpPr>
          <a:spLocks noChangeShapeType="1"/>
        </xdr:cNvSpPr>
      </xdr:nvSpPr>
      <xdr:spPr bwMode="auto">
        <a:xfrm>
          <a:off x="13773150" y="2124075"/>
          <a:ext cx="0" cy="647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3197" name="Line 13"/>
        <xdr:cNvSpPr>
          <a:spLocks noChangeShapeType="1"/>
        </xdr:cNvSpPr>
      </xdr:nvSpPr>
      <xdr:spPr bwMode="auto">
        <a:xfrm>
          <a:off x="2343150" y="2105025"/>
          <a:ext cx="0" cy="695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9</xdr:row>
      <xdr:rowOff>152400</xdr:rowOff>
    </xdr:from>
    <xdr:to>
      <xdr:col>8</xdr:col>
      <xdr:colOff>0</xdr:colOff>
      <xdr:row>14</xdr:row>
      <xdr:rowOff>9525</xdr:rowOff>
    </xdr:to>
    <xdr:sp macro="" textlink="">
      <xdr:nvSpPr>
        <xdr:cNvPr id="23198" name="Line 14"/>
        <xdr:cNvSpPr>
          <a:spLocks noChangeShapeType="1"/>
        </xdr:cNvSpPr>
      </xdr:nvSpPr>
      <xdr:spPr bwMode="auto">
        <a:xfrm>
          <a:off x="5200650" y="2105025"/>
          <a:ext cx="0" cy="666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10</xdr:row>
      <xdr:rowOff>0</xdr:rowOff>
    </xdr:from>
    <xdr:to>
      <xdr:col>14</xdr:col>
      <xdr:colOff>0</xdr:colOff>
      <xdr:row>14</xdr:row>
      <xdr:rowOff>38100</xdr:rowOff>
    </xdr:to>
    <xdr:sp macro="" textlink="">
      <xdr:nvSpPr>
        <xdr:cNvPr id="23199" name="Line 15"/>
        <xdr:cNvSpPr>
          <a:spLocks noChangeShapeType="1"/>
        </xdr:cNvSpPr>
      </xdr:nvSpPr>
      <xdr:spPr bwMode="auto">
        <a:xfrm>
          <a:off x="9486900" y="2114550"/>
          <a:ext cx="0" cy="685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3200" name="Line 16"/>
        <xdr:cNvSpPr>
          <a:spLocks noChangeShapeType="1"/>
        </xdr:cNvSpPr>
      </xdr:nvSpPr>
      <xdr:spPr bwMode="auto">
        <a:xfrm>
          <a:off x="13773150" y="2124075"/>
          <a:ext cx="0" cy="647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7202" name="Line 1"/>
        <xdr:cNvSpPr>
          <a:spLocks noChangeShapeType="1"/>
        </xdr:cNvSpPr>
      </xdr:nvSpPr>
      <xdr:spPr bwMode="auto">
        <a:xfrm>
          <a:off x="13944600" y="542925"/>
          <a:ext cx="0" cy="685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3</xdr:row>
      <xdr:rowOff>9525</xdr:rowOff>
    </xdr:from>
    <xdr:to>
      <xdr:col>24</xdr:col>
      <xdr:colOff>0</xdr:colOff>
      <xdr:row>6</xdr:row>
      <xdr:rowOff>0</xdr:rowOff>
    </xdr:to>
    <xdr:sp macro="" textlink="">
      <xdr:nvSpPr>
        <xdr:cNvPr id="27203" name="Line 2"/>
        <xdr:cNvSpPr>
          <a:spLocks noChangeShapeType="1"/>
        </xdr:cNvSpPr>
      </xdr:nvSpPr>
      <xdr:spPr bwMode="auto">
        <a:xfrm>
          <a:off x="16802100" y="542925"/>
          <a:ext cx="0" cy="685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7204" name="Line 3"/>
        <xdr:cNvSpPr>
          <a:spLocks noChangeShapeType="1"/>
        </xdr:cNvSpPr>
      </xdr:nvSpPr>
      <xdr:spPr bwMode="auto">
        <a:xfrm>
          <a:off x="2514600" y="2105025"/>
          <a:ext cx="0" cy="695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9</xdr:row>
      <xdr:rowOff>152400</xdr:rowOff>
    </xdr:from>
    <xdr:to>
      <xdr:col>8</xdr:col>
      <xdr:colOff>0</xdr:colOff>
      <xdr:row>14</xdr:row>
      <xdr:rowOff>9525</xdr:rowOff>
    </xdr:to>
    <xdr:sp macro="" textlink="">
      <xdr:nvSpPr>
        <xdr:cNvPr id="27205" name="Line 4"/>
        <xdr:cNvSpPr>
          <a:spLocks noChangeShapeType="1"/>
        </xdr:cNvSpPr>
      </xdr:nvSpPr>
      <xdr:spPr bwMode="auto">
        <a:xfrm>
          <a:off x="5372100" y="2105025"/>
          <a:ext cx="0" cy="666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10</xdr:row>
      <xdr:rowOff>0</xdr:rowOff>
    </xdr:from>
    <xdr:to>
      <xdr:col>14</xdr:col>
      <xdr:colOff>0</xdr:colOff>
      <xdr:row>14</xdr:row>
      <xdr:rowOff>38100</xdr:rowOff>
    </xdr:to>
    <xdr:sp macro="" textlink="">
      <xdr:nvSpPr>
        <xdr:cNvPr id="27206" name="Line 5"/>
        <xdr:cNvSpPr>
          <a:spLocks noChangeShapeType="1"/>
        </xdr:cNvSpPr>
      </xdr:nvSpPr>
      <xdr:spPr bwMode="auto">
        <a:xfrm>
          <a:off x="9658350" y="2114550"/>
          <a:ext cx="0" cy="685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7207" name="Line 6"/>
        <xdr:cNvSpPr>
          <a:spLocks noChangeShapeType="1"/>
        </xdr:cNvSpPr>
      </xdr:nvSpPr>
      <xdr:spPr bwMode="auto">
        <a:xfrm>
          <a:off x="13944600" y="2124075"/>
          <a:ext cx="0" cy="647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3</xdr:row>
      <xdr:rowOff>9525</xdr:rowOff>
    </xdr:from>
    <xdr:to>
      <xdr:col>20</xdr:col>
      <xdr:colOff>0</xdr:colOff>
      <xdr:row>6</xdr:row>
      <xdr:rowOff>0</xdr:rowOff>
    </xdr:to>
    <xdr:sp macro="" textlink="">
      <xdr:nvSpPr>
        <xdr:cNvPr id="27208" name="Line 7"/>
        <xdr:cNvSpPr>
          <a:spLocks noChangeShapeType="1"/>
        </xdr:cNvSpPr>
      </xdr:nvSpPr>
      <xdr:spPr bwMode="auto">
        <a:xfrm>
          <a:off x="13944600" y="542925"/>
          <a:ext cx="0" cy="685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3</xdr:row>
      <xdr:rowOff>9525</xdr:rowOff>
    </xdr:from>
    <xdr:to>
      <xdr:col>24</xdr:col>
      <xdr:colOff>0</xdr:colOff>
      <xdr:row>6</xdr:row>
      <xdr:rowOff>0</xdr:rowOff>
    </xdr:to>
    <xdr:sp macro="" textlink="">
      <xdr:nvSpPr>
        <xdr:cNvPr id="27209" name="Line 8"/>
        <xdr:cNvSpPr>
          <a:spLocks noChangeShapeType="1"/>
        </xdr:cNvSpPr>
      </xdr:nvSpPr>
      <xdr:spPr bwMode="auto">
        <a:xfrm>
          <a:off x="16802100" y="542925"/>
          <a:ext cx="0" cy="685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7210" name="Line 9"/>
        <xdr:cNvSpPr>
          <a:spLocks noChangeShapeType="1"/>
        </xdr:cNvSpPr>
      </xdr:nvSpPr>
      <xdr:spPr bwMode="auto">
        <a:xfrm>
          <a:off x="2514600" y="2105025"/>
          <a:ext cx="0" cy="695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9</xdr:row>
      <xdr:rowOff>152400</xdr:rowOff>
    </xdr:from>
    <xdr:to>
      <xdr:col>8</xdr:col>
      <xdr:colOff>0</xdr:colOff>
      <xdr:row>14</xdr:row>
      <xdr:rowOff>9525</xdr:rowOff>
    </xdr:to>
    <xdr:sp macro="" textlink="">
      <xdr:nvSpPr>
        <xdr:cNvPr id="27211" name="Line 10"/>
        <xdr:cNvSpPr>
          <a:spLocks noChangeShapeType="1"/>
        </xdr:cNvSpPr>
      </xdr:nvSpPr>
      <xdr:spPr bwMode="auto">
        <a:xfrm>
          <a:off x="5372100" y="2105025"/>
          <a:ext cx="0" cy="666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10</xdr:row>
      <xdr:rowOff>0</xdr:rowOff>
    </xdr:from>
    <xdr:to>
      <xdr:col>14</xdr:col>
      <xdr:colOff>0</xdr:colOff>
      <xdr:row>14</xdr:row>
      <xdr:rowOff>38100</xdr:rowOff>
    </xdr:to>
    <xdr:sp macro="" textlink="">
      <xdr:nvSpPr>
        <xdr:cNvPr id="27212" name="Line 11"/>
        <xdr:cNvSpPr>
          <a:spLocks noChangeShapeType="1"/>
        </xdr:cNvSpPr>
      </xdr:nvSpPr>
      <xdr:spPr bwMode="auto">
        <a:xfrm>
          <a:off x="9658350" y="2114550"/>
          <a:ext cx="0" cy="685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7213" name="Line 12"/>
        <xdr:cNvSpPr>
          <a:spLocks noChangeShapeType="1"/>
        </xdr:cNvSpPr>
      </xdr:nvSpPr>
      <xdr:spPr bwMode="auto">
        <a:xfrm>
          <a:off x="13944600" y="2124075"/>
          <a:ext cx="0" cy="647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7214" name="Line 13"/>
        <xdr:cNvSpPr>
          <a:spLocks noChangeShapeType="1"/>
        </xdr:cNvSpPr>
      </xdr:nvSpPr>
      <xdr:spPr bwMode="auto">
        <a:xfrm>
          <a:off x="2514600" y="2105025"/>
          <a:ext cx="0" cy="695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9</xdr:row>
      <xdr:rowOff>152400</xdr:rowOff>
    </xdr:from>
    <xdr:to>
      <xdr:col>8</xdr:col>
      <xdr:colOff>0</xdr:colOff>
      <xdr:row>14</xdr:row>
      <xdr:rowOff>9525</xdr:rowOff>
    </xdr:to>
    <xdr:sp macro="" textlink="">
      <xdr:nvSpPr>
        <xdr:cNvPr id="27215" name="Line 14"/>
        <xdr:cNvSpPr>
          <a:spLocks noChangeShapeType="1"/>
        </xdr:cNvSpPr>
      </xdr:nvSpPr>
      <xdr:spPr bwMode="auto">
        <a:xfrm>
          <a:off x="5372100" y="2105025"/>
          <a:ext cx="0" cy="666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10</xdr:row>
      <xdr:rowOff>0</xdr:rowOff>
    </xdr:from>
    <xdr:to>
      <xdr:col>14</xdr:col>
      <xdr:colOff>0</xdr:colOff>
      <xdr:row>14</xdr:row>
      <xdr:rowOff>38100</xdr:rowOff>
    </xdr:to>
    <xdr:sp macro="" textlink="">
      <xdr:nvSpPr>
        <xdr:cNvPr id="27216" name="Line 15"/>
        <xdr:cNvSpPr>
          <a:spLocks noChangeShapeType="1"/>
        </xdr:cNvSpPr>
      </xdr:nvSpPr>
      <xdr:spPr bwMode="auto">
        <a:xfrm>
          <a:off x="9658350" y="2114550"/>
          <a:ext cx="0" cy="685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7217" name="Line 16"/>
        <xdr:cNvSpPr>
          <a:spLocks noChangeShapeType="1"/>
        </xdr:cNvSpPr>
      </xdr:nvSpPr>
      <xdr:spPr bwMode="auto">
        <a:xfrm>
          <a:off x="13944600" y="2124075"/>
          <a:ext cx="0" cy="647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7969" name="Line 1"/>
        <xdr:cNvSpPr>
          <a:spLocks noChangeShapeType="1"/>
        </xdr:cNvSpPr>
      </xdr:nvSpPr>
      <xdr:spPr bwMode="auto">
        <a:xfrm>
          <a:off x="13944600" y="542925"/>
          <a:ext cx="0" cy="685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3</xdr:row>
      <xdr:rowOff>9525</xdr:rowOff>
    </xdr:from>
    <xdr:to>
      <xdr:col>24</xdr:col>
      <xdr:colOff>0</xdr:colOff>
      <xdr:row>6</xdr:row>
      <xdr:rowOff>0</xdr:rowOff>
    </xdr:to>
    <xdr:sp macro="" textlink="">
      <xdr:nvSpPr>
        <xdr:cNvPr id="27970" name="Line 2"/>
        <xdr:cNvSpPr>
          <a:spLocks noChangeShapeType="1"/>
        </xdr:cNvSpPr>
      </xdr:nvSpPr>
      <xdr:spPr bwMode="auto">
        <a:xfrm>
          <a:off x="16802100" y="542925"/>
          <a:ext cx="0" cy="685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7971" name="Line 3"/>
        <xdr:cNvSpPr>
          <a:spLocks noChangeShapeType="1"/>
        </xdr:cNvSpPr>
      </xdr:nvSpPr>
      <xdr:spPr bwMode="auto">
        <a:xfrm>
          <a:off x="2514600" y="2105025"/>
          <a:ext cx="0" cy="695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9</xdr:row>
      <xdr:rowOff>152400</xdr:rowOff>
    </xdr:from>
    <xdr:to>
      <xdr:col>8</xdr:col>
      <xdr:colOff>0</xdr:colOff>
      <xdr:row>14</xdr:row>
      <xdr:rowOff>9525</xdr:rowOff>
    </xdr:to>
    <xdr:sp macro="" textlink="">
      <xdr:nvSpPr>
        <xdr:cNvPr id="27972" name="Line 4"/>
        <xdr:cNvSpPr>
          <a:spLocks noChangeShapeType="1"/>
        </xdr:cNvSpPr>
      </xdr:nvSpPr>
      <xdr:spPr bwMode="auto">
        <a:xfrm>
          <a:off x="5372100" y="2105025"/>
          <a:ext cx="0" cy="666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10</xdr:row>
      <xdr:rowOff>0</xdr:rowOff>
    </xdr:from>
    <xdr:to>
      <xdr:col>14</xdr:col>
      <xdr:colOff>0</xdr:colOff>
      <xdr:row>14</xdr:row>
      <xdr:rowOff>38100</xdr:rowOff>
    </xdr:to>
    <xdr:sp macro="" textlink="">
      <xdr:nvSpPr>
        <xdr:cNvPr id="27973" name="Line 5"/>
        <xdr:cNvSpPr>
          <a:spLocks noChangeShapeType="1"/>
        </xdr:cNvSpPr>
      </xdr:nvSpPr>
      <xdr:spPr bwMode="auto">
        <a:xfrm>
          <a:off x="9658350" y="2114550"/>
          <a:ext cx="0" cy="685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7974" name="Line 6"/>
        <xdr:cNvSpPr>
          <a:spLocks noChangeShapeType="1"/>
        </xdr:cNvSpPr>
      </xdr:nvSpPr>
      <xdr:spPr bwMode="auto">
        <a:xfrm>
          <a:off x="13944600" y="2124075"/>
          <a:ext cx="0" cy="647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3</xdr:row>
      <xdr:rowOff>9525</xdr:rowOff>
    </xdr:from>
    <xdr:to>
      <xdr:col>20</xdr:col>
      <xdr:colOff>0</xdr:colOff>
      <xdr:row>6</xdr:row>
      <xdr:rowOff>0</xdr:rowOff>
    </xdr:to>
    <xdr:sp macro="" textlink="">
      <xdr:nvSpPr>
        <xdr:cNvPr id="27975" name="Line 7"/>
        <xdr:cNvSpPr>
          <a:spLocks noChangeShapeType="1"/>
        </xdr:cNvSpPr>
      </xdr:nvSpPr>
      <xdr:spPr bwMode="auto">
        <a:xfrm>
          <a:off x="13944600" y="542925"/>
          <a:ext cx="0" cy="685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3</xdr:row>
      <xdr:rowOff>9525</xdr:rowOff>
    </xdr:from>
    <xdr:to>
      <xdr:col>24</xdr:col>
      <xdr:colOff>0</xdr:colOff>
      <xdr:row>6</xdr:row>
      <xdr:rowOff>0</xdr:rowOff>
    </xdr:to>
    <xdr:sp macro="" textlink="">
      <xdr:nvSpPr>
        <xdr:cNvPr id="27976" name="Line 8"/>
        <xdr:cNvSpPr>
          <a:spLocks noChangeShapeType="1"/>
        </xdr:cNvSpPr>
      </xdr:nvSpPr>
      <xdr:spPr bwMode="auto">
        <a:xfrm>
          <a:off x="16802100" y="542925"/>
          <a:ext cx="0" cy="685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7977" name="Line 9"/>
        <xdr:cNvSpPr>
          <a:spLocks noChangeShapeType="1"/>
        </xdr:cNvSpPr>
      </xdr:nvSpPr>
      <xdr:spPr bwMode="auto">
        <a:xfrm>
          <a:off x="2514600" y="2105025"/>
          <a:ext cx="0" cy="695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9</xdr:row>
      <xdr:rowOff>152400</xdr:rowOff>
    </xdr:from>
    <xdr:to>
      <xdr:col>8</xdr:col>
      <xdr:colOff>0</xdr:colOff>
      <xdr:row>14</xdr:row>
      <xdr:rowOff>9525</xdr:rowOff>
    </xdr:to>
    <xdr:sp macro="" textlink="">
      <xdr:nvSpPr>
        <xdr:cNvPr id="27978" name="Line 10"/>
        <xdr:cNvSpPr>
          <a:spLocks noChangeShapeType="1"/>
        </xdr:cNvSpPr>
      </xdr:nvSpPr>
      <xdr:spPr bwMode="auto">
        <a:xfrm>
          <a:off x="5372100" y="2105025"/>
          <a:ext cx="0" cy="666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10</xdr:row>
      <xdr:rowOff>0</xdr:rowOff>
    </xdr:from>
    <xdr:to>
      <xdr:col>14</xdr:col>
      <xdr:colOff>0</xdr:colOff>
      <xdr:row>14</xdr:row>
      <xdr:rowOff>38100</xdr:rowOff>
    </xdr:to>
    <xdr:sp macro="" textlink="">
      <xdr:nvSpPr>
        <xdr:cNvPr id="27979" name="Line 11"/>
        <xdr:cNvSpPr>
          <a:spLocks noChangeShapeType="1"/>
        </xdr:cNvSpPr>
      </xdr:nvSpPr>
      <xdr:spPr bwMode="auto">
        <a:xfrm>
          <a:off x="9658350" y="2114550"/>
          <a:ext cx="0" cy="685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7980" name="Line 12"/>
        <xdr:cNvSpPr>
          <a:spLocks noChangeShapeType="1"/>
        </xdr:cNvSpPr>
      </xdr:nvSpPr>
      <xdr:spPr bwMode="auto">
        <a:xfrm>
          <a:off x="13944600" y="2124075"/>
          <a:ext cx="0" cy="647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7981" name="Line 13"/>
        <xdr:cNvSpPr>
          <a:spLocks noChangeShapeType="1"/>
        </xdr:cNvSpPr>
      </xdr:nvSpPr>
      <xdr:spPr bwMode="auto">
        <a:xfrm>
          <a:off x="2514600" y="2105025"/>
          <a:ext cx="0" cy="695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9</xdr:row>
      <xdr:rowOff>152400</xdr:rowOff>
    </xdr:from>
    <xdr:to>
      <xdr:col>8</xdr:col>
      <xdr:colOff>0</xdr:colOff>
      <xdr:row>14</xdr:row>
      <xdr:rowOff>9525</xdr:rowOff>
    </xdr:to>
    <xdr:sp macro="" textlink="">
      <xdr:nvSpPr>
        <xdr:cNvPr id="27982" name="Line 14"/>
        <xdr:cNvSpPr>
          <a:spLocks noChangeShapeType="1"/>
        </xdr:cNvSpPr>
      </xdr:nvSpPr>
      <xdr:spPr bwMode="auto">
        <a:xfrm>
          <a:off x="5372100" y="2105025"/>
          <a:ext cx="0" cy="666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10</xdr:row>
      <xdr:rowOff>0</xdr:rowOff>
    </xdr:from>
    <xdr:to>
      <xdr:col>14</xdr:col>
      <xdr:colOff>0</xdr:colOff>
      <xdr:row>14</xdr:row>
      <xdr:rowOff>38100</xdr:rowOff>
    </xdr:to>
    <xdr:sp macro="" textlink="">
      <xdr:nvSpPr>
        <xdr:cNvPr id="27983" name="Line 15"/>
        <xdr:cNvSpPr>
          <a:spLocks noChangeShapeType="1"/>
        </xdr:cNvSpPr>
      </xdr:nvSpPr>
      <xdr:spPr bwMode="auto">
        <a:xfrm>
          <a:off x="9658350" y="2114550"/>
          <a:ext cx="0" cy="685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7984" name="Line 16"/>
        <xdr:cNvSpPr>
          <a:spLocks noChangeShapeType="1"/>
        </xdr:cNvSpPr>
      </xdr:nvSpPr>
      <xdr:spPr bwMode="auto">
        <a:xfrm>
          <a:off x="13944600" y="2124075"/>
          <a:ext cx="0" cy="647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llUsers\ACTUARIAL\CCNC\True_Up%20Payment\True%20Up%20SY2015%20Q1\MONTHLY%20MEDICAID%20ENROLLEES%20Sep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2"/>
      <sheetName val="Chart1"/>
      <sheetName val="SFY2015"/>
      <sheetName val="SFY2014"/>
      <sheetName val="SFY2013"/>
      <sheetName val="SFY2012"/>
      <sheetName val="SFY2011 "/>
      <sheetName val="SFY2010"/>
      <sheetName val="SFY2009"/>
    </sheetNames>
    <sheetDataSet>
      <sheetData sheetId="0" refreshError="1"/>
      <sheetData sheetId="1" refreshError="1"/>
      <sheetData sheetId="2"/>
      <sheetData sheetId="3">
        <row r="9">
          <cell r="C9">
            <v>124176</v>
          </cell>
          <cell r="E9">
            <v>1851</v>
          </cell>
          <cell r="G9">
            <v>287547</v>
          </cell>
          <cell r="I9">
            <v>139440</v>
          </cell>
          <cell r="K9">
            <v>121599</v>
          </cell>
          <cell r="M9">
            <v>3792</v>
          </cell>
          <cell r="O9">
            <v>32882</v>
          </cell>
          <cell r="Q9">
            <v>51913</v>
          </cell>
          <cell r="S9">
            <v>741697</v>
          </cell>
          <cell r="U9">
            <v>42689</v>
          </cell>
          <cell r="W9">
            <v>5264</v>
          </cell>
          <cell r="Y9">
            <v>45182</v>
          </cell>
          <cell r="AA9">
            <v>461</v>
          </cell>
          <cell r="AC9">
            <v>4722</v>
          </cell>
          <cell r="AG9">
            <v>1603215</v>
          </cell>
        </row>
        <row r="10">
          <cell r="C10">
            <v>124068</v>
          </cell>
          <cell r="E10">
            <v>1862</v>
          </cell>
          <cell r="G10">
            <v>287281</v>
          </cell>
          <cell r="I10">
            <v>139694</v>
          </cell>
          <cell r="K10">
            <v>122172</v>
          </cell>
          <cell r="M10">
            <v>3805</v>
          </cell>
          <cell r="O10">
            <v>33153</v>
          </cell>
          <cell r="Q10">
            <v>51372</v>
          </cell>
          <cell r="S10">
            <v>744218</v>
          </cell>
          <cell r="U10">
            <v>42956</v>
          </cell>
          <cell r="W10">
            <v>5277</v>
          </cell>
          <cell r="Y10">
            <v>45048</v>
          </cell>
          <cell r="AA10">
            <v>471</v>
          </cell>
          <cell r="AC10">
            <v>4531</v>
          </cell>
          <cell r="AG10">
            <v>1605908</v>
          </cell>
        </row>
        <row r="11">
          <cell r="C11">
            <v>124068</v>
          </cell>
          <cell r="E11">
            <v>1864</v>
          </cell>
          <cell r="G11">
            <v>286831</v>
          </cell>
          <cell r="I11">
            <v>143041</v>
          </cell>
          <cell r="K11">
            <v>125167</v>
          </cell>
          <cell r="M11">
            <v>3827</v>
          </cell>
          <cell r="O11">
            <v>32968</v>
          </cell>
          <cell r="Q11">
            <v>51137</v>
          </cell>
          <cell r="S11">
            <v>745847</v>
          </cell>
          <cell r="U11">
            <v>42898</v>
          </cell>
          <cell r="W11">
            <v>5305</v>
          </cell>
          <cell r="Y11">
            <v>44820</v>
          </cell>
          <cell r="AA11">
            <v>461</v>
          </cell>
          <cell r="AC11">
            <v>4952</v>
          </cell>
          <cell r="AG11">
            <v>1613186</v>
          </cell>
        </row>
        <row r="12">
          <cell r="C12">
            <v>123965</v>
          </cell>
          <cell r="E12">
            <v>1857</v>
          </cell>
          <cell r="G12">
            <v>285896</v>
          </cell>
          <cell r="I12">
            <v>147951</v>
          </cell>
          <cell r="K12">
            <v>130208</v>
          </cell>
          <cell r="M12">
            <v>3854</v>
          </cell>
          <cell r="O12">
            <v>32511</v>
          </cell>
          <cell r="Q12">
            <v>51061</v>
          </cell>
          <cell r="S12">
            <v>747796</v>
          </cell>
          <cell r="U12">
            <v>42795</v>
          </cell>
          <cell r="W12">
            <v>5339</v>
          </cell>
          <cell r="Y12">
            <v>44486</v>
          </cell>
          <cell r="AA12">
            <v>470</v>
          </cell>
          <cell r="AC12">
            <v>5146</v>
          </cell>
          <cell r="AG12">
            <v>1623335</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28"/>
  <sheetViews>
    <sheetView workbookViewId="0">
      <pane xSplit="2" ySplit="7" topLeftCell="C8" activePane="bottomRight" state="frozen"/>
      <selection pane="topRight" activeCell="C1" sqref="C1"/>
      <selection pane="bottomLeft" activeCell="A8" sqref="A8"/>
      <selection pane="bottomRight" activeCell="I17" sqref="I17"/>
    </sheetView>
  </sheetViews>
  <sheetFormatPr defaultRowHeight="12.75" x14ac:dyDescent="0.2"/>
  <cols>
    <col min="1" max="1" width="6" style="1" customWidth="1"/>
    <col min="2" max="2" width="7.7109375" style="1" customWidth="1"/>
    <col min="3" max="26" width="10.7109375" style="1" customWidth="1"/>
    <col min="27" max="28" width="15" style="1" customWidth="1"/>
    <col min="29" max="34" width="10.7109375" style="1" customWidth="1"/>
    <col min="35" max="35" width="4.7109375" style="11" customWidth="1"/>
    <col min="36" max="36" width="12" style="1" customWidth="1"/>
    <col min="37" max="37" width="11.42578125" style="1" customWidth="1"/>
    <col min="38" max="38" width="4.7109375" style="11" customWidth="1"/>
    <col min="39" max="40" width="10.7109375" style="1" customWidth="1"/>
    <col min="41" max="41" width="4.7109375" style="11" customWidth="1"/>
    <col min="42" max="43" width="10.7109375" style="1" customWidth="1"/>
    <col min="44" max="44" width="4.7109375" style="11" customWidth="1"/>
    <col min="45" max="46" width="10.7109375" style="12" customWidth="1"/>
    <col min="47" max="47" width="4.7109375" style="12" customWidth="1"/>
    <col min="48" max="49" width="10.7109375" style="1" customWidth="1"/>
    <col min="50" max="50" width="4.7109375" style="11" customWidth="1"/>
    <col min="51" max="51" width="10.7109375" style="12" customWidth="1"/>
    <col min="52" max="52" width="10.7109375" style="11" customWidth="1"/>
    <col min="53" max="16384" width="9.140625" style="1"/>
  </cols>
  <sheetData>
    <row r="1" spans="1:122" ht="15.75" x14ac:dyDescent="0.25">
      <c r="B1" s="2"/>
      <c r="C1" s="106" t="s">
        <v>59</v>
      </c>
      <c r="D1" s="2"/>
      <c r="E1" s="5"/>
      <c r="F1" s="4"/>
      <c r="G1" s="5"/>
      <c r="H1" s="5"/>
      <c r="I1" s="3"/>
      <c r="K1" s="71"/>
      <c r="M1" s="103"/>
      <c r="N1" s="6"/>
      <c r="O1" s="5"/>
      <c r="Q1" s="71"/>
      <c r="S1" s="71"/>
      <c r="U1" s="71"/>
      <c r="W1" s="68"/>
      <c r="X1" s="7"/>
      <c r="Y1" s="107"/>
      <c r="Z1" s="9"/>
      <c r="AA1" s="71"/>
      <c r="AC1" s="108"/>
      <c r="AE1" s="71"/>
      <c r="AJ1" s="71"/>
      <c r="AM1" s="71"/>
      <c r="AY1" s="67"/>
    </row>
    <row r="2" spans="1:122" x14ac:dyDescent="0.2">
      <c r="A2" s="13"/>
      <c r="B2" s="4" t="s">
        <v>0</v>
      </c>
      <c r="C2" s="5"/>
      <c r="D2" s="4"/>
      <c r="E2" s="5"/>
      <c r="F2" s="4"/>
      <c r="G2" s="5"/>
      <c r="H2" s="5"/>
      <c r="I2" s="4"/>
      <c r="K2" s="71"/>
      <c r="M2" s="103"/>
      <c r="N2" s="6"/>
      <c r="O2" s="5"/>
      <c r="Q2" s="71"/>
      <c r="S2" s="71"/>
      <c r="U2" s="109"/>
      <c r="V2" s="7"/>
      <c r="W2" s="109"/>
      <c r="X2" s="7"/>
      <c r="Y2" s="107"/>
      <c r="Z2" s="8"/>
      <c r="AA2" s="71"/>
      <c r="AC2" s="108"/>
      <c r="AE2" s="71"/>
      <c r="AJ2" s="71"/>
      <c r="AM2" s="71"/>
      <c r="AP2" s="15" t="s">
        <v>31</v>
      </c>
      <c r="AY2" s="67"/>
    </row>
    <row r="3" spans="1:122" ht="13.5" thickBot="1" x14ac:dyDescent="0.25">
      <c r="A3" s="16"/>
      <c r="B3" s="4"/>
      <c r="C3" s="5" t="s">
        <v>60</v>
      </c>
      <c r="D3" s="4"/>
      <c r="E3" s="5"/>
      <c r="F3" s="4"/>
      <c r="G3" s="5"/>
      <c r="H3" s="17"/>
      <c r="I3" s="4"/>
      <c r="K3" s="71"/>
      <c r="M3" s="103"/>
      <c r="N3" s="6"/>
      <c r="O3" s="5"/>
      <c r="Q3" s="71"/>
      <c r="S3" s="71"/>
      <c r="U3" s="109"/>
      <c r="V3" s="7"/>
      <c r="W3" s="110"/>
      <c r="X3" s="18"/>
      <c r="Y3" s="107"/>
      <c r="Z3" s="16"/>
      <c r="AA3" s="71"/>
      <c r="AC3" s="71"/>
      <c r="AD3" s="10"/>
      <c r="AE3" s="108"/>
      <c r="AF3" s="10"/>
      <c r="AG3" s="10"/>
      <c r="AH3" s="10"/>
      <c r="AI3" s="19"/>
      <c r="AJ3" s="71"/>
      <c r="AL3" s="19"/>
      <c r="AM3" s="71"/>
      <c r="AO3" s="19"/>
      <c r="AP3" s="15"/>
      <c r="AR3" s="19"/>
      <c r="AS3" s="20"/>
      <c r="AT3" s="20"/>
      <c r="AU3" s="21"/>
      <c r="AV3" s="10"/>
      <c r="AW3" s="10"/>
      <c r="AX3" s="19"/>
      <c r="AY3" s="67"/>
    </row>
    <row r="4" spans="1:122" ht="28.9" customHeight="1" x14ac:dyDescent="0.2">
      <c r="A4" s="158" t="s">
        <v>58</v>
      </c>
      <c r="B4" s="147"/>
      <c r="C4" s="159" t="s">
        <v>1</v>
      </c>
      <c r="D4" s="160"/>
      <c r="E4" s="159" t="s">
        <v>2</v>
      </c>
      <c r="F4" s="160"/>
      <c r="G4" s="161" t="s">
        <v>3</v>
      </c>
      <c r="H4" s="162"/>
      <c r="I4" s="156" t="s">
        <v>13</v>
      </c>
      <c r="J4" s="165"/>
      <c r="K4" s="156" t="s">
        <v>14</v>
      </c>
      <c r="L4" s="165"/>
      <c r="M4" s="163" t="s">
        <v>15</v>
      </c>
      <c r="N4" s="168"/>
      <c r="O4" s="159" t="s">
        <v>4</v>
      </c>
      <c r="P4" s="160"/>
      <c r="Q4" s="166" t="s">
        <v>34</v>
      </c>
      <c r="R4" s="167"/>
      <c r="S4" s="156" t="s">
        <v>5</v>
      </c>
      <c r="T4" s="165"/>
      <c r="U4" s="152" t="s">
        <v>33</v>
      </c>
      <c r="V4" s="153"/>
      <c r="W4" s="152" t="s">
        <v>6</v>
      </c>
      <c r="X4" s="153"/>
      <c r="Y4" s="157" t="s">
        <v>16</v>
      </c>
      <c r="Z4" s="164"/>
      <c r="AA4" s="163" t="s">
        <v>32</v>
      </c>
      <c r="AB4" s="147"/>
      <c r="AC4" s="156" t="s">
        <v>18</v>
      </c>
      <c r="AD4" s="165"/>
      <c r="AE4" s="156" t="s">
        <v>19</v>
      </c>
      <c r="AF4" s="147"/>
      <c r="AG4" s="156" t="s">
        <v>38</v>
      </c>
      <c r="AH4" s="147"/>
      <c r="AI4" s="22"/>
      <c r="AJ4" s="146" t="s">
        <v>35</v>
      </c>
      <c r="AK4" s="147"/>
      <c r="AL4" s="22"/>
      <c r="AM4" s="157" t="s">
        <v>7</v>
      </c>
      <c r="AN4" s="147"/>
      <c r="AO4" s="22"/>
      <c r="AP4" s="150" t="s">
        <v>37</v>
      </c>
      <c r="AQ4" s="151"/>
      <c r="AR4" s="22"/>
      <c r="AS4" s="154" t="s">
        <v>40</v>
      </c>
      <c r="AT4" s="155"/>
      <c r="AU4" s="23"/>
      <c r="AV4" s="156" t="s">
        <v>39</v>
      </c>
      <c r="AW4" s="147"/>
      <c r="AX4" s="22"/>
      <c r="AY4" s="152" t="s">
        <v>17</v>
      </c>
      <c r="AZ4" s="153"/>
      <c r="BA4" s="14"/>
    </row>
    <row r="5" spans="1:122" ht="13.15" customHeight="1" x14ac:dyDescent="0.2">
      <c r="A5" s="24"/>
      <c r="B5" s="25"/>
      <c r="C5" s="111" t="s">
        <v>0</v>
      </c>
      <c r="D5" s="27" t="s">
        <v>10</v>
      </c>
      <c r="E5" s="111" t="s">
        <v>0</v>
      </c>
      <c r="F5" s="27" t="s">
        <v>10</v>
      </c>
      <c r="G5" s="111" t="s">
        <v>0</v>
      </c>
      <c r="H5" s="27" t="s">
        <v>10</v>
      </c>
      <c r="I5" s="26" t="s">
        <v>0</v>
      </c>
      <c r="J5" s="27" t="s">
        <v>10</v>
      </c>
      <c r="K5" s="111" t="s">
        <v>0</v>
      </c>
      <c r="L5" s="27" t="s">
        <v>10</v>
      </c>
      <c r="M5" s="111" t="s">
        <v>0</v>
      </c>
      <c r="N5" s="27" t="s">
        <v>10</v>
      </c>
      <c r="O5" s="111" t="s">
        <v>0</v>
      </c>
      <c r="P5" s="27" t="s">
        <v>10</v>
      </c>
      <c r="Q5" s="112" t="s">
        <v>0</v>
      </c>
      <c r="R5" s="28" t="s">
        <v>10</v>
      </c>
      <c r="S5" s="111" t="s">
        <v>0</v>
      </c>
      <c r="T5" s="27" t="s">
        <v>10</v>
      </c>
      <c r="U5" s="112" t="s">
        <v>0</v>
      </c>
      <c r="V5" s="28" t="s">
        <v>10</v>
      </c>
      <c r="W5" s="111" t="s">
        <v>0</v>
      </c>
      <c r="X5" s="27" t="s">
        <v>10</v>
      </c>
      <c r="Y5" s="111" t="s">
        <v>0</v>
      </c>
      <c r="Z5" s="27" t="s">
        <v>10</v>
      </c>
      <c r="AA5" s="111" t="s">
        <v>0</v>
      </c>
      <c r="AB5" s="27" t="s">
        <v>10</v>
      </c>
      <c r="AC5" s="111" t="s">
        <v>0</v>
      </c>
      <c r="AD5" s="27" t="s">
        <v>10</v>
      </c>
      <c r="AE5" s="111" t="s">
        <v>0</v>
      </c>
      <c r="AF5" s="27" t="s">
        <v>10</v>
      </c>
      <c r="AG5" s="26" t="s">
        <v>0</v>
      </c>
      <c r="AH5" s="27" t="s">
        <v>10</v>
      </c>
      <c r="AI5" s="29"/>
      <c r="AJ5" s="148" t="s">
        <v>10</v>
      </c>
      <c r="AK5" s="144" t="s">
        <v>36</v>
      </c>
      <c r="AL5" s="29"/>
      <c r="AM5" s="111" t="s">
        <v>0</v>
      </c>
      <c r="AN5" s="27" t="s">
        <v>10</v>
      </c>
      <c r="AO5" s="29"/>
      <c r="AP5" s="26" t="s">
        <v>0</v>
      </c>
      <c r="AQ5" s="27" t="s">
        <v>10</v>
      </c>
      <c r="AR5" s="29"/>
      <c r="AS5" s="30" t="s">
        <v>0</v>
      </c>
      <c r="AT5" s="31" t="s">
        <v>10</v>
      </c>
      <c r="AU5" s="32"/>
      <c r="AV5" s="26" t="s">
        <v>0</v>
      </c>
      <c r="AW5" s="27" t="s">
        <v>10</v>
      </c>
      <c r="AX5" s="29"/>
      <c r="AY5" s="113" t="s">
        <v>0</v>
      </c>
      <c r="AZ5" s="27" t="s">
        <v>10</v>
      </c>
      <c r="BA5" s="33"/>
      <c r="BB5" s="34"/>
    </row>
    <row r="6" spans="1:122" ht="13.5" customHeight="1" x14ac:dyDescent="0.2">
      <c r="A6" s="35" t="s">
        <v>8</v>
      </c>
      <c r="B6" s="36" t="s">
        <v>9</v>
      </c>
      <c r="C6" s="114" t="s">
        <v>10</v>
      </c>
      <c r="D6" s="38" t="s">
        <v>11</v>
      </c>
      <c r="E6" s="114" t="s">
        <v>10</v>
      </c>
      <c r="F6" s="38" t="s">
        <v>11</v>
      </c>
      <c r="G6" s="114" t="s">
        <v>10</v>
      </c>
      <c r="H6" s="38" t="s">
        <v>11</v>
      </c>
      <c r="I6" s="37" t="s">
        <v>10</v>
      </c>
      <c r="J6" s="38" t="s">
        <v>11</v>
      </c>
      <c r="K6" s="114" t="s">
        <v>10</v>
      </c>
      <c r="L6" s="38" t="s">
        <v>11</v>
      </c>
      <c r="M6" s="114" t="s">
        <v>10</v>
      </c>
      <c r="N6" s="38" t="s">
        <v>11</v>
      </c>
      <c r="O6" s="114" t="s">
        <v>10</v>
      </c>
      <c r="P6" s="38" t="s">
        <v>11</v>
      </c>
      <c r="Q6" s="115" t="s">
        <v>10</v>
      </c>
      <c r="R6" s="39" t="s">
        <v>11</v>
      </c>
      <c r="S6" s="114" t="s">
        <v>10</v>
      </c>
      <c r="T6" s="38" t="s">
        <v>11</v>
      </c>
      <c r="U6" s="115" t="s">
        <v>10</v>
      </c>
      <c r="V6" s="39" t="s">
        <v>11</v>
      </c>
      <c r="W6" s="114" t="s">
        <v>10</v>
      </c>
      <c r="X6" s="38" t="s">
        <v>11</v>
      </c>
      <c r="Y6" s="114" t="s">
        <v>10</v>
      </c>
      <c r="Z6" s="38" t="s">
        <v>11</v>
      </c>
      <c r="AA6" s="114" t="s">
        <v>10</v>
      </c>
      <c r="AB6" s="38" t="s">
        <v>11</v>
      </c>
      <c r="AC6" s="114" t="s">
        <v>10</v>
      </c>
      <c r="AD6" s="38" t="s">
        <v>11</v>
      </c>
      <c r="AE6" s="114" t="s">
        <v>10</v>
      </c>
      <c r="AF6" s="38" t="s">
        <v>11</v>
      </c>
      <c r="AG6" s="37" t="s">
        <v>10</v>
      </c>
      <c r="AH6" s="38" t="s">
        <v>11</v>
      </c>
      <c r="AI6" s="40"/>
      <c r="AJ6" s="149"/>
      <c r="AK6" s="145"/>
      <c r="AL6" s="40"/>
      <c r="AM6" s="114" t="s">
        <v>10</v>
      </c>
      <c r="AN6" s="38" t="s">
        <v>11</v>
      </c>
      <c r="AO6" s="40"/>
      <c r="AP6" s="37" t="s">
        <v>10</v>
      </c>
      <c r="AQ6" s="38" t="s">
        <v>11</v>
      </c>
      <c r="AR6" s="40"/>
      <c r="AS6" s="41" t="s">
        <v>10</v>
      </c>
      <c r="AT6" s="42" t="s">
        <v>11</v>
      </c>
      <c r="AU6" s="43"/>
      <c r="AV6" s="37" t="s">
        <v>10</v>
      </c>
      <c r="AW6" s="38" t="s">
        <v>11</v>
      </c>
      <c r="AX6" s="40"/>
      <c r="AY6" s="116" t="s">
        <v>10</v>
      </c>
      <c r="AZ6" s="38" t="s">
        <v>11</v>
      </c>
      <c r="BA6" s="33"/>
    </row>
    <row r="7" spans="1:122" ht="31.5" customHeight="1" thickBot="1" x14ac:dyDescent="0.25">
      <c r="A7" s="44"/>
      <c r="B7" s="45"/>
      <c r="C7" s="141" t="s">
        <v>41</v>
      </c>
      <c r="D7" s="142"/>
      <c r="E7" s="141" t="s">
        <v>42</v>
      </c>
      <c r="F7" s="142"/>
      <c r="G7" s="141" t="s">
        <v>43</v>
      </c>
      <c r="H7" s="142"/>
      <c r="I7" s="141" t="s">
        <v>51</v>
      </c>
      <c r="J7" s="142"/>
      <c r="K7" s="141" t="s">
        <v>52</v>
      </c>
      <c r="L7" s="142"/>
      <c r="M7" s="141" t="s">
        <v>50</v>
      </c>
      <c r="N7" s="142"/>
      <c r="O7" s="141" t="s">
        <v>4</v>
      </c>
      <c r="P7" s="142"/>
      <c r="Q7" s="141" t="s">
        <v>44</v>
      </c>
      <c r="R7" s="142"/>
      <c r="S7" s="141" t="s">
        <v>45</v>
      </c>
      <c r="T7" s="142"/>
      <c r="U7" s="141" t="s">
        <v>46</v>
      </c>
      <c r="V7" s="142"/>
      <c r="W7" s="141" t="s">
        <v>6</v>
      </c>
      <c r="X7" s="142"/>
      <c r="Y7" s="141" t="s">
        <v>16</v>
      </c>
      <c r="Z7" s="142"/>
      <c r="AA7" s="141" t="s">
        <v>47</v>
      </c>
      <c r="AB7" s="142"/>
      <c r="AC7" s="141"/>
      <c r="AD7" s="142"/>
      <c r="AE7" s="141"/>
      <c r="AF7" s="142"/>
      <c r="AG7" s="46"/>
      <c r="AH7" s="47"/>
      <c r="AI7" s="48"/>
      <c r="AJ7" s="141" t="s">
        <v>48</v>
      </c>
      <c r="AK7" s="142"/>
      <c r="AL7" s="48"/>
      <c r="AM7" s="141" t="s">
        <v>49</v>
      </c>
      <c r="AN7" s="142"/>
      <c r="AO7" s="48"/>
      <c r="AP7" s="49"/>
      <c r="AQ7" s="45"/>
      <c r="AR7" s="48"/>
      <c r="AS7" s="50"/>
      <c r="AT7" s="51"/>
      <c r="AU7" s="32"/>
      <c r="AV7" s="46"/>
      <c r="AW7" s="47"/>
      <c r="AX7" s="48"/>
      <c r="AY7" s="117"/>
      <c r="AZ7" s="45"/>
      <c r="BA7" s="52"/>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row>
    <row r="8" spans="1:122" x14ac:dyDescent="0.2">
      <c r="A8" s="53"/>
      <c r="B8" s="54"/>
      <c r="C8" s="118"/>
      <c r="D8" s="54"/>
      <c r="E8" s="118"/>
      <c r="F8" s="54"/>
      <c r="G8" s="118"/>
      <c r="H8" s="54"/>
      <c r="I8" s="53"/>
      <c r="J8" s="54"/>
      <c r="K8" s="118"/>
      <c r="L8" s="54"/>
      <c r="M8" s="118"/>
      <c r="N8" s="54"/>
      <c r="O8" s="118"/>
      <c r="P8" s="54"/>
      <c r="Q8" s="119"/>
      <c r="R8" s="55"/>
      <c r="S8" s="118"/>
      <c r="T8" s="54"/>
      <c r="U8" s="120"/>
      <c r="V8" s="56"/>
      <c r="W8" s="118"/>
      <c r="X8" s="54"/>
      <c r="Y8" s="118"/>
      <c r="Z8" s="54"/>
      <c r="AA8" s="121"/>
      <c r="AB8" s="57"/>
      <c r="AC8" s="118"/>
      <c r="AD8" s="54"/>
      <c r="AE8" s="118"/>
      <c r="AF8" s="54"/>
      <c r="AG8" s="53"/>
      <c r="AH8" s="58"/>
      <c r="AI8" s="89"/>
      <c r="AJ8" s="119"/>
      <c r="AK8" s="55"/>
      <c r="AL8" s="89"/>
      <c r="AM8" s="118"/>
      <c r="AN8" s="54"/>
      <c r="AO8" s="89"/>
      <c r="AP8" s="53"/>
      <c r="AQ8" s="54"/>
      <c r="AR8" s="89"/>
      <c r="AS8" s="59"/>
      <c r="AT8" s="60"/>
      <c r="AU8" s="90"/>
      <c r="AV8" s="58"/>
      <c r="AW8" s="58"/>
      <c r="AX8" s="89"/>
      <c r="AY8" s="122"/>
      <c r="AZ8" s="61"/>
      <c r="BA8" s="7"/>
    </row>
    <row r="9" spans="1:122" x14ac:dyDescent="0.2">
      <c r="A9" s="62">
        <v>2013</v>
      </c>
      <c r="B9" s="126" t="s">
        <v>20</v>
      </c>
      <c r="C9" s="123">
        <v>119792</v>
      </c>
      <c r="D9" s="64">
        <f>IF(C9&gt;0,C9,"")</f>
        <v>119792</v>
      </c>
      <c r="E9" s="123">
        <v>1781</v>
      </c>
      <c r="F9" s="64">
        <f>IF(E9&gt;0,E9,"")</f>
        <v>1781</v>
      </c>
      <c r="G9" s="123">
        <v>270660</v>
      </c>
      <c r="H9" s="64">
        <f>IF(G9&gt;0,G9,"")</f>
        <v>270660</v>
      </c>
      <c r="I9" s="71">
        <v>148499</v>
      </c>
      <c r="J9" s="64">
        <f>IF(I9&gt;0,I9,"")</f>
        <v>148499</v>
      </c>
      <c r="K9" s="71">
        <v>130955</v>
      </c>
      <c r="L9" s="64">
        <f>IF(K9&gt;0,K9,"")</f>
        <v>130955</v>
      </c>
      <c r="M9" s="123">
        <v>3773</v>
      </c>
      <c r="N9" s="64">
        <f>IF(M9&gt;0,M9,"")</f>
        <v>3773</v>
      </c>
      <c r="O9" s="71">
        <v>26072</v>
      </c>
      <c r="P9" s="64">
        <f>IF(O9&gt;0,O9,"")</f>
        <v>26072</v>
      </c>
      <c r="Q9" s="71">
        <v>50226</v>
      </c>
      <c r="R9" s="64">
        <f>IF(Q9&gt;0,Q9,"")</f>
        <v>50226</v>
      </c>
      <c r="S9" s="71">
        <v>718494</v>
      </c>
      <c r="T9" s="64">
        <f>IF(S9&gt;0,S9,"")</f>
        <v>718494</v>
      </c>
      <c r="U9" s="71">
        <v>41833</v>
      </c>
      <c r="V9" s="64">
        <f>IF(U9&gt;0,U9,"")</f>
        <v>41833</v>
      </c>
      <c r="W9" s="71">
        <v>5271</v>
      </c>
      <c r="X9" s="64">
        <f>IF(W9&gt;0,W9,"")</f>
        <v>5271</v>
      </c>
      <c r="Y9" s="71">
        <v>43136</v>
      </c>
      <c r="Z9" s="64">
        <f>IF(Y9&gt;0,Y9,"")</f>
        <v>43136</v>
      </c>
      <c r="AA9" s="71">
        <v>364</v>
      </c>
      <c r="AB9" s="64">
        <f>IF(AA9&gt;0,AA9,"")</f>
        <v>364</v>
      </c>
      <c r="AC9" s="71">
        <v>5166</v>
      </c>
      <c r="AD9" s="64">
        <f>IF(AC9&gt;0,AC9,"")</f>
        <v>5166</v>
      </c>
      <c r="AE9" s="71">
        <v>0</v>
      </c>
      <c r="AF9" s="64" t="str">
        <f>IF(AE9&gt;0,AE9,"")</f>
        <v/>
      </c>
      <c r="AG9" s="91">
        <f t="shared" ref="AG9:AG18" si="0">C9+E9+G9+I9+K9+M9+O9+Q9+S9+U9+W9+Y9+AA9+AC9+AE9</f>
        <v>1566022</v>
      </c>
      <c r="AH9" s="92">
        <f>IF(AG9&gt;0,AG9,"")</f>
        <v>1566022</v>
      </c>
      <c r="AI9" s="93"/>
      <c r="AJ9" s="123">
        <v>462</v>
      </c>
      <c r="AK9" s="64">
        <f>IF(AJ9&gt;0,AJ9,"")</f>
        <v>462</v>
      </c>
      <c r="AL9" s="93"/>
      <c r="AM9" s="71">
        <v>22609</v>
      </c>
      <c r="AN9" s="64">
        <f>IF(AM9&gt;0,AM9,"")</f>
        <v>22609</v>
      </c>
      <c r="AO9" s="93"/>
      <c r="AP9" s="65">
        <f t="shared" ref="AP9:AP18" si="1">AG9+AJ9+AM9</f>
        <v>1589093</v>
      </c>
      <c r="AQ9" s="94">
        <f>IF(AP9&gt;0,AP9,"")</f>
        <v>1589093</v>
      </c>
      <c r="AR9" s="93"/>
      <c r="AS9" s="123">
        <v>0</v>
      </c>
      <c r="AT9" s="64" t="str">
        <f>IF(AS9&gt;0,AS9,"")</f>
        <v/>
      </c>
      <c r="AU9" s="93"/>
      <c r="AV9" s="95">
        <f t="shared" ref="AV9:AV18" si="2">AP9+AS9</f>
        <v>1589093</v>
      </c>
      <c r="AW9" s="94">
        <f>IF(AV9&gt;0,AV9,"")</f>
        <v>1589093</v>
      </c>
      <c r="AX9" s="93"/>
      <c r="AY9" s="123">
        <v>153022</v>
      </c>
      <c r="AZ9" s="64">
        <f>IF(AY9&gt;0,AY9,"")</f>
        <v>153022</v>
      </c>
      <c r="BA9" s="66"/>
      <c r="BB9" s="12"/>
      <c r="BC9" s="12"/>
      <c r="BD9" s="12"/>
    </row>
    <row r="10" spans="1:122" x14ac:dyDescent="0.2">
      <c r="A10" s="62">
        <f>A9</f>
        <v>2013</v>
      </c>
      <c r="B10" s="126" t="s">
        <v>21</v>
      </c>
      <c r="C10" s="123">
        <v>119960</v>
      </c>
      <c r="D10" s="64">
        <f>IF(C10&gt;0,(AVERAGE(C$9:C10)),"")</f>
        <v>119876</v>
      </c>
      <c r="E10" s="123">
        <v>1794</v>
      </c>
      <c r="F10" s="64">
        <f>IF(E10&gt;0,(AVERAGE(E$9:E10)),"")</f>
        <v>1787.5</v>
      </c>
      <c r="G10" s="123">
        <v>271663</v>
      </c>
      <c r="H10" s="64">
        <f>IF(G10&gt;0,(AVERAGE(G$9:G10)),"")</f>
        <v>271161.5</v>
      </c>
      <c r="I10" s="65">
        <v>149327</v>
      </c>
      <c r="J10" s="64">
        <f>IF(I10&gt;0,(AVERAGE(I$9:I10)),"")</f>
        <v>148913</v>
      </c>
      <c r="K10" s="65">
        <v>131487</v>
      </c>
      <c r="L10" s="64">
        <f>IF(K10&gt;0,(AVERAGE(K$9:K10)),"")</f>
        <v>131221</v>
      </c>
      <c r="M10" s="123">
        <v>3718</v>
      </c>
      <c r="N10" s="64">
        <f>IF(M10&gt;0,(AVERAGE(M$9:M10)),"")</f>
        <v>3745.5</v>
      </c>
      <c r="O10" s="65">
        <v>26276</v>
      </c>
      <c r="P10" s="64">
        <f>IF(O10&gt;0,(AVERAGE(O$9:O10)),"")</f>
        <v>26174</v>
      </c>
      <c r="Q10" s="65">
        <v>49244</v>
      </c>
      <c r="R10" s="64">
        <f>IF(Q10&gt;0,(AVERAGE(Q$9:Q10)),"")</f>
        <v>49735</v>
      </c>
      <c r="S10" s="65">
        <v>716990</v>
      </c>
      <c r="T10" s="64">
        <f>IF(S10&gt;0,(AVERAGE(S$9:S10)),"")</f>
        <v>717742</v>
      </c>
      <c r="U10" s="95">
        <v>41886</v>
      </c>
      <c r="V10" s="64">
        <f>IF(U10&gt;0,(AVERAGE(U$9:U10)),"")</f>
        <v>41859.5</v>
      </c>
      <c r="W10" s="65">
        <v>5309</v>
      </c>
      <c r="X10" s="64">
        <f>IF(W10&gt;0,(AVERAGE(W$9:W10)),"")</f>
        <v>5290</v>
      </c>
      <c r="Y10" s="65">
        <v>43251</v>
      </c>
      <c r="Z10" s="64">
        <f>IF(Y10&gt;0,(AVERAGE(Y$9:Y10)),"")</f>
        <v>43193.5</v>
      </c>
      <c r="AA10" s="96">
        <v>388</v>
      </c>
      <c r="AB10" s="64">
        <f>IF(AA10&gt;0,(AVERAGE(AA$9:AA10)),"")</f>
        <v>376</v>
      </c>
      <c r="AC10" s="123">
        <v>5060</v>
      </c>
      <c r="AD10" s="64">
        <f>IF(AC10&gt;0,(AVERAGE(AC$9:AC10)),"")</f>
        <v>5113</v>
      </c>
      <c r="AE10" s="65">
        <v>0</v>
      </c>
      <c r="AF10" s="64" t="str">
        <f>IF(AE10&gt;0,(AVERAGE(AE$9:AE10)),"")</f>
        <v/>
      </c>
      <c r="AG10" s="91">
        <f t="shared" si="0"/>
        <v>1566353</v>
      </c>
      <c r="AH10" s="92">
        <f>IF(AG10&gt;0,(AVERAGE(AG$9:AG10)),"")</f>
        <v>1566187.5</v>
      </c>
      <c r="AI10" s="93"/>
      <c r="AJ10" s="123">
        <v>449</v>
      </c>
      <c r="AK10" s="64">
        <f>IF(AJ10&gt;0,(AVERAGE(AJ$9:AJ10)),"")</f>
        <v>455.5</v>
      </c>
      <c r="AL10" s="93"/>
      <c r="AM10" s="65">
        <v>23005</v>
      </c>
      <c r="AN10" s="64">
        <f>IF(AM10&gt;0,(AVERAGE(AM$9:AM10)),"")</f>
        <v>22807</v>
      </c>
      <c r="AO10" s="93"/>
      <c r="AP10" s="65">
        <f t="shared" si="1"/>
        <v>1589807</v>
      </c>
      <c r="AQ10" s="94">
        <f>IF(AP10&gt;0,(AVERAGE(AP$9:AP10)),"")</f>
        <v>1589450</v>
      </c>
      <c r="AR10" s="93"/>
      <c r="AS10" s="123">
        <v>0</v>
      </c>
      <c r="AT10" s="64" t="str">
        <f>IF(AS10&gt;0,(AVERAGE(AS$9:AS10)),"")</f>
        <v/>
      </c>
      <c r="AU10" s="93"/>
      <c r="AV10" s="95">
        <f t="shared" si="2"/>
        <v>1589807</v>
      </c>
      <c r="AW10" s="94">
        <f>IF(AV10&gt;0,(AVERAGE(AV$9:AV10)),"")</f>
        <v>1589450</v>
      </c>
      <c r="AX10" s="93"/>
      <c r="AY10" s="123">
        <v>152729</v>
      </c>
      <c r="AZ10" s="64">
        <f>IF(AY10&gt;0,(AVERAGE(AY$9:AY10)),"")</f>
        <v>152875.5</v>
      </c>
      <c r="BA10" s="66"/>
      <c r="BB10" s="12"/>
      <c r="BC10" s="12"/>
      <c r="BD10" s="12"/>
    </row>
    <row r="11" spans="1:122" x14ac:dyDescent="0.2">
      <c r="A11" s="62">
        <f>A10</f>
        <v>2013</v>
      </c>
      <c r="B11" s="126" t="s">
        <v>22</v>
      </c>
      <c r="C11" s="123">
        <v>119896</v>
      </c>
      <c r="D11" s="64">
        <f>IF(C11&gt;0,(AVERAGE(C$9:C11)),"")</f>
        <v>119882.66666666667</v>
      </c>
      <c r="E11" s="123">
        <v>1802</v>
      </c>
      <c r="F11" s="64">
        <f>IF(E11&gt;0,(AVERAGE(E$9:E11)),"")</f>
        <v>1792.3333333333333</v>
      </c>
      <c r="G11" s="123">
        <v>272674</v>
      </c>
      <c r="H11" s="64">
        <f>IF(G11&gt;0,(AVERAGE(G$9:G11)),"")</f>
        <v>271665.66666666669</v>
      </c>
      <c r="I11" s="65">
        <v>150086</v>
      </c>
      <c r="J11" s="64">
        <f>IF(I11&gt;0,(AVERAGE(I$9:I11)),"")</f>
        <v>149304</v>
      </c>
      <c r="K11" s="65">
        <v>132562</v>
      </c>
      <c r="L11" s="64">
        <f>IF(K11&gt;0,(AVERAGE(K$9:K11)),"")</f>
        <v>131668</v>
      </c>
      <c r="M11" s="123">
        <v>3731</v>
      </c>
      <c r="N11" s="64">
        <f>IF(M11&gt;0,(AVERAGE(M$9:M11)),"")</f>
        <v>3740.6666666666665</v>
      </c>
      <c r="O11" s="65">
        <v>26351</v>
      </c>
      <c r="P11" s="64">
        <f>IF(O11&gt;0,(AVERAGE(O$9:O11)),"")</f>
        <v>26233</v>
      </c>
      <c r="Q11" s="65">
        <v>48679</v>
      </c>
      <c r="R11" s="64">
        <f>IF(Q11&gt;0,(AVERAGE(Q$9:Q11)),"")</f>
        <v>49383</v>
      </c>
      <c r="S11" s="65">
        <v>718315</v>
      </c>
      <c r="T11" s="64">
        <f>IF(S11&gt;0,(AVERAGE(S$9:S11)),"")</f>
        <v>717933</v>
      </c>
      <c r="U11" s="95">
        <v>41713</v>
      </c>
      <c r="V11" s="64">
        <f>IF(U11&gt;0,(AVERAGE(U$9:U11)),"")</f>
        <v>41810.666666666664</v>
      </c>
      <c r="W11" s="65">
        <v>5324</v>
      </c>
      <c r="X11" s="64">
        <f>IF(W11&gt;0,(AVERAGE(W$9:W11)),"")</f>
        <v>5301.333333333333</v>
      </c>
      <c r="Y11" s="65">
        <v>43294</v>
      </c>
      <c r="Z11" s="64">
        <f>IF(Y11&gt;0,(AVERAGE(Y$9:Y11)),"")</f>
        <v>43227</v>
      </c>
      <c r="AA11" s="96">
        <v>379</v>
      </c>
      <c r="AB11" s="64">
        <f>IF(AA11&gt;0,(AVERAGE(AA$9:AA11)),"")</f>
        <v>377</v>
      </c>
      <c r="AC11" s="123">
        <v>5573</v>
      </c>
      <c r="AD11" s="64">
        <f>IF(AC11&gt;0,(AVERAGE(AC$9:AC11)),"")</f>
        <v>5266.333333333333</v>
      </c>
      <c r="AE11" s="65">
        <v>0</v>
      </c>
      <c r="AF11" s="64" t="str">
        <f>IF(AE11&gt;0,(AVERAGE(AE$9:AE11)),"")</f>
        <v/>
      </c>
      <c r="AG11" s="91">
        <f t="shared" si="0"/>
        <v>1570379</v>
      </c>
      <c r="AH11" s="92">
        <f>IF(AG11&gt;0,(AVERAGE(AG$9:AG11)),"")</f>
        <v>1567584.6666666667</v>
      </c>
      <c r="AI11" s="93"/>
      <c r="AJ11" s="123">
        <v>423</v>
      </c>
      <c r="AK11" s="64">
        <f>IF(AJ11&gt;0,(AVERAGE(AJ$9:AJ11)),"")</f>
        <v>444.66666666666669</v>
      </c>
      <c r="AL11" s="93"/>
      <c r="AM11" s="65">
        <v>23364</v>
      </c>
      <c r="AN11" s="64">
        <f>IF(AM11&gt;0,(AVERAGE(AM$9:AM11)),"")</f>
        <v>22992.666666666668</v>
      </c>
      <c r="AO11" s="93"/>
      <c r="AP11" s="65">
        <f t="shared" si="1"/>
        <v>1594166</v>
      </c>
      <c r="AQ11" s="94">
        <f>IF(AP11&gt;0,(AVERAGE(AP$9:AP11)),"")</f>
        <v>1591022</v>
      </c>
      <c r="AR11" s="93"/>
      <c r="AS11" s="123">
        <v>0</v>
      </c>
      <c r="AT11" s="64" t="str">
        <f>IF(AS11&gt;0,(AVERAGE(AS$9:AS11)),"")</f>
        <v/>
      </c>
      <c r="AU11" s="93"/>
      <c r="AV11" s="95">
        <f t="shared" si="2"/>
        <v>1594166</v>
      </c>
      <c r="AW11" s="94">
        <f>IF(AV11&gt;0,(AVERAGE(AV$9:AV11)),"")</f>
        <v>1591022</v>
      </c>
      <c r="AX11" s="93"/>
      <c r="AY11" s="123">
        <v>152133</v>
      </c>
      <c r="AZ11" s="64">
        <f>IF(AY11&gt;0,(AVERAGE(AY$9:AY11)),"")</f>
        <v>152628</v>
      </c>
      <c r="BA11" s="66"/>
      <c r="BB11" s="12"/>
      <c r="BC11" s="12"/>
      <c r="BD11" s="12"/>
    </row>
    <row r="12" spans="1:122" x14ac:dyDescent="0.2">
      <c r="A12" s="62">
        <f>A11</f>
        <v>2013</v>
      </c>
      <c r="B12" s="126" t="s">
        <v>24</v>
      </c>
      <c r="C12" s="123">
        <v>119850</v>
      </c>
      <c r="D12" s="64">
        <f>IF(C12&gt;0,(AVERAGE(C$9:C12)),"")</f>
        <v>119874.5</v>
      </c>
      <c r="E12" s="123">
        <v>1812</v>
      </c>
      <c r="F12" s="64">
        <f>IF(E12&gt;0,(AVERAGE(E$9:E12)),"")</f>
        <v>1797.25</v>
      </c>
      <c r="G12" s="123">
        <v>273038</v>
      </c>
      <c r="H12" s="64">
        <f>IF(G12&gt;0,(AVERAGE(G$9:G12)),"")</f>
        <v>272008.75</v>
      </c>
      <c r="I12" s="65">
        <v>150389</v>
      </c>
      <c r="J12" s="64">
        <f>IF(I12&gt;0,(AVERAGE(I$9:I12)),"")</f>
        <v>149575.25</v>
      </c>
      <c r="K12" s="65">
        <v>132513</v>
      </c>
      <c r="L12" s="64">
        <f>IF(K12&gt;0,(AVERAGE(K$9:K12)),"")</f>
        <v>131879.25</v>
      </c>
      <c r="M12" s="123">
        <v>3744</v>
      </c>
      <c r="N12" s="64">
        <f>IF(M12&gt;0,(AVERAGE(M$9:M12)),"")</f>
        <v>3741.5</v>
      </c>
      <c r="O12" s="82">
        <v>25946</v>
      </c>
      <c r="P12" s="64">
        <f>IF(O12&gt;0,(AVERAGE(O$9:O12)),"")</f>
        <v>26161.25</v>
      </c>
      <c r="Q12" s="82">
        <v>48047</v>
      </c>
      <c r="R12" s="64">
        <f>IF(Q12&gt;0,(AVERAGE(Q$9:Q12)),"")</f>
        <v>49049</v>
      </c>
      <c r="S12" s="81">
        <v>718640</v>
      </c>
      <c r="T12" s="64">
        <f>IF(S12&gt;0,(AVERAGE(S$9:S12)),"")</f>
        <v>718109.75</v>
      </c>
      <c r="U12" s="82">
        <v>41484</v>
      </c>
      <c r="V12" s="64">
        <f>IF(U12&gt;0,(AVERAGE(U$9:U12)),"")</f>
        <v>41729</v>
      </c>
      <c r="W12" s="82">
        <v>5353</v>
      </c>
      <c r="X12" s="64">
        <f>IF(W12&gt;0,(AVERAGE(W$9:W12)),"")</f>
        <v>5314.25</v>
      </c>
      <c r="Y12" s="82">
        <v>43071</v>
      </c>
      <c r="Z12" s="64">
        <f>IF(Y12&gt;0,(AVERAGE(Y$9:Y12)),"")</f>
        <v>43188</v>
      </c>
      <c r="AA12" s="82">
        <v>376</v>
      </c>
      <c r="AB12" s="64">
        <f>IF(AA12&gt;0,(AVERAGE(AA$9:AA12)),"")</f>
        <v>376.75</v>
      </c>
      <c r="AC12" s="123">
        <v>5687</v>
      </c>
      <c r="AD12" s="64">
        <f>IF(AC12&gt;0,(AVERAGE(AC$9:AC12)),"")</f>
        <v>5371.5</v>
      </c>
      <c r="AE12" s="65">
        <v>0</v>
      </c>
      <c r="AF12" s="64" t="str">
        <f>IF(AE12&gt;0,(AVERAGE(AE$9:AE12)),"")</f>
        <v/>
      </c>
      <c r="AG12" s="91">
        <f t="shared" si="0"/>
        <v>1569950</v>
      </c>
      <c r="AH12" s="92">
        <f>IF(AG12&gt;0,(AVERAGE(AG$9:AG12)),"")</f>
        <v>1568176</v>
      </c>
      <c r="AI12" s="93"/>
      <c r="AJ12" s="123">
        <v>447</v>
      </c>
      <c r="AK12" s="64">
        <f>IF(AJ12&gt;0,(AVERAGE(AJ$9:AJ12)),"")</f>
        <v>445.25</v>
      </c>
      <c r="AL12" s="93"/>
      <c r="AM12" s="82">
        <v>23689</v>
      </c>
      <c r="AN12" s="64">
        <f>IF(AM12&gt;0,(AVERAGE(AM$9:AM12)),"")</f>
        <v>23166.75</v>
      </c>
      <c r="AO12" s="93"/>
      <c r="AP12" s="65">
        <f t="shared" si="1"/>
        <v>1594086</v>
      </c>
      <c r="AQ12" s="94">
        <f>IF(AP12&gt;0,(AVERAGE(AP$9:AP12)),"")</f>
        <v>1591788</v>
      </c>
      <c r="AR12" s="93"/>
      <c r="AS12" s="123">
        <v>0</v>
      </c>
      <c r="AT12" s="64" t="str">
        <f>IF(AS12&gt;0,(AVERAGE(AS$9:AS12)),"")</f>
        <v/>
      </c>
      <c r="AU12" s="93"/>
      <c r="AV12" s="95">
        <f t="shared" si="2"/>
        <v>1594086</v>
      </c>
      <c r="AW12" s="94">
        <f>IF(AV12&gt;0,(AVERAGE(AV$9:AV12)),"")</f>
        <v>1591788</v>
      </c>
      <c r="AX12" s="93"/>
      <c r="AY12" s="123">
        <v>151142</v>
      </c>
      <c r="AZ12" s="64">
        <f>IF(AY12&gt;0,(AVERAGE(AY$9:AY12)),"")</f>
        <v>152256.5</v>
      </c>
      <c r="BA12" s="66"/>
      <c r="BB12" s="12"/>
      <c r="BC12" s="12"/>
      <c r="BD12" s="12"/>
    </row>
    <row r="13" spans="1:122" x14ac:dyDescent="0.2">
      <c r="A13" s="62">
        <f>A12</f>
        <v>2013</v>
      </c>
      <c r="B13" s="63" t="s">
        <v>23</v>
      </c>
      <c r="C13" s="123">
        <v>123650</v>
      </c>
      <c r="D13" s="64">
        <f>IF(C13&gt;0,(AVERAGE(C$9:C13)),"")</f>
        <v>120629.6</v>
      </c>
      <c r="E13" s="123">
        <v>1859</v>
      </c>
      <c r="F13" s="64">
        <f>IF(E13&gt;0,(AVERAGE(E$9:E13)),"")</f>
        <v>1809.6</v>
      </c>
      <c r="G13" s="123">
        <v>284609</v>
      </c>
      <c r="H13" s="64">
        <f>IF(G13&gt;0,(AVERAGE(G$9:G13)),"")</f>
        <v>274528.8</v>
      </c>
      <c r="I13" s="65">
        <v>155949</v>
      </c>
      <c r="J13" s="64">
        <f>IF(I13&gt;0,(AVERAGE(I$9:I13)),"")</f>
        <v>150850</v>
      </c>
      <c r="K13" s="65">
        <v>138808</v>
      </c>
      <c r="L13" s="64">
        <f>IF(K13&gt;0,(AVERAGE(K$9:K13)),"")</f>
        <v>133265</v>
      </c>
      <c r="M13" s="123">
        <v>3879</v>
      </c>
      <c r="N13" s="64">
        <f>IF(M13&gt;0,(AVERAGE(M$9:M13)),"")</f>
        <v>3769</v>
      </c>
      <c r="O13" s="65">
        <v>31457</v>
      </c>
      <c r="P13" s="64">
        <f>IF(O13&gt;0,(AVERAGE(O$9:O13)),"")</f>
        <v>27220.400000000001</v>
      </c>
      <c r="Q13" s="65">
        <v>50491</v>
      </c>
      <c r="R13" s="64">
        <f>IF(Q13&gt;0,(AVERAGE(Q$9:Q13)),"")</f>
        <v>49337.4</v>
      </c>
      <c r="S13" s="83">
        <v>747386</v>
      </c>
      <c r="T13" s="64">
        <f>IF(S13&gt;0,(AVERAGE(S$9:S13)),"")</f>
        <v>723965</v>
      </c>
      <c r="U13" s="95">
        <v>42681</v>
      </c>
      <c r="V13" s="64">
        <f>IF(U13&gt;0,(AVERAGE(U$9:U13)),"")</f>
        <v>41919.4</v>
      </c>
      <c r="W13" s="65">
        <v>5333</v>
      </c>
      <c r="X13" s="64">
        <f>IF(W13&gt;0,(AVERAGE(W$9:W13)),"")</f>
        <v>5318</v>
      </c>
      <c r="Y13" s="65">
        <v>44155</v>
      </c>
      <c r="Z13" s="64">
        <f>IF(Y13&gt;0,(AVERAGE(Y$9:Y13)),"")</f>
        <v>43381.4</v>
      </c>
      <c r="AA13" s="96">
        <v>461</v>
      </c>
      <c r="AB13" s="64">
        <f>IF(AA13&gt;0,(AVERAGE(AA$9:AA13)),"")</f>
        <v>393.6</v>
      </c>
      <c r="AC13" s="123">
        <v>5299</v>
      </c>
      <c r="AD13" s="64">
        <f>IF(AC13&gt;0,(AVERAGE(AC$9:AC13)),"")</f>
        <v>5357</v>
      </c>
      <c r="AE13" s="65">
        <v>0</v>
      </c>
      <c r="AF13" s="64" t="str">
        <f>IF(AE13&gt;0,(AVERAGE(AE$9:AE13)),"")</f>
        <v/>
      </c>
      <c r="AG13" s="97">
        <f t="shared" si="0"/>
        <v>1636017</v>
      </c>
      <c r="AH13" s="98">
        <f>IF(AG13&gt;0,(AVERAGE(AG$9:AG13)),"")</f>
        <v>1581744.2</v>
      </c>
      <c r="AI13" s="99"/>
      <c r="AJ13" s="123">
        <v>541</v>
      </c>
      <c r="AK13" s="64">
        <f>IF(AJ13&gt;0,(AVERAGE(AJ$9:AJ13)),"")</f>
        <v>464.4</v>
      </c>
      <c r="AL13" s="99"/>
      <c r="AM13" s="65">
        <v>24532</v>
      </c>
      <c r="AN13" s="64">
        <f>IF(AM13&gt;0,(AVERAGE(AM$9:AM13)),"")</f>
        <v>23439.8</v>
      </c>
      <c r="AO13" s="99"/>
      <c r="AP13" s="65">
        <f t="shared" si="1"/>
        <v>1661090</v>
      </c>
      <c r="AQ13" s="94">
        <f>IF(AP13&gt;0,(AVERAGE(AP$9:AP13)),"")</f>
        <v>1605648.4</v>
      </c>
      <c r="AR13" s="99"/>
      <c r="AS13" s="123">
        <v>0</v>
      </c>
      <c r="AT13" s="64" t="str">
        <f>IF(AS13&gt;0,(AVERAGE(AS$9:AS13)),"")</f>
        <v/>
      </c>
      <c r="AU13" s="93"/>
      <c r="AV13" s="95">
        <f t="shared" si="2"/>
        <v>1661090</v>
      </c>
      <c r="AW13" s="94">
        <f>IF(AV13&gt;0,(AVERAGE(AV$9:AV13)),"")</f>
        <v>1605648.4</v>
      </c>
      <c r="AX13" s="99"/>
      <c r="AY13" s="123">
        <v>153476</v>
      </c>
      <c r="AZ13" s="64">
        <f>IF(AY13&gt;0,(AVERAGE(AY$9:AY13)),"")</f>
        <v>152500.4</v>
      </c>
      <c r="BA13" s="68"/>
      <c r="BB13" s="69"/>
    </row>
    <row r="14" spans="1:122" x14ac:dyDescent="0.2">
      <c r="A14" s="62">
        <f>A13</f>
        <v>2013</v>
      </c>
      <c r="B14" s="63" t="s">
        <v>25</v>
      </c>
      <c r="C14" s="123">
        <v>123871</v>
      </c>
      <c r="D14" s="64">
        <f>IF(C14&gt;0,(AVERAGE(C$9:C14)),"")</f>
        <v>121169.83333333333</v>
      </c>
      <c r="E14" s="123">
        <v>1854</v>
      </c>
      <c r="F14" s="64">
        <f>IF(E14&gt;0,(AVERAGE(E$9:E14)),"")</f>
        <v>1817</v>
      </c>
      <c r="G14" s="123">
        <v>284897</v>
      </c>
      <c r="H14" s="64">
        <f>IF(G14&gt;0,(AVERAGE(G$9:G14)),"")</f>
        <v>276256.83333333331</v>
      </c>
      <c r="I14" s="65">
        <v>163128</v>
      </c>
      <c r="J14" s="64">
        <f>IF(I14&gt;0,(AVERAGE(I$9:I14)),"")</f>
        <v>152896.33333333334</v>
      </c>
      <c r="K14" s="65">
        <v>147617</v>
      </c>
      <c r="L14" s="64">
        <f>IF(K14&gt;0,(AVERAGE(K$9:K14)),"")</f>
        <v>135657</v>
      </c>
      <c r="M14" s="123">
        <v>3882</v>
      </c>
      <c r="N14" s="64">
        <f>IF(M14&gt;0,(AVERAGE(M$9:M14)),"")</f>
        <v>3787.8333333333335</v>
      </c>
      <c r="O14" s="65">
        <v>29825</v>
      </c>
      <c r="P14" s="64">
        <f>IF(O14&gt;0,(AVERAGE(O$9:O14)),"")</f>
        <v>27654.5</v>
      </c>
      <c r="Q14" s="65">
        <v>49460</v>
      </c>
      <c r="R14" s="64">
        <f>IF(Q14&gt;0,(AVERAGE(Q$9:Q14)),"")</f>
        <v>49357.833333333336</v>
      </c>
      <c r="S14" s="65">
        <v>737783</v>
      </c>
      <c r="T14" s="64">
        <f>IF(S14&gt;0,(AVERAGE(S$9:S14)),"")</f>
        <v>726268</v>
      </c>
      <c r="U14" s="95">
        <v>42115</v>
      </c>
      <c r="V14" s="64">
        <f>IF(U14&gt;0,(AVERAGE(U$9:U14)),"")</f>
        <v>41952</v>
      </c>
      <c r="W14" s="65">
        <v>5332</v>
      </c>
      <c r="X14" s="64">
        <f>IF(W14&gt;0,(AVERAGE(W$9:W14)),"")</f>
        <v>5320.333333333333</v>
      </c>
      <c r="Y14" s="65">
        <v>44148</v>
      </c>
      <c r="Z14" s="64">
        <f>IF(Y14&gt;0,(AVERAGE(Y$9:Y14)),"")</f>
        <v>43509.166666666664</v>
      </c>
      <c r="AA14" s="96">
        <v>469</v>
      </c>
      <c r="AB14" s="64">
        <f>IF(AA14&gt;0,(AVERAGE(AA$9:AA14)),"")</f>
        <v>406.16666666666669</v>
      </c>
      <c r="AC14" s="123">
        <v>5436</v>
      </c>
      <c r="AD14" s="64">
        <f>IF(AC14&gt;0,(AVERAGE(AC$9:AC14)),"")</f>
        <v>5370.166666666667</v>
      </c>
      <c r="AE14" s="65">
        <v>0</v>
      </c>
      <c r="AF14" s="64" t="str">
        <f>IF(AE14&gt;0,(AVERAGE(AE$9:AE14)),"")</f>
        <v/>
      </c>
      <c r="AG14" s="97">
        <f t="shared" si="0"/>
        <v>1639817</v>
      </c>
      <c r="AH14" s="98">
        <f>IF(AG14&gt;0,(AVERAGE(AG$9:AG14)),"")</f>
        <v>1591423</v>
      </c>
      <c r="AI14" s="93"/>
      <c r="AJ14" s="123">
        <v>564</v>
      </c>
      <c r="AK14" s="64">
        <f>IF(AJ14&gt;0,(AVERAGE(AJ$9:AJ14)),"")</f>
        <v>481</v>
      </c>
      <c r="AL14" s="93"/>
      <c r="AM14" s="65">
        <v>24608</v>
      </c>
      <c r="AN14" s="64">
        <f>IF(AM14&gt;0,(AVERAGE(AM$9:AM14)),"")</f>
        <v>23634.5</v>
      </c>
      <c r="AO14" s="93"/>
      <c r="AP14" s="65">
        <f t="shared" si="1"/>
        <v>1664989</v>
      </c>
      <c r="AQ14" s="64">
        <f>IF(AP14&gt;0,(AVERAGE(AP$9:AP14)),"")</f>
        <v>1615538.5</v>
      </c>
      <c r="AR14" s="93"/>
      <c r="AS14" s="123">
        <v>0</v>
      </c>
      <c r="AT14" s="64" t="str">
        <f>IF(AS14&gt;0,(AVERAGE(AS$9:AS14)),"")</f>
        <v/>
      </c>
      <c r="AU14" s="93"/>
      <c r="AV14" s="95">
        <f t="shared" si="2"/>
        <v>1664989</v>
      </c>
      <c r="AW14" s="64">
        <f>IF(AV14&gt;0,(AVERAGE(AV$9:AV14)),"")</f>
        <v>1615538.5</v>
      </c>
      <c r="AX14" s="93"/>
      <c r="AY14" s="123">
        <v>150010</v>
      </c>
      <c r="AZ14" s="64">
        <f>IF(AY14&gt;0,(AVERAGE(AY$9:AY14)),"")</f>
        <v>152085.33333333334</v>
      </c>
      <c r="BA14" s="66"/>
      <c r="BB14" s="70"/>
      <c r="BC14" s="12"/>
      <c r="BD14" s="12"/>
      <c r="BE14" s="12"/>
      <c r="BF14" s="12"/>
      <c r="BG14" s="12"/>
      <c r="BH14" s="12"/>
    </row>
    <row r="15" spans="1:122" x14ac:dyDescent="0.2">
      <c r="A15" s="62">
        <v>2014</v>
      </c>
      <c r="B15" s="63" t="s">
        <v>26</v>
      </c>
      <c r="C15" s="123">
        <v>123909</v>
      </c>
      <c r="D15" s="64">
        <f>IF(C15&gt;0,(AVERAGE(C$9:C15)),"")</f>
        <v>121561.14285714286</v>
      </c>
      <c r="E15" s="123">
        <v>1867</v>
      </c>
      <c r="F15" s="64">
        <f>IF(E15&gt;0,(AVERAGE(E$9:E15)),"")</f>
        <v>1824.1428571428571</v>
      </c>
      <c r="G15" s="123">
        <v>285478</v>
      </c>
      <c r="H15" s="64">
        <f>IF(G15&gt;0,(AVERAGE(G$9:G15)),"")</f>
        <v>277574.14285714284</v>
      </c>
      <c r="I15" s="65">
        <v>151892</v>
      </c>
      <c r="J15" s="64">
        <f>IF(I15&gt;0,(AVERAGE(I$9:I15)),"")</f>
        <v>152752.85714285713</v>
      </c>
      <c r="K15" s="65">
        <v>137212</v>
      </c>
      <c r="L15" s="64">
        <f>IF(K15&gt;0,(AVERAGE(K$9:K15)),"")</f>
        <v>135879.14285714287</v>
      </c>
      <c r="M15" s="123">
        <v>3911</v>
      </c>
      <c r="N15" s="64">
        <f>IF(M15&gt;0,(AVERAGE(M$9:M15)),"")</f>
        <v>3805.4285714285716</v>
      </c>
      <c r="O15" s="84">
        <v>29151</v>
      </c>
      <c r="P15" s="64">
        <f>IF(O15&gt;0,(AVERAGE(O$9:O15)),"")</f>
        <v>27868.285714285714</v>
      </c>
      <c r="Q15" s="84">
        <v>51253</v>
      </c>
      <c r="R15" s="64">
        <f>IF(Q15&gt;0,(AVERAGE(Q$9:Q15)),"")</f>
        <v>49628.571428571428</v>
      </c>
      <c r="S15" s="83">
        <v>748313</v>
      </c>
      <c r="T15" s="64">
        <f>IF(S15&gt;0,(AVERAGE(S$9:S15)),"")</f>
        <v>729417.28571428568</v>
      </c>
      <c r="U15" s="84">
        <v>112385</v>
      </c>
      <c r="V15" s="64">
        <f>IF(U15&gt;0,(AVERAGE(U$9:U15)),"")</f>
        <v>52013.857142857145</v>
      </c>
      <c r="W15" s="84">
        <v>5287</v>
      </c>
      <c r="X15" s="64">
        <f>IF(W15&gt;0,(AVERAGE(W$9:W15)),"")</f>
        <v>5315.5714285714284</v>
      </c>
      <c r="Y15" s="84">
        <v>43756</v>
      </c>
      <c r="Z15" s="64">
        <f>IF(Y15&gt;0,(AVERAGE(Y$9:Y15)),"")</f>
        <v>43544.428571428572</v>
      </c>
      <c r="AA15" s="84">
        <v>473</v>
      </c>
      <c r="AB15" s="64">
        <f>IF(AA15&gt;0,(AVERAGE(AA$9:AA15)),"")</f>
        <v>415.71428571428572</v>
      </c>
      <c r="AC15" s="123">
        <v>5921</v>
      </c>
      <c r="AD15" s="64">
        <f>IF(AC15&gt;0,(AVERAGE(AC$9:AC15)),"")</f>
        <v>5448.8571428571431</v>
      </c>
      <c r="AE15" s="65">
        <v>0</v>
      </c>
      <c r="AF15" s="64" t="str">
        <f>IF(AE15&gt;0,(AVERAGE(AE$9:AE15)),"")</f>
        <v/>
      </c>
      <c r="AG15" s="97">
        <f t="shared" si="0"/>
        <v>1700808</v>
      </c>
      <c r="AH15" s="98">
        <f>IF(AG15&gt;0,(AVERAGE(AG$9:AG15)),"")</f>
        <v>1607049.4285714286</v>
      </c>
      <c r="AI15" s="93"/>
      <c r="AJ15" s="123">
        <v>540</v>
      </c>
      <c r="AK15" s="64">
        <f>IF(AJ15&gt;0,(AVERAGE(AJ$9:AJ15)),"")</f>
        <v>489.42857142857144</v>
      </c>
      <c r="AL15" s="93"/>
      <c r="AM15" s="84">
        <v>23739</v>
      </c>
      <c r="AN15" s="64">
        <f>IF(AM15&gt;0,(AVERAGE(AM$9:AM15)),"")</f>
        <v>23649.428571428572</v>
      </c>
      <c r="AO15" s="93"/>
      <c r="AP15" s="65">
        <f t="shared" si="1"/>
        <v>1725087</v>
      </c>
      <c r="AQ15" s="64">
        <f>IF(AP15&gt;0,(AVERAGE(AP$9:AP15)),"")</f>
        <v>1631188.2857142857</v>
      </c>
      <c r="AR15" s="93"/>
      <c r="AS15" s="123">
        <v>0</v>
      </c>
      <c r="AT15" s="64" t="str">
        <f>IF(AS15&gt;0,(AVERAGE(AS$9:AS15)),"")</f>
        <v/>
      </c>
      <c r="AU15" s="93"/>
      <c r="AV15" s="95">
        <f t="shared" si="2"/>
        <v>1725087</v>
      </c>
      <c r="AW15" s="64">
        <f>IF(AV15&gt;0,(AVERAGE(AV$9:AV15)),"")</f>
        <v>1631188.2857142857</v>
      </c>
      <c r="AX15" s="93"/>
      <c r="AY15" s="123">
        <v>85816</v>
      </c>
      <c r="AZ15" s="64">
        <f>IF(AY15&gt;0,(AVERAGE(AY$9:AY15)),"")</f>
        <v>142618.28571428571</v>
      </c>
      <c r="BA15" s="66"/>
      <c r="BB15" s="70"/>
      <c r="BC15" s="12"/>
      <c r="BD15" s="12"/>
      <c r="BE15" s="12"/>
      <c r="BF15" s="12"/>
      <c r="BG15" s="12"/>
      <c r="BH15" s="12"/>
    </row>
    <row r="16" spans="1:122" x14ac:dyDescent="0.2">
      <c r="A16" s="62">
        <f>A15</f>
        <v>2014</v>
      </c>
      <c r="B16" s="63" t="s">
        <v>27</v>
      </c>
      <c r="C16" s="123">
        <v>123769</v>
      </c>
      <c r="D16" s="64">
        <f>IF(C16&gt;0,(AVERAGE(C$9:C16)),"")</f>
        <v>121837.125</v>
      </c>
      <c r="E16" s="123">
        <v>1886</v>
      </c>
      <c r="F16" s="64">
        <f>IF(E16&gt;0,(AVERAGE(E$9:E16)),"")</f>
        <v>1831.875</v>
      </c>
      <c r="G16" s="123">
        <v>286003</v>
      </c>
      <c r="H16" s="64">
        <f>IF(G16&gt;0,(AVERAGE(G$9:G16)),"")</f>
        <v>278627.75</v>
      </c>
      <c r="I16" s="65">
        <v>157380</v>
      </c>
      <c r="J16" s="64">
        <f>IF(I16&gt;0,(AVERAGE(I$9:I16)),"")</f>
        <v>153331.25</v>
      </c>
      <c r="K16" s="65">
        <v>143906</v>
      </c>
      <c r="L16" s="64">
        <f>IF(K16&gt;0,(AVERAGE(K$9:K16)),"")</f>
        <v>136882.5</v>
      </c>
      <c r="M16" s="123">
        <v>3946</v>
      </c>
      <c r="N16" s="64">
        <f>IF(M16&gt;0,(AVERAGE(M$9:M16)),"")</f>
        <v>3823</v>
      </c>
      <c r="O16" s="65">
        <v>27644</v>
      </c>
      <c r="P16" s="64">
        <f>IF(O16&gt;0,(AVERAGE(O$9:O16)),"")</f>
        <v>27840.25</v>
      </c>
      <c r="Q16" s="65">
        <v>52520</v>
      </c>
      <c r="R16" s="64">
        <f>IF(Q16&gt;0,(AVERAGE(Q$9:Q16)),"")</f>
        <v>49990</v>
      </c>
      <c r="S16" s="65">
        <v>751129</v>
      </c>
      <c r="T16" s="64">
        <f>IF(S16&gt;0,(AVERAGE(S$9:S16)),"")</f>
        <v>732131.25</v>
      </c>
      <c r="U16" s="65">
        <v>111980</v>
      </c>
      <c r="V16" s="64">
        <f>IF(U16&gt;0,(AVERAGE(U$9:U16)),"")</f>
        <v>59509.625</v>
      </c>
      <c r="W16" s="65">
        <v>5330</v>
      </c>
      <c r="X16" s="64">
        <f>IF(W16&gt;0,(AVERAGE(W$9:W16)),"")</f>
        <v>5317.375</v>
      </c>
      <c r="Y16" s="65">
        <v>43653</v>
      </c>
      <c r="Z16" s="64">
        <f>IF(Y16&gt;0,(AVERAGE(Y$9:Y16)),"")</f>
        <v>43558</v>
      </c>
      <c r="AA16" s="65">
        <v>472</v>
      </c>
      <c r="AB16" s="64">
        <f>IF(AA16&gt;0,(AVERAGE(AA$9:AA16)),"")</f>
        <v>422.75</v>
      </c>
      <c r="AC16" s="123">
        <v>6384</v>
      </c>
      <c r="AD16" s="64">
        <f>IF(AC16&gt;0,(AVERAGE(AC$9:AC16)),"")</f>
        <v>5565.75</v>
      </c>
      <c r="AE16" s="65">
        <v>0</v>
      </c>
      <c r="AF16" s="64" t="str">
        <f>IF(AE16&gt;0,(AVERAGE(AE$9:AE16)),"")</f>
        <v/>
      </c>
      <c r="AG16" s="97">
        <f t="shared" si="0"/>
        <v>1716002</v>
      </c>
      <c r="AH16" s="98">
        <f>IF(AG16&gt;0,(AVERAGE(AG$9:AG16)),"")</f>
        <v>1620668.5</v>
      </c>
      <c r="AI16" s="93"/>
      <c r="AJ16" s="123">
        <v>539</v>
      </c>
      <c r="AK16" s="64">
        <f>IF(AJ16&gt;0,(AVERAGE(AJ$9:AJ16)),"")</f>
        <v>495.625</v>
      </c>
      <c r="AL16" s="93"/>
      <c r="AM16" s="65">
        <v>22505</v>
      </c>
      <c r="AN16" s="64">
        <f>IF(AM16&gt;0,(AVERAGE(AM$9:AM16)),"")</f>
        <v>23506.375</v>
      </c>
      <c r="AO16" s="93"/>
      <c r="AP16" s="65">
        <f t="shared" si="1"/>
        <v>1739046</v>
      </c>
      <c r="AQ16" s="64">
        <f>IF(AP16&gt;0,(AVERAGE(AP$9:AP16)),"")</f>
        <v>1644670.5</v>
      </c>
      <c r="AR16" s="93"/>
      <c r="AS16" s="123">
        <v>0</v>
      </c>
      <c r="AT16" s="64" t="str">
        <f>IF(AS16&gt;0,(AVERAGE(AS$9:AS16)),"")</f>
        <v/>
      </c>
      <c r="AU16" s="93"/>
      <c r="AV16" s="95">
        <f t="shared" si="2"/>
        <v>1739046</v>
      </c>
      <c r="AW16" s="64">
        <f>IF(AV16&gt;0,(AVERAGE(AV$9:AV16)),"")</f>
        <v>1644670.5</v>
      </c>
      <c r="AX16" s="93"/>
      <c r="AY16" s="123">
        <v>85798</v>
      </c>
      <c r="AZ16" s="64">
        <f>IF(AY16&gt;0,(AVERAGE(AY$9:AY16)),"")</f>
        <v>135515.75</v>
      </c>
      <c r="BA16" s="66"/>
      <c r="BB16" s="70"/>
      <c r="BC16" s="12"/>
      <c r="BD16" s="12"/>
      <c r="BE16" s="12"/>
      <c r="BF16" s="12"/>
      <c r="BG16" s="12"/>
      <c r="BH16" s="12"/>
    </row>
    <row r="17" spans="1:60" s="15" customFormat="1" x14ac:dyDescent="0.2">
      <c r="A17" s="62">
        <f>A16</f>
        <v>2014</v>
      </c>
      <c r="B17" s="63" t="s">
        <v>28</v>
      </c>
      <c r="C17" s="123">
        <v>118753</v>
      </c>
      <c r="D17" s="64">
        <f>IF(C17&gt;0,(AVERAGE(C$9:C17)),"")</f>
        <v>121494.44444444444</v>
      </c>
      <c r="E17" s="86">
        <v>1811</v>
      </c>
      <c r="F17" s="64">
        <f>IF(E17&gt;0,(AVERAGE(E$9:E17)),"")</f>
        <v>1829.5555555555557</v>
      </c>
      <c r="G17" s="86">
        <v>273001</v>
      </c>
      <c r="H17" s="64">
        <f>IF(G17&gt;0,(AVERAGE(G$9:G17)),"")</f>
        <v>278002.55555555556</v>
      </c>
      <c r="I17" s="86">
        <v>158812</v>
      </c>
      <c r="J17" s="64">
        <f>IF(I17&gt;0,(AVERAGE(I$9:I17)),"")</f>
        <v>153940.22222222222</v>
      </c>
      <c r="K17" s="86">
        <v>148342</v>
      </c>
      <c r="L17" s="64">
        <f>IF(K17&gt;0,(AVERAGE(K$9:K17)),"")</f>
        <v>138155.77777777778</v>
      </c>
      <c r="M17" s="65">
        <v>3943</v>
      </c>
      <c r="N17" s="64">
        <f>IF(M17&gt;0,(AVERAGE(M$9:M17)),"")</f>
        <v>3836.3333333333335</v>
      </c>
      <c r="O17" s="65">
        <v>20384</v>
      </c>
      <c r="P17" s="64">
        <f>IF(O17&gt;0,(AVERAGE(O$9:O17)),"")</f>
        <v>27011.777777777777</v>
      </c>
      <c r="Q17" s="65">
        <v>50838</v>
      </c>
      <c r="R17" s="64">
        <f>IF(Q17&gt;0,(AVERAGE(Q$9:Q17)),"")</f>
        <v>50084.222222222219</v>
      </c>
      <c r="S17" s="85">
        <v>741814</v>
      </c>
      <c r="T17" s="64">
        <f>IF(S17&gt;0,(AVERAGE(S$9:S17)),"")</f>
        <v>733207.11111111112</v>
      </c>
      <c r="U17" s="86">
        <v>110411</v>
      </c>
      <c r="V17" s="64">
        <f>IF(U17&gt;0,(AVERAGE(U$9:U17)),"")</f>
        <v>65165.333333333336</v>
      </c>
      <c r="W17" s="85">
        <v>5424</v>
      </c>
      <c r="X17" s="64">
        <f>IF(W17&gt;0,(AVERAGE(W$9:W17)),"")</f>
        <v>5329.2222222222226</v>
      </c>
      <c r="Y17" s="88">
        <v>41642</v>
      </c>
      <c r="Z17" s="64">
        <f>IF(Y17&gt;0,(AVERAGE(Y$9:Y17)),"")</f>
        <v>43345.111111111109</v>
      </c>
      <c r="AA17" s="86">
        <v>364</v>
      </c>
      <c r="AB17" s="64">
        <f>IF(AA17&gt;0,(AVERAGE(AA$9:AA17)),"")</f>
        <v>416.22222222222223</v>
      </c>
      <c r="AC17" s="123">
        <v>6254</v>
      </c>
      <c r="AD17" s="64">
        <f>IF(AC17&gt;0,(AVERAGE(AC$9:AC17)),"")</f>
        <v>5642.2222222222226</v>
      </c>
      <c r="AE17" s="65">
        <v>0</v>
      </c>
      <c r="AF17" s="64" t="str">
        <f>IF(AE17&gt;0,(AVERAGE(AE$9:AE17)),"")</f>
        <v/>
      </c>
      <c r="AG17" s="98">
        <f t="shared" si="0"/>
        <v>1681793</v>
      </c>
      <c r="AH17" s="98">
        <f>IF(AG17&gt;0,(AVERAGE(AG$9:AG17)),"")</f>
        <v>1627460.111111111</v>
      </c>
      <c r="AI17" s="93"/>
      <c r="AJ17" s="123">
        <v>457</v>
      </c>
      <c r="AK17" s="64">
        <f>IF(AJ17&gt;0,(AVERAGE(AJ$9:AJ17)),"")</f>
        <v>491.33333333333331</v>
      </c>
      <c r="AL17" s="93"/>
      <c r="AM17" s="87">
        <v>21563</v>
      </c>
      <c r="AN17" s="64">
        <f>IF(AM17&gt;0,(AVERAGE(AM$9:AM17)),"")</f>
        <v>23290.444444444445</v>
      </c>
      <c r="AO17" s="93"/>
      <c r="AP17" s="64">
        <f t="shared" si="1"/>
        <v>1703813</v>
      </c>
      <c r="AQ17" s="64">
        <f>IF(AP17&gt;0,(AVERAGE(AP$9:AP17)),"")</f>
        <v>1651241.888888889</v>
      </c>
      <c r="AR17" s="93"/>
      <c r="AS17" s="64">
        <v>0</v>
      </c>
      <c r="AT17" s="64" t="str">
        <f>IF(AS17&gt;0,(AVERAGE(AS$9:AS17)),"")</f>
        <v/>
      </c>
      <c r="AU17" s="93"/>
      <c r="AV17" s="64">
        <f t="shared" si="2"/>
        <v>1703813</v>
      </c>
      <c r="AW17" s="64">
        <f>IF(AV17&gt;0,(AVERAGE(AV$9:AV17)),"")</f>
        <v>1651241.888888889</v>
      </c>
      <c r="AX17" s="93"/>
      <c r="AY17" s="123">
        <v>82846</v>
      </c>
      <c r="AZ17" s="64">
        <f>IF(AY17&gt;0,(AVERAGE(AY$9:AY17)),"")</f>
        <v>129663.55555555556</v>
      </c>
      <c r="BA17" s="72"/>
      <c r="BB17" s="73"/>
      <c r="BC17" s="74"/>
      <c r="BD17" s="74"/>
      <c r="BE17" s="74"/>
      <c r="BF17" s="74"/>
      <c r="BG17" s="74"/>
      <c r="BH17" s="74"/>
    </row>
    <row r="18" spans="1:60" x14ac:dyDescent="0.2">
      <c r="A18" s="62">
        <f>A17</f>
        <v>2014</v>
      </c>
      <c r="B18" s="63" t="s">
        <v>29</v>
      </c>
      <c r="C18" s="123">
        <v>118235</v>
      </c>
      <c r="D18" s="64">
        <f>IF(C18&gt;0,(AVERAGE(C$9:C18)),"")</f>
        <v>121168.5</v>
      </c>
      <c r="E18" s="123">
        <v>1809</v>
      </c>
      <c r="F18" s="64">
        <f>IF(E18&gt;0,(AVERAGE(E$9:E18)),"")</f>
        <v>1827.5</v>
      </c>
      <c r="G18" s="123">
        <v>273328</v>
      </c>
      <c r="H18" s="64">
        <f>IF(G18&gt;0,(AVERAGE(G$9:G18)),"")</f>
        <v>277535.09999999998</v>
      </c>
      <c r="I18" s="86">
        <v>159045</v>
      </c>
      <c r="J18" s="64">
        <f>IF(I18&gt;0,(AVERAGE(I$9:I18)),"")</f>
        <v>154450.70000000001</v>
      </c>
      <c r="K18" s="86">
        <v>149300</v>
      </c>
      <c r="L18" s="64">
        <f>IF(K18&gt;0,(AVERAGE(K$9:K18)),"")</f>
        <v>139270.20000000001</v>
      </c>
      <c r="M18" s="123">
        <v>3961</v>
      </c>
      <c r="N18" s="64">
        <f>IF(M18&gt;0,(AVERAGE(M$9:M18)),"")</f>
        <v>3848.8</v>
      </c>
      <c r="O18" s="86">
        <v>20506</v>
      </c>
      <c r="P18" s="64">
        <f>IF(O18&gt;0,(AVERAGE(O$9:O18)),"")</f>
        <v>26361.200000000001</v>
      </c>
      <c r="Q18" s="86">
        <v>48291</v>
      </c>
      <c r="R18" s="64">
        <f>IF(Q18&gt;0,(AVERAGE(Q$9:Q18)),"")</f>
        <v>49904.9</v>
      </c>
      <c r="S18" s="85">
        <v>714790</v>
      </c>
      <c r="T18" s="64">
        <f>IF(S18&gt;0,(AVERAGE(S$9:S18)),"")</f>
        <v>731365.4</v>
      </c>
      <c r="U18" s="86">
        <v>106284</v>
      </c>
      <c r="V18" s="64">
        <f>IF(U18&gt;0,(AVERAGE(U$9:U18)),"")</f>
        <v>69277.2</v>
      </c>
      <c r="W18" s="85">
        <v>5439</v>
      </c>
      <c r="X18" s="64">
        <f>IF(W18&gt;0,(AVERAGE(W$9:W18)),"")</f>
        <v>5340.2</v>
      </c>
      <c r="Y18" s="88">
        <v>41487</v>
      </c>
      <c r="Z18" s="64">
        <f>IF(Y18&gt;0,(AVERAGE(Y$9:Y18)),"")</f>
        <v>43159.3</v>
      </c>
      <c r="AA18" s="96">
        <v>375</v>
      </c>
      <c r="AB18" s="64">
        <f>IF(AA18&gt;0,(AVERAGE(AA$9:AA18)),"")</f>
        <v>412.1</v>
      </c>
      <c r="AC18" s="65">
        <v>6212</v>
      </c>
      <c r="AD18" s="64">
        <f>IF(AC18&gt;0,(AVERAGE(AC$9:AC18)),"")</f>
        <v>5699.2</v>
      </c>
      <c r="AE18" s="65">
        <v>1</v>
      </c>
      <c r="AF18" s="64">
        <f>IF(AE18&gt;0,(AVERAGE(AE$9:AE18)),"")</f>
        <v>0.1</v>
      </c>
      <c r="AG18" s="98">
        <f t="shared" si="0"/>
        <v>1649063</v>
      </c>
      <c r="AH18" s="98">
        <f>IF(AG18&gt;0,(AVERAGE(AG$9:AG18)),"")</f>
        <v>1629620.4</v>
      </c>
      <c r="AI18" s="93"/>
      <c r="AJ18" s="123">
        <v>468</v>
      </c>
      <c r="AK18" s="64">
        <f>IF(AJ18&gt;0,(AVERAGE(AJ$9:AJ18)),"")</f>
        <v>489</v>
      </c>
      <c r="AL18" s="93"/>
      <c r="AM18" s="87">
        <v>21630</v>
      </c>
      <c r="AN18" s="64">
        <f>IF(AM18&gt;0,(AVERAGE(AM$9:AM18)),"")</f>
        <v>23124.400000000001</v>
      </c>
      <c r="AO18" s="93"/>
      <c r="AP18" s="64">
        <f t="shared" si="1"/>
        <v>1671161</v>
      </c>
      <c r="AQ18" s="64">
        <f>IF(AP18&gt;0,(AVERAGE(AP$9:AP18)),"")</f>
        <v>1653233.8</v>
      </c>
      <c r="AR18" s="93"/>
      <c r="AS18" s="64">
        <v>0</v>
      </c>
      <c r="AT18" s="64" t="str">
        <f>IF(AS18&gt;0,(AVERAGE(AS$9:AS18)),"")</f>
        <v/>
      </c>
      <c r="AU18" s="93"/>
      <c r="AV18" s="64">
        <f t="shared" si="2"/>
        <v>1671161</v>
      </c>
      <c r="AW18" s="64">
        <f>IF(AV18&gt;0,(AVERAGE(AV$9:AV18)),"")</f>
        <v>1653233.8</v>
      </c>
      <c r="AX18" s="93"/>
      <c r="AY18" s="123">
        <v>78399</v>
      </c>
      <c r="AZ18" s="64">
        <f>IF(AY18&gt;0,(AVERAGE(AY$9:AY18)),"")</f>
        <v>124537.1</v>
      </c>
      <c r="BA18" s="66"/>
      <c r="BB18" s="70"/>
      <c r="BC18" s="12"/>
      <c r="BD18" s="12"/>
      <c r="BE18" s="12"/>
      <c r="BF18" s="12"/>
      <c r="BG18" s="12"/>
      <c r="BH18" s="12"/>
    </row>
    <row r="19" spans="1:60" x14ac:dyDescent="0.2">
      <c r="A19" s="62">
        <f>A18</f>
        <v>2014</v>
      </c>
      <c r="B19" s="126" t="s">
        <v>12</v>
      </c>
      <c r="C19" s="65">
        <v>119006</v>
      </c>
      <c r="D19" s="64">
        <f>IF(C19&gt;0,(AVERAGE(C$9:C19)),"")</f>
        <v>120971.90909090909</v>
      </c>
      <c r="E19" s="65">
        <v>1804</v>
      </c>
      <c r="F19" s="64">
        <f>IF(E19&gt;0,(AVERAGE(E$9:E19)),"")</f>
        <v>1825.3636363636363</v>
      </c>
      <c r="G19" s="65">
        <v>273652</v>
      </c>
      <c r="H19" s="64">
        <f>IF(G19&gt;0,(AVERAGE(G$9:G19)),"")</f>
        <v>277182.09090909088</v>
      </c>
      <c r="I19" s="65">
        <v>165439</v>
      </c>
      <c r="J19" s="64">
        <f>IF(I19&gt;0,(AVERAGE(I$9:I19)),"")</f>
        <v>155449.63636363635</v>
      </c>
      <c r="K19" s="65">
        <v>158059</v>
      </c>
      <c r="L19" s="64">
        <f>IF(K19&gt;0,(AVERAGE(K$9:K19)),"")</f>
        <v>140978.27272727274</v>
      </c>
      <c r="M19" s="65">
        <v>3989</v>
      </c>
      <c r="N19" s="64">
        <f>IF(M19&gt;0,(AVERAGE(M$9:M19)),"")</f>
        <v>3861.5454545454545</v>
      </c>
      <c r="O19" s="65">
        <v>19504</v>
      </c>
      <c r="P19" s="64">
        <f>IF(O19&gt;0,(AVERAGE(O$9:O19)),"")</f>
        <v>25737.81818181818</v>
      </c>
      <c r="Q19" s="65">
        <v>49486</v>
      </c>
      <c r="R19" s="64">
        <f>IF(Q19&gt;0,(AVERAGE(Q$9:Q19)),"")</f>
        <v>49866.818181818184</v>
      </c>
      <c r="S19" s="65">
        <v>734869</v>
      </c>
      <c r="T19" s="64">
        <f>IF(S19&gt;0,(AVERAGE(S$9:S19)),"")</f>
        <v>731683.90909090906</v>
      </c>
      <c r="U19" s="95">
        <v>111639</v>
      </c>
      <c r="V19" s="64">
        <f>IF(U19&gt;0,(AVERAGE(U$9:U19)),"")</f>
        <v>73128.272727272721</v>
      </c>
      <c r="W19" s="65">
        <v>5481</v>
      </c>
      <c r="X19" s="64">
        <f>IF(W19&gt;0,(AVERAGE(W$9:W19)),"")</f>
        <v>5353</v>
      </c>
      <c r="Y19" s="65">
        <v>41491</v>
      </c>
      <c r="Z19" s="64">
        <f>IF(Y19&gt;0,(AVERAGE(Y$9:Y19)),"")</f>
        <v>43007.63636363636</v>
      </c>
      <c r="AA19" s="96">
        <v>384</v>
      </c>
      <c r="AB19" s="64">
        <f>IF(AA19&gt;0,(AVERAGE(AA$9:AA19)),"")</f>
        <v>409.54545454545456</v>
      </c>
      <c r="AC19" s="65">
        <v>6510</v>
      </c>
      <c r="AD19" s="64">
        <f>IF(AC19&gt;0,(AVERAGE(AC$9:AC19)),"")</f>
        <v>5772.909090909091</v>
      </c>
      <c r="AE19" s="65">
        <v>3</v>
      </c>
      <c r="AF19" s="64">
        <f>IF(AE19&gt;0,(AVERAGE(AE$9:AE19)),"")</f>
        <v>0.36363636363636365</v>
      </c>
      <c r="AG19" s="97">
        <f>C19+E19+G19+I19+K19+M19+O19+Q19+S19+U19+W19+Y19+AA19+AC19+AE19</f>
        <v>1691316</v>
      </c>
      <c r="AH19" s="98">
        <f>IF(AG19&gt;0,(AVERAGE(AG$9:AG19)),"")</f>
        <v>1635229.0909090908</v>
      </c>
      <c r="AI19" s="93"/>
      <c r="AJ19" s="65">
        <v>464</v>
      </c>
      <c r="AK19" s="64">
        <f>IF(AJ19&gt;0,(AVERAGE(AJ$9:AJ19)),"")</f>
        <v>486.72727272727275</v>
      </c>
      <c r="AL19" s="93"/>
      <c r="AM19" s="65">
        <v>21693</v>
      </c>
      <c r="AN19" s="64">
        <f>IF(AM19&gt;0,(AVERAGE(AM$9:AM19)),"")</f>
        <v>22994.272727272728</v>
      </c>
      <c r="AO19" s="93"/>
      <c r="AP19" s="65">
        <f>AG19+AJ19+AM19</f>
        <v>1713473</v>
      </c>
      <c r="AQ19" s="64">
        <f>IF(AP19&gt;0,(AVERAGE(AP$9:AP19)),"")</f>
        <v>1658710.0909090908</v>
      </c>
      <c r="AR19" s="93"/>
      <c r="AS19" s="65">
        <v>0</v>
      </c>
      <c r="AT19" s="64" t="str">
        <f>IF(AS19&gt;0,(AVERAGE(AS$9:AS19)),"")</f>
        <v/>
      </c>
      <c r="AU19" s="93"/>
      <c r="AV19" s="95">
        <f>AP19+AS19</f>
        <v>1713473</v>
      </c>
      <c r="AW19" s="64">
        <f>IF(AV19&gt;0,(AVERAGE(AV$9:AV19)),"")</f>
        <v>1658710.0909090908</v>
      </c>
      <c r="AX19" s="93"/>
      <c r="AY19" s="65">
        <v>79255</v>
      </c>
      <c r="AZ19" s="64">
        <f>IF(AY19&gt;0,(AVERAGE(AY$9:AY19)),"")</f>
        <v>120420.54545454546</v>
      </c>
      <c r="BA19" s="21"/>
      <c r="BB19" s="12"/>
      <c r="BC19" s="12"/>
      <c r="BD19" s="12"/>
      <c r="BE19" s="12"/>
      <c r="BF19" s="12"/>
      <c r="BG19" s="12"/>
      <c r="BH19" s="12"/>
    </row>
    <row r="20" spans="1:60" s="77" customFormat="1" ht="13.5" thickBot="1" x14ac:dyDescent="0.25">
      <c r="A20" s="62">
        <f>A19</f>
        <v>2014</v>
      </c>
      <c r="B20" s="127" t="s">
        <v>30</v>
      </c>
      <c r="C20" s="124">
        <v>119396</v>
      </c>
      <c r="D20" s="100">
        <f>IF(C20&gt;0,(AVERAGE(C$9:C20)),"")</f>
        <v>120840.58333333333</v>
      </c>
      <c r="E20" s="124">
        <v>1824</v>
      </c>
      <c r="F20" s="100">
        <f>IF(E20&gt;0,(AVERAGE(E$9:E20)),"")</f>
        <v>1825.25</v>
      </c>
      <c r="G20" s="124">
        <v>274623</v>
      </c>
      <c r="H20" s="100">
        <f>IF(G20&gt;0,(AVERAGE(G$9:G20)),"")</f>
        <v>276968.83333333331</v>
      </c>
      <c r="I20" s="124">
        <v>170084</v>
      </c>
      <c r="J20" s="100">
        <f>IF(I20&gt;0,(AVERAGE(I$9:I20)),"")</f>
        <v>156669.16666666666</v>
      </c>
      <c r="K20" s="124">
        <v>164368</v>
      </c>
      <c r="L20" s="100">
        <f>IF(K20&gt;0,(AVERAGE(K$9:K20)),"")</f>
        <v>142927.41666666666</v>
      </c>
      <c r="M20" s="124">
        <v>4019</v>
      </c>
      <c r="N20" s="100">
        <f>IF(M20&gt;0,(AVERAGE(M$9:M20)),"")</f>
        <v>3874.6666666666665</v>
      </c>
      <c r="O20" s="124">
        <v>19182</v>
      </c>
      <c r="P20" s="100">
        <f>IF(O20&gt;0,(AVERAGE(O$9:O20)),"")</f>
        <v>25191.5</v>
      </c>
      <c r="Q20" s="124">
        <v>50415</v>
      </c>
      <c r="R20" s="75">
        <f>IF(Q20&gt;0,(AVERAGE(Q$9:Q20)),"")</f>
        <v>49912.5</v>
      </c>
      <c r="S20" s="124">
        <v>736439</v>
      </c>
      <c r="T20" s="100">
        <f>IF(S20&gt;0,(AVERAGE(S$9:S20)),"")</f>
        <v>732080.16666666663</v>
      </c>
      <c r="U20" s="124">
        <v>113874</v>
      </c>
      <c r="V20" s="100">
        <f>IF(U20&gt;0,(AVERAGE(U$9:U20)),"")</f>
        <v>76523.75</v>
      </c>
      <c r="W20" s="124">
        <v>5491</v>
      </c>
      <c r="X20" s="100">
        <f>IF(W20&gt;0,(AVERAGE(W$9:W20)),"")</f>
        <v>5364.5</v>
      </c>
      <c r="Y20" s="124">
        <v>41497</v>
      </c>
      <c r="Z20" s="100">
        <f>IF(Y20&gt;0,(AVERAGE(Y$9:Y20)),"")</f>
        <v>42881.75</v>
      </c>
      <c r="AA20" s="124">
        <v>379</v>
      </c>
      <c r="AB20" s="75">
        <f>IF(AA20&gt;0,(AVERAGE(AA$9:AA20)),"")</f>
        <v>407</v>
      </c>
      <c r="AC20" s="124">
        <v>6644</v>
      </c>
      <c r="AD20" s="100">
        <f>IF(AC20&gt;0,(AVERAGE(AC$9:AC20)),"")</f>
        <v>5845.5</v>
      </c>
      <c r="AE20" s="124">
        <v>7</v>
      </c>
      <c r="AF20" s="100">
        <f>IF(AE20&gt;0,(AVERAGE(AE$9:AE20)),"")</f>
        <v>0.91666666666666663</v>
      </c>
      <c r="AG20" s="76">
        <f>C20+E20+G20+I20+K20+M20+O20+Q20+S20+U20+W20+Y20+AA20+AC20+AE20</f>
        <v>1708242</v>
      </c>
      <c r="AH20" s="101">
        <f>IF(AG20&gt;0,(AVERAGE(AG$9:AG20)),"")</f>
        <v>1641313.5</v>
      </c>
      <c r="AI20" s="102"/>
      <c r="AJ20" s="124">
        <v>495</v>
      </c>
      <c r="AK20" s="75">
        <f>IF(AJ20&gt;0,(AVERAGE(AJ$9:AJ20)),"")</f>
        <v>487.41666666666669</v>
      </c>
      <c r="AL20" s="102"/>
      <c r="AM20" s="124">
        <v>22123</v>
      </c>
      <c r="AN20" s="100">
        <f>IF(AM20&gt;0,(AVERAGE(AM$9:AM20)),"")</f>
        <v>22921.666666666668</v>
      </c>
      <c r="AO20" s="102"/>
      <c r="AP20" s="80">
        <f>AG20+AJ20+AM20</f>
        <v>1730860</v>
      </c>
      <c r="AQ20" s="100">
        <f>IF(AP20&gt;0,(AVERAGE(AP$9:AP20)),"")</f>
        <v>1664722.5833333333</v>
      </c>
      <c r="AR20" s="102"/>
      <c r="AS20" s="76">
        <v>0</v>
      </c>
      <c r="AT20" s="75" t="str">
        <f>IF(AS20&gt;0,(AVERAGE(AS$9:AS20)),"")</f>
        <v/>
      </c>
      <c r="AU20" s="102"/>
      <c r="AV20" s="80">
        <f>AP20+AS20</f>
        <v>1730860</v>
      </c>
      <c r="AW20" s="100">
        <f>IF(AV20&gt;0,(AVERAGE(AV$9:AV20)),"")</f>
        <v>1664722.5833333333</v>
      </c>
      <c r="AX20" s="102"/>
      <c r="AY20" s="76">
        <v>79133</v>
      </c>
      <c r="AZ20" s="105">
        <f>IF(AY20&gt;0,(AVERAGE(AY$9:AY20)),"")</f>
        <v>116979.91666666667</v>
      </c>
      <c r="BA20" s="21"/>
      <c r="BB20" s="12"/>
      <c r="BC20" s="12"/>
      <c r="BD20" s="12"/>
      <c r="BE20" s="12"/>
      <c r="BF20" s="12"/>
      <c r="BG20" s="12"/>
      <c r="BH20" s="12"/>
    </row>
    <row r="21" spans="1:60" x14ac:dyDescent="0.2">
      <c r="C21" s="71"/>
      <c r="E21" s="71"/>
      <c r="G21" s="71"/>
      <c r="I21" s="71" t="s">
        <v>0</v>
      </c>
      <c r="K21" s="71"/>
      <c r="M21" s="71"/>
      <c r="O21" s="71"/>
      <c r="Q21" s="71"/>
      <c r="S21" s="71"/>
      <c r="U21" s="71"/>
      <c r="W21" s="71"/>
      <c r="Y21" s="71"/>
      <c r="AA21" s="71"/>
      <c r="AC21" s="71"/>
      <c r="AE21" s="71"/>
      <c r="AF21" s="6"/>
      <c r="AG21" s="6"/>
      <c r="AH21" s="6"/>
      <c r="AI21" s="79"/>
      <c r="AJ21" s="103"/>
      <c r="AK21" s="6"/>
      <c r="AM21" s="71"/>
      <c r="AP21" s="1" t="s">
        <v>53</v>
      </c>
      <c r="AY21" s="67"/>
    </row>
    <row r="22" spans="1:60" x14ac:dyDescent="0.2">
      <c r="A22" s="1" t="s">
        <v>77</v>
      </c>
      <c r="B22"/>
      <c r="C22" s="103">
        <f>AVERAGE(C9:C20)</f>
        <v>120840.58333333333</v>
      </c>
      <c r="D22"/>
      <c r="E22" s="103">
        <f>AVERAGE(E9:E20)</f>
        <v>1825.25</v>
      </c>
      <c r="F22"/>
      <c r="G22" s="103">
        <f>AVERAGE(G9:G20)</f>
        <v>276968.83333333331</v>
      </c>
      <c r="H22"/>
      <c r="I22" s="103">
        <f>AVERAGE(I9:I20)</f>
        <v>156669.16666666666</v>
      </c>
      <c r="J22"/>
      <c r="K22" s="103">
        <f>AVERAGE(K9:K20)</f>
        <v>142927.41666666666</v>
      </c>
      <c r="L22"/>
      <c r="M22" s="103">
        <f>AVERAGE(M9:M20)</f>
        <v>3874.6666666666665</v>
      </c>
      <c r="N22"/>
      <c r="O22" s="103">
        <f>AVERAGE(O9:O20)</f>
        <v>25191.5</v>
      </c>
      <c r="P22"/>
      <c r="Q22" s="103">
        <f>AVERAGE(Q9:Q20)</f>
        <v>49912.5</v>
      </c>
      <c r="R22"/>
      <c r="S22" s="103">
        <f>AVERAGE(S9:S20)</f>
        <v>732080.16666666663</v>
      </c>
      <c r="T22"/>
      <c r="U22" s="103">
        <f>AVERAGE(U9:U20)</f>
        <v>76523.75</v>
      </c>
      <c r="V22"/>
      <c r="W22" s="103">
        <f>AVERAGE(W9:W20)</f>
        <v>5364.5</v>
      </c>
      <c r="X22"/>
      <c r="Y22" s="103">
        <f>AVERAGE(Y9:Y20)</f>
        <v>42881.75</v>
      </c>
      <c r="Z22"/>
      <c r="AA22" s="103">
        <f>AVERAGE(AA9:AA20)</f>
        <v>407</v>
      </c>
      <c r="AB22"/>
      <c r="AC22" s="103">
        <f>AVERAGE(AC9:AC20)</f>
        <v>5845.5</v>
      </c>
      <c r="AD22"/>
      <c r="AE22" s="103">
        <f>AVERAGE(AE9:AE20)</f>
        <v>0.91666666666666663</v>
      </c>
      <c r="AF22"/>
      <c r="AG22" s="103">
        <f>AVERAGE(AG9:AG20)</f>
        <v>1641313.5</v>
      </c>
      <c r="AH22"/>
      <c r="AI22" s="79"/>
      <c r="AJ22" s="104"/>
      <c r="AK22" s="6"/>
      <c r="AM22" s="71"/>
      <c r="AO22" s="11" t="s">
        <v>54</v>
      </c>
      <c r="AP22" s="71" t="s">
        <v>0</v>
      </c>
      <c r="AV22" s="71"/>
      <c r="AY22" s="67"/>
    </row>
    <row r="23" spans="1:60" x14ac:dyDescent="0.2">
      <c r="C23" s="71"/>
      <c r="E23" s="71"/>
      <c r="G23" s="71"/>
      <c r="K23" s="71"/>
      <c r="M23" s="71"/>
      <c r="O23" s="71"/>
      <c r="Q23" s="71"/>
      <c r="S23" s="71"/>
      <c r="U23" s="71"/>
      <c r="W23" s="71"/>
      <c r="Y23" s="71"/>
      <c r="AA23" s="71"/>
      <c r="AC23" s="71"/>
      <c r="AE23" s="71"/>
      <c r="AF23" s="6"/>
      <c r="AG23" s="103"/>
      <c r="AH23" s="103"/>
      <c r="AI23" s="79"/>
      <c r="AJ23" s="104"/>
      <c r="AK23" s="6"/>
      <c r="AM23" s="71"/>
      <c r="AO23" s="11" t="s">
        <v>55</v>
      </c>
      <c r="AP23" s="71" t="s">
        <v>0</v>
      </c>
      <c r="AV23" s="71"/>
      <c r="AY23" s="67"/>
    </row>
    <row r="24" spans="1:60" ht="28.5" customHeight="1" x14ac:dyDescent="0.2">
      <c r="C24" s="125" t="s">
        <v>61</v>
      </c>
      <c r="D24" s="143" t="s">
        <v>62</v>
      </c>
      <c r="E24" s="143"/>
      <c r="F24" s="143"/>
      <c r="G24" s="143"/>
      <c r="H24" s="143"/>
      <c r="I24" s="143"/>
      <c r="J24" s="143"/>
      <c r="K24" s="143"/>
      <c r="L24" s="143"/>
      <c r="M24" s="143"/>
      <c r="N24" s="143"/>
      <c r="O24" s="143"/>
      <c r="Q24" s="71"/>
      <c r="S24" s="71"/>
      <c r="U24" s="71"/>
      <c r="W24" s="71"/>
      <c r="Y24" s="71"/>
      <c r="AA24" s="71"/>
      <c r="AC24" s="71"/>
      <c r="AE24" s="71"/>
      <c r="AF24" s="6"/>
      <c r="AG24" s="6"/>
      <c r="AH24" s="6"/>
      <c r="AI24" s="79"/>
      <c r="AJ24" s="103"/>
      <c r="AK24" s="6"/>
      <c r="AM24" s="71"/>
      <c r="AO24" s="11" t="s">
        <v>56</v>
      </c>
      <c r="AP24" s="71" t="s">
        <v>0</v>
      </c>
      <c r="AV24" s="71"/>
      <c r="AY24" s="67"/>
    </row>
    <row r="25" spans="1:60" ht="29.25" customHeight="1" x14ac:dyDescent="0.2">
      <c r="C25"/>
      <c r="D25" s="140" t="s">
        <v>63</v>
      </c>
      <c r="E25" s="140"/>
      <c r="F25" s="140"/>
      <c r="G25" s="140"/>
      <c r="H25" s="140"/>
      <c r="I25" s="140"/>
      <c r="J25" s="140"/>
      <c r="K25" s="140"/>
      <c r="L25" s="140"/>
      <c r="M25" s="140"/>
      <c r="N25" s="140"/>
      <c r="O25" s="140"/>
      <c r="Q25" s="71"/>
      <c r="S25" s="71"/>
      <c r="U25" s="71"/>
      <c r="W25" s="71"/>
      <c r="Y25" s="71"/>
      <c r="AA25" s="71"/>
      <c r="AC25" s="71"/>
      <c r="AE25" s="71"/>
      <c r="AF25" s="6"/>
      <c r="AG25" s="6"/>
      <c r="AH25" s="6"/>
      <c r="AI25" s="79"/>
      <c r="AJ25" s="103"/>
      <c r="AK25" s="6"/>
      <c r="AM25" s="71"/>
      <c r="AO25" s="11" t="s">
        <v>57</v>
      </c>
      <c r="AY25" s="67"/>
    </row>
    <row r="26" spans="1:60" x14ac:dyDescent="0.2">
      <c r="C26"/>
      <c r="D26" s="140" t="s">
        <v>64</v>
      </c>
      <c r="E26" s="140"/>
      <c r="F26" s="140"/>
      <c r="G26" s="140"/>
      <c r="H26" s="140"/>
      <c r="I26" s="140"/>
      <c r="J26" s="140"/>
      <c r="K26" s="140"/>
      <c r="L26" s="140"/>
      <c r="M26" s="140"/>
      <c r="N26" s="140"/>
      <c r="O26" s="140"/>
      <c r="Q26" s="71"/>
      <c r="S26" s="71"/>
      <c r="U26" s="71"/>
      <c r="W26" s="71"/>
      <c r="Y26" s="71"/>
      <c r="AA26" s="71"/>
      <c r="AC26" s="71"/>
      <c r="AE26" s="71"/>
      <c r="AF26" s="6"/>
      <c r="AG26" s="6"/>
      <c r="AH26" s="6"/>
      <c r="AI26" s="79"/>
      <c r="AJ26" s="103"/>
      <c r="AK26" s="6"/>
      <c r="AM26" s="71"/>
      <c r="AY26" s="67"/>
    </row>
    <row r="27" spans="1:60" x14ac:dyDescent="0.2">
      <c r="C27" s="71"/>
      <c r="D27" s="1" t="s">
        <v>65</v>
      </c>
      <c r="E27" s="71"/>
      <c r="G27" s="71"/>
      <c r="K27" s="71"/>
      <c r="M27" s="71"/>
      <c r="O27" s="71"/>
      <c r="AF27" s="6"/>
      <c r="AG27" s="6"/>
      <c r="AH27" s="6"/>
      <c r="AI27" s="79"/>
      <c r="AJ27" s="6"/>
      <c r="AK27" s="6"/>
      <c r="AO27" s="11" t="s">
        <v>57</v>
      </c>
    </row>
    <row r="28" spans="1:60" x14ac:dyDescent="0.2">
      <c r="AF28" s="6"/>
      <c r="AG28" s="6"/>
      <c r="AH28" s="6"/>
      <c r="AI28" s="79"/>
      <c r="AJ28" s="6"/>
      <c r="AK28" s="6"/>
    </row>
  </sheetData>
  <mergeCells count="45">
    <mergeCell ref="A4:B4"/>
    <mergeCell ref="C4:D4"/>
    <mergeCell ref="E4:F4"/>
    <mergeCell ref="G4:H4"/>
    <mergeCell ref="AE4:AF4"/>
    <mergeCell ref="AA4:AB4"/>
    <mergeCell ref="O4:P4"/>
    <mergeCell ref="W4:X4"/>
    <mergeCell ref="Y4:Z4"/>
    <mergeCell ref="AC4:AD4"/>
    <mergeCell ref="Q4:R4"/>
    <mergeCell ref="I4:J4"/>
    <mergeCell ref="K4:L4"/>
    <mergeCell ref="M4:N4"/>
    <mergeCell ref="S4:T4"/>
    <mergeCell ref="U4:V4"/>
    <mergeCell ref="AP4:AQ4"/>
    <mergeCell ref="AY4:AZ4"/>
    <mergeCell ref="AS4:AT4"/>
    <mergeCell ref="AV4:AW4"/>
    <mergeCell ref="AG4:AH4"/>
    <mergeCell ref="AM4:AN4"/>
    <mergeCell ref="AM7:AN7"/>
    <mergeCell ref="W7:X7"/>
    <mergeCell ref="Y7:Z7"/>
    <mergeCell ref="AA7:AB7"/>
    <mergeCell ref="AC7:AD7"/>
    <mergeCell ref="AK5:AK6"/>
    <mergeCell ref="AJ4:AK4"/>
    <mergeCell ref="AJ5:AJ6"/>
    <mergeCell ref="I7:J7"/>
    <mergeCell ref="K7:L7"/>
    <mergeCell ref="M7:N7"/>
    <mergeCell ref="AJ7:AK7"/>
    <mergeCell ref="D25:O25"/>
    <mergeCell ref="D26:O26"/>
    <mergeCell ref="AE7:AF7"/>
    <mergeCell ref="O7:P7"/>
    <mergeCell ref="Q7:R7"/>
    <mergeCell ref="S7:T7"/>
    <mergeCell ref="U7:V7"/>
    <mergeCell ref="C7:D7"/>
    <mergeCell ref="E7:F7"/>
    <mergeCell ref="G7:H7"/>
    <mergeCell ref="D24:O24"/>
  </mergeCells>
  <phoneticPr fontId="2"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65536"/>
  <sheetViews>
    <sheetView zoomScaleNormal="100" workbookViewId="0">
      <pane xSplit="2" ySplit="3" topLeftCell="C4" activePane="bottomRight" state="frozen"/>
      <selection pane="topRight" activeCell="C1" sqref="C1"/>
      <selection pane="bottomLeft" activeCell="A4" sqref="A4"/>
      <selection pane="bottomRight" activeCell="C4" sqref="C4:D4"/>
    </sheetView>
  </sheetViews>
  <sheetFormatPr defaultRowHeight="12.75" x14ac:dyDescent="0.2"/>
  <cols>
    <col min="1" max="1" width="6" style="1" customWidth="1"/>
    <col min="2" max="2" width="10.28515625" style="1" customWidth="1"/>
    <col min="3" max="26" width="10.7109375" style="1" customWidth="1"/>
    <col min="27" max="28" width="15" style="1" customWidth="1"/>
    <col min="29" max="34" width="10.7109375" style="1" customWidth="1"/>
    <col min="35" max="35" width="4.7109375" style="11" customWidth="1"/>
    <col min="36" max="36" width="12" style="1" customWidth="1"/>
    <col min="37" max="37" width="11.42578125" style="1" customWidth="1"/>
    <col min="38" max="38" width="4.7109375" style="11" customWidth="1"/>
    <col min="39" max="40" width="10.7109375" style="1" customWidth="1"/>
    <col min="41" max="41" width="4.7109375" style="11" customWidth="1"/>
    <col min="42" max="43" width="10.7109375" style="1" customWidth="1"/>
    <col min="44" max="44" width="4.7109375" style="11" customWidth="1"/>
    <col min="45" max="46" width="10.7109375" style="12" customWidth="1"/>
    <col min="47" max="47" width="4.7109375" style="12" customWidth="1"/>
    <col min="48" max="49" width="10.7109375" style="1" customWidth="1"/>
    <col min="50" max="50" width="4.7109375" style="11" customWidth="1"/>
    <col min="51" max="51" width="10.7109375" style="12" customWidth="1"/>
    <col min="52" max="52" width="10.7109375" style="11" customWidth="1"/>
    <col min="53" max="16384" width="9.140625" style="1"/>
  </cols>
  <sheetData>
    <row r="1" spans="1:122" ht="15.75" x14ac:dyDescent="0.25">
      <c r="B1" s="2"/>
      <c r="C1" s="106" t="s">
        <v>59</v>
      </c>
      <c r="D1" s="2"/>
      <c r="E1" s="5"/>
      <c r="F1" s="4"/>
      <c r="G1" s="5"/>
      <c r="H1" s="5"/>
      <c r="I1" s="3"/>
      <c r="K1" s="71"/>
      <c r="M1" s="103"/>
      <c r="N1" s="6"/>
      <c r="O1" s="5"/>
      <c r="Q1" s="71"/>
      <c r="S1" s="71"/>
      <c r="U1" s="71"/>
      <c r="W1" s="68"/>
      <c r="X1" s="7"/>
      <c r="Y1" s="107"/>
      <c r="Z1" s="9"/>
      <c r="AA1" s="71"/>
      <c r="AC1" s="108"/>
      <c r="AE1" s="71"/>
      <c r="AJ1" s="71"/>
      <c r="AM1" s="71"/>
      <c r="AY1" s="67"/>
    </row>
    <row r="2" spans="1:122" x14ac:dyDescent="0.2">
      <c r="A2" s="13"/>
      <c r="B2" s="4" t="s">
        <v>0</v>
      </c>
      <c r="C2" s="5"/>
      <c r="D2" s="4"/>
      <c r="E2" s="5"/>
      <c r="F2" s="4"/>
      <c r="G2" s="5"/>
      <c r="H2" s="5"/>
      <c r="I2" s="4"/>
      <c r="K2" s="71"/>
      <c r="M2" s="103"/>
      <c r="N2" s="6"/>
      <c r="O2" s="5"/>
      <c r="Q2" s="71"/>
      <c r="S2" s="71"/>
      <c r="U2" s="109"/>
      <c r="V2" s="7"/>
      <c r="W2" s="109"/>
      <c r="X2" s="7"/>
      <c r="Y2" s="107"/>
      <c r="Z2" s="8"/>
      <c r="AA2" s="71"/>
      <c r="AC2" s="108"/>
      <c r="AE2" s="71"/>
      <c r="AJ2" s="71"/>
      <c r="AM2" s="71"/>
      <c r="AP2" s="15" t="s">
        <v>31</v>
      </c>
      <c r="AY2" s="67"/>
    </row>
    <row r="3" spans="1:122" ht="13.5" thickBot="1" x14ac:dyDescent="0.25">
      <c r="A3" s="16"/>
      <c r="B3" s="4"/>
      <c r="C3" s="5" t="s">
        <v>60</v>
      </c>
      <c r="D3" s="4"/>
      <c r="E3" s="5"/>
      <c r="F3" s="4"/>
      <c r="G3" s="5"/>
      <c r="H3" s="17"/>
      <c r="I3" s="4"/>
      <c r="K3" s="71"/>
      <c r="M3" s="103"/>
      <c r="N3" s="6"/>
      <c r="O3" s="5"/>
      <c r="Q3" s="71"/>
      <c r="S3" s="71"/>
      <c r="U3" s="109"/>
      <c r="V3" s="7"/>
      <c r="W3" s="110"/>
      <c r="X3" s="18"/>
      <c r="Y3" s="107"/>
      <c r="Z3" s="16"/>
      <c r="AA3" s="71"/>
      <c r="AC3" s="71"/>
      <c r="AD3" s="10"/>
      <c r="AE3" s="108"/>
      <c r="AF3" s="10"/>
      <c r="AG3" s="10"/>
      <c r="AH3" s="10"/>
      <c r="AI3" s="19"/>
      <c r="AJ3" s="71"/>
      <c r="AL3" s="19"/>
      <c r="AM3" s="71"/>
      <c r="AO3" s="19"/>
      <c r="AP3" s="15"/>
      <c r="AR3" s="19"/>
      <c r="AS3" s="20"/>
      <c r="AT3" s="20"/>
      <c r="AU3" s="21"/>
      <c r="AV3" s="10"/>
      <c r="AW3" s="10"/>
      <c r="AX3" s="19"/>
      <c r="AY3" s="67"/>
    </row>
    <row r="4" spans="1:122" ht="28.9" customHeight="1" x14ac:dyDescent="0.2">
      <c r="A4" s="158" t="s">
        <v>58</v>
      </c>
      <c r="B4" s="147"/>
      <c r="C4" s="159" t="s">
        <v>1</v>
      </c>
      <c r="D4" s="160"/>
      <c r="E4" s="159" t="s">
        <v>2</v>
      </c>
      <c r="F4" s="160"/>
      <c r="G4" s="161" t="s">
        <v>3</v>
      </c>
      <c r="H4" s="162"/>
      <c r="I4" s="156" t="s">
        <v>13</v>
      </c>
      <c r="J4" s="165"/>
      <c r="K4" s="156" t="s">
        <v>14</v>
      </c>
      <c r="L4" s="165"/>
      <c r="M4" s="163" t="s">
        <v>15</v>
      </c>
      <c r="N4" s="168"/>
      <c r="O4" s="159" t="s">
        <v>4</v>
      </c>
      <c r="P4" s="160"/>
      <c r="Q4" s="166" t="s">
        <v>34</v>
      </c>
      <c r="R4" s="167"/>
      <c r="S4" s="156" t="s">
        <v>5</v>
      </c>
      <c r="T4" s="165"/>
      <c r="U4" s="152" t="s">
        <v>33</v>
      </c>
      <c r="V4" s="153"/>
      <c r="W4" s="152" t="s">
        <v>6</v>
      </c>
      <c r="X4" s="153"/>
      <c r="Y4" s="157" t="s">
        <v>16</v>
      </c>
      <c r="Z4" s="164"/>
      <c r="AA4" s="163" t="s">
        <v>32</v>
      </c>
      <c r="AB4" s="147"/>
      <c r="AC4" s="156" t="s">
        <v>18</v>
      </c>
      <c r="AD4" s="165"/>
      <c r="AE4" s="156" t="s">
        <v>19</v>
      </c>
      <c r="AF4" s="147"/>
      <c r="AG4" s="156" t="s">
        <v>38</v>
      </c>
      <c r="AH4" s="147"/>
      <c r="AI4" s="22"/>
      <c r="AJ4" s="146" t="s">
        <v>35</v>
      </c>
      <c r="AK4" s="147"/>
      <c r="AL4" s="22"/>
      <c r="AM4" s="157" t="s">
        <v>7</v>
      </c>
      <c r="AN4" s="147"/>
      <c r="AO4" s="22"/>
      <c r="AP4" s="150" t="s">
        <v>37</v>
      </c>
      <c r="AQ4" s="151"/>
      <c r="AR4" s="22"/>
      <c r="AS4" s="154" t="s">
        <v>40</v>
      </c>
      <c r="AT4" s="155"/>
      <c r="AU4" s="23"/>
      <c r="AV4" s="156" t="s">
        <v>39</v>
      </c>
      <c r="AW4" s="147"/>
      <c r="AX4" s="22"/>
      <c r="AY4" s="152" t="s">
        <v>17</v>
      </c>
      <c r="AZ4" s="153"/>
      <c r="BA4" s="14"/>
    </row>
    <row r="5" spans="1:122" ht="13.15" customHeight="1" x14ac:dyDescent="0.2">
      <c r="A5" s="24"/>
      <c r="B5" s="25"/>
      <c r="C5" s="111" t="s">
        <v>0</v>
      </c>
      <c r="D5" s="27" t="s">
        <v>10</v>
      </c>
      <c r="E5" s="111" t="s">
        <v>0</v>
      </c>
      <c r="F5" s="27" t="s">
        <v>10</v>
      </c>
      <c r="G5" s="111" t="s">
        <v>0</v>
      </c>
      <c r="H5" s="27" t="s">
        <v>10</v>
      </c>
      <c r="I5" s="26" t="s">
        <v>0</v>
      </c>
      <c r="J5" s="27" t="s">
        <v>10</v>
      </c>
      <c r="K5" s="111" t="s">
        <v>0</v>
      </c>
      <c r="L5" s="27" t="s">
        <v>10</v>
      </c>
      <c r="M5" s="111" t="s">
        <v>0</v>
      </c>
      <c r="N5" s="27" t="s">
        <v>10</v>
      </c>
      <c r="O5" s="111" t="s">
        <v>0</v>
      </c>
      <c r="P5" s="27" t="s">
        <v>10</v>
      </c>
      <c r="Q5" s="112" t="s">
        <v>0</v>
      </c>
      <c r="R5" s="28" t="s">
        <v>10</v>
      </c>
      <c r="S5" s="111" t="s">
        <v>0</v>
      </c>
      <c r="T5" s="27" t="s">
        <v>10</v>
      </c>
      <c r="U5" s="112" t="s">
        <v>0</v>
      </c>
      <c r="V5" s="28" t="s">
        <v>10</v>
      </c>
      <c r="W5" s="111" t="s">
        <v>0</v>
      </c>
      <c r="X5" s="27" t="s">
        <v>10</v>
      </c>
      <c r="Y5" s="111" t="s">
        <v>0</v>
      </c>
      <c r="Z5" s="27" t="s">
        <v>10</v>
      </c>
      <c r="AA5" s="111" t="s">
        <v>0</v>
      </c>
      <c r="AB5" s="27" t="s">
        <v>10</v>
      </c>
      <c r="AC5" s="111" t="s">
        <v>0</v>
      </c>
      <c r="AD5" s="27" t="s">
        <v>10</v>
      </c>
      <c r="AE5" s="111" t="s">
        <v>0</v>
      </c>
      <c r="AF5" s="27" t="s">
        <v>10</v>
      </c>
      <c r="AG5" s="26" t="s">
        <v>0</v>
      </c>
      <c r="AH5" s="27" t="s">
        <v>10</v>
      </c>
      <c r="AI5" s="29"/>
      <c r="AJ5" s="148" t="s">
        <v>10</v>
      </c>
      <c r="AK5" s="144" t="s">
        <v>36</v>
      </c>
      <c r="AL5" s="29"/>
      <c r="AM5" s="111" t="s">
        <v>0</v>
      </c>
      <c r="AN5" s="27" t="s">
        <v>10</v>
      </c>
      <c r="AO5" s="29"/>
      <c r="AP5" s="26" t="s">
        <v>0</v>
      </c>
      <c r="AQ5" s="27" t="s">
        <v>10</v>
      </c>
      <c r="AR5" s="29"/>
      <c r="AS5" s="30" t="s">
        <v>0</v>
      </c>
      <c r="AT5" s="31" t="s">
        <v>10</v>
      </c>
      <c r="AU5" s="32"/>
      <c r="AV5" s="26" t="s">
        <v>0</v>
      </c>
      <c r="AW5" s="27" t="s">
        <v>10</v>
      </c>
      <c r="AX5" s="29"/>
      <c r="AY5" s="113" t="s">
        <v>0</v>
      </c>
      <c r="AZ5" s="27" t="s">
        <v>10</v>
      </c>
      <c r="BA5" s="33"/>
      <c r="BB5" s="34"/>
    </row>
    <row r="6" spans="1:122" ht="13.5" customHeight="1" x14ac:dyDescent="0.2">
      <c r="A6" s="35" t="s">
        <v>8</v>
      </c>
      <c r="B6" s="36" t="s">
        <v>9</v>
      </c>
      <c r="C6" s="114" t="s">
        <v>10</v>
      </c>
      <c r="D6" s="38" t="s">
        <v>11</v>
      </c>
      <c r="E6" s="114" t="s">
        <v>10</v>
      </c>
      <c r="F6" s="38" t="s">
        <v>11</v>
      </c>
      <c r="G6" s="114" t="s">
        <v>10</v>
      </c>
      <c r="H6" s="38" t="s">
        <v>11</v>
      </c>
      <c r="I6" s="37" t="s">
        <v>10</v>
      </c>
      <c r="J6" s="38" t="s">
        <v>11</v>
      </c>
      <c r="K6" s="114" t="s">
        <v>10</v>
      </c>
      <c r="L6" s="38" t="s">
        <v>11</v>
      </c>
      <c r="M6" s="114" t="s">
        <v>10</v>
      </c>
      <c r="N6" s="38" t="s">
        <v>11</v>
      </c>
      <c r="O6" s="114" t="s">
        <v>10</v>
      </c>
      <c r="P6" s="38" t="s">
        <v>11</v>
      </c>
      <c r="Q6" s="115" t="s">
        <v>10</v>
      </c>
      <c r="R6" s="39" t="s">
        <v>11</v>
      </c>
      <c r="S6" s="114" t="s">
        <v>10</v>
      </c>
      <c r="T6" s="38" t="s">
        <v>11</v>
      </c>
      <c r="U6" s="115" t="s">
        <v>10</v>
      </c>
      <c r="V6" s="39" t="s">
        <v>11</v>
      </c>
      <c r="W6" s="114" t="s">
        <v>10</v>
      </c>
      <c r="X6" s="38" t="s">
        <v>11</v>
      </c>
      <c r="Y6" s="114" t="s">
        <v>10</v>
      </c>
      <c r="Z6" s="38" t="s">
        <v>11</v>
      </c>
      <c r="AA6" s="114" t="s">
        <v>10</v>
      </c>
      <c r="AB6" s="38" t="s">
        <v>11</v>
      </c>
      <c r="AC6" s="114" t="s">
        <v>10</v>
      </c>
      <c r="AD6" s="38" t="s">
        <v>11</v>
      </c>
      <c r="AE6" s="114" t="s">
        <v>10</v>
      </c>
      <c r="AF6" s="38" t="s">
        <v>11</v>
      </c>
      <c r="AG6" s="37" t="s">
        <v>10</v>
      </c>
      <c r="AH6" s="38" t="s">
        <v>11</v>
      </c>
      <c r="AI6" s="40"/>
      <c r="AJ6" s="149"/>
      <c r="AK6" s="145"/>
      <c r="AL6" s="40"/>
      <c r="AM6" s="114" t="s">
        <v>10</v>
      </c>
      <c r="AN6" s="38" t="s">
        <v>11</v>
      </c>
      <c r="AO6" s="40"/>
      <c r="AP6" s="37" t="s">
        <v>10</v>
      </c>
      <c r="AQ6" s="38" t="s">
        <v>11</v>
      </c>
      <c r="AR6" s="40"/>
      <c r="AS6" s="41" t="s">
        <v>10</v>
      </c>
      <c r="AT6" s="42" t="s">
        <v>11</v>
      </c>
      <c r="AU6" s="43"/>
      <c r="AV6" s="37" t="s">
        <v>10</v>
      </c>
      <c r="AW6" s="38" t="s">
        <v>11</v>
      </c>
      <c r="AX6" s="40"/>
      <c r="AY6" s="116" t="s">
        <v>10</v>
      </c>
      <c r="AZ6" s="38" t="s">
        <v>11</v>
      </c>
      <c r="BA6" s="33"/>
    </row>
    <row r="7" spans="1:122" ht="31.5" customHeight="1" thickBot="1" x14ac:dyDescent="0.25">
      <c r="A7" s="44"/>
      <c r="B7" s="45"/>
      <c r="C7" s="141" t="s">
        <v>41</v>
      </c>
      <c r="D7" s="142"/>
      <c r="E7" s="141" t="s">
        <v>42</v>
      </c>
      <c r="F7" s="142"/>
      <c r="G7" s="141" t="s">
        <v>43</v>
      </c>
      <c r="H7" s="142"/>
      <c r="I7" s="141" t="s">
        <v>51</v>
      </c>
      <c r="J7" s="142"/>
      <c r="K7" s="141" t="s">
        <v>52</v>
      </c>
      <c r="L7" s="142"/>
      <c r="M7" s="141" t="s">
        <v>50</v>
      </c>
      <c r="N7" s="142"/>
      <c r="O7" s="141" t="s">
        <v>4</v>
      </c>
      <c r="P7" s="142"/>
      <c r="Q7" s="141" t="s">
        <v>44</v>
      </c>
      <c r="R7" s="142"/>
      <c r="S7" s="141" t="s">
        <v>45</v>
      </c>
      <c r="T7" s="142"/>
      <c r="U7" s="141" t="s">
        <v>46</v>
      </c>
      <c r="V7" s="142"/>
      <c r="W7" s="141" t="s">
        <v>6</v>
      </c>
      <c r="X7" s="142"/>
      <c r="Y7" s="141" t="s">
        <v>16</v>
      </c>
      <c r="Z7" s="142"/>
      <c r="AA7" s="141" t="s">
        <v>47</v>
      </c>
      <c r="AB7" s="142"/>
      <c r="AC7" s="141"/>
      <c r="AD7" s="142"/>
      <c r="AE7" s="141"/>
      <c r="AF7" s="142"/>
      <c r="AG7" s="46"/>
      <c r="AH7" s="47"/>
      <c r="AI7" s="48"/>
      <c r="AJ7" s="141" t="s">
        <v>48</v>
      </c>
      <c r="AK7" s="142"/>
      <c r="AL7" s="48"/>
      <c r="AM7" s="141" t="s">
        <v>49</v>
      </c>
      <c r="AN7" s="142"/>
      <c r="AO7" s="48"/>
      <c r="AP7" s="49"/>
      <c r="AQ7" s="45"/>
      <c r="AR7" s="48"/>
      <c r="AS7" s="50"/>
      <c r="AT7" s="51"/>
      <c r="AU7" s="32"/>
      <c r="AV7" s="46"/>
      <c r="AW7" s="47"/>
      <c r="AX7" s="48"/>
      <c r="AY7" s="117"/>
      <c r="AZ7" s="45"/>
      <c r="BA7" s="52"/>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row>
    <row r="8" spans="1:122" x14ac:dyDescent="0.2">
      <c r="A8" s="53"/>
      <c r="B8" s="54"/>
      <c r="C8" s="118"/>
      <c r="D8" s="54"/>
      <c r="E8" s="118"/>
      <c r="F8" s="54"/>
      <c r="G8" s="118"/>
      <c r="H8" s="54"/>
      <c r="I8" s="53"/>
      <c r="J8" s="54"/>
      <c r="K8" s="118"/>
      <c r="L8" s="54"/>
      <c r="M8" s="118"/>
      <c r="N8" s="54"/>
      <c r="O8" s="118"/>
      <c r="P8" s="54"/>
      <c r="Q8" s="119"/>
      <c r="R8" s="55"/>
      <c r="S8" s="118"/>
      <c r="T8" s="54"/>
      <c r="U8" s="120"/>
      <c r="V8" s="56"/>
      <c r="W8" s="118"/>
      <c r="X8" s="54"/>
      <c r="Y8" s="118"/>
      <c r="Z8" s="54"/>
      <c r="AA8" s="121"/>
      <c r="AB8" s="57"/>
      <c r="AC8" s="118"/>
      <c r="AD8" s="54"/>
      <c r="AE8" s="118"/>
      <c r="AF8" s="54"/>
      <c r="AG8" s="53"/>
      <c r="AH8" s="58"/>
      <c r="AI8" s="89"/>
      <c r="AJ8" s="119"/>
      <c r="AK8" s="55"/>
      <c r="AL8" s="89"/>
      <c r="AM8" s="118"/>
      <c r="AN8" s="54"/>
      <c r="AO8" s="89"/>
      <c r="AP8" s="53"/>
      <c r="AQ8" s="54"/>
      <c r="AR8" s="89"/>
      <c r="AS8" s="59"/>
      <c r="AT8" s="60"/>
      <c r="AU8" s="90"/>
      <c r="AV8" s="58"/>
      <c r="AW8" s="58"/>
      <c r="AX8" s="89"/>
      <c r="AY8" s="122"/>
      <c r="AZ8" s="61"/>
      <c r="BA8" s="7"/>
    </row>
    <row r="9" spans="1:122" x14ac:dyDescent="0.2">
      <c r="A9" s="62">
        <v>2013</v>
      </c>
      <c r="B9" s="126" t="s">
        <v>20</v>
      </c>
      <c r="C9" s="123">
        <v>119792</v>
      </c>
      <c r="D9" s="64">
        <f>IF(C9&gt;0,C9,"")</f>
        <v>119792</v>
      </c>
      <c r="E9" s="123">
        <v>1781</v>
      </c>
      <c r="F9" s="64">
        <f>IF(E9&gt;0,E9,"")</f>
        <v>1781</v>
      </c>
      <c r="G9" s="123">
        <v>270660</v>
      </c>
      <c r="H9" s="64">
        <f>IF(G9&gt;0,G9,"")</f>
        <v>270660</v>
      </c>
      <c r="I9" s="71">
        <v>148499</v>
      </c>
      <c r="J9" s="64">
        <f>IF(I9&gt;0,I9,"")</f>
        <v>148499</v>
      </c>
      <c r="K9" s="71">
        <v>130955</v>
      </c>
      <c r="L9" s="64">
        <f>IF(K9&gt;0,K9,"")</f>
        <v>130955</v>
      </c>
      <c r="M9" s="123">
        <v>3773</v>
      </c>
      <c r="N9" s="64">
        <f>IF(M9&gt;0,M9,"")</f>
        <v>3773</v>
      </c>
      <c r="O9" s="71">
        <v>26072</v>
      </c>
      <c r="P9" s="64">
        <f>IF(O9&gt;0,O9,"")</f>
        <v>26072</v>
      </c>
      <c r="Q9" s="71">
        <v>50226</v>
      </c>
      <c r="R9" s="64">
        <f>IF(Q9&gt;0,Q9,"")</f>
        <v>50226</v>
      </c>
      <c r="S9" s="71">
        <v>718494</v>
      </c>
      <c r="T9" s="64">
        <f>IF(S9&gt;0,S9,"")</f>
        <v>718494</v>
      </c>
      <c r="U9" s="71">
        <v>41833</v>
      </c>
      <c r="V9" s="64">
        <f>IF(U9&gt;0,U9,"")</f>
        <v>41833</v>
      </c>
      <c r="W9" s="71">
        <v>5271</v>
      </c>
      <c r="X9" s="64">
        <f>IF(W9&gt;0,W9,"")</f>
        <v>5271</v>
      </c>
      <c r="Y9" s="71">
        <v>43136</v>
      </c>
      <c r="Z9" s="64">
        <f>IF(Y9&gt;0,Y9,"")</f>
        <v>43136</v>
      </c>
      <c r="AA9" s="71">
        <v>364</v>
      </c>
      <c r="AB9" s="64">
        <f>IF(AA9&gt;0,AA9,"")</f>
        <v>364</v>
      </c>
      <c r="AC9" s="71">
        <v>5166</v>
      </c>
      <c r="AD9" s="64">
        <f>IF(AC9&gt;0,AC9,"")</f>
        <v>5166</v>
      </c>
      <c r="AE9" s="71">
        <v>0</v>
      </c>
      <c r="AF9" s="64" t="str">
        <f>IF(AE9&gt;0,AE9,"")</f>
        <v/>
      </c>
      <c r="AG9" s="91">
        <f t="shared" ref="AG9:AG18" si="0">C9+E9+G9+I9+K9+M9+O9+Q9+S9+U9+W9+Y9+AA9+AC9+AE9</f>
        <v>1566022</v>
      </c>
      <c r="AH9" s="92">
        <f>IF(AG9&gt;0,AG9,"")</f>
        <v>1566022</v>
      </c>
      <c r="AI9" s="93"/>
      <c r="AJ9" s="123">
        <v>462</v>
      </c>
      <c r="AK9" s="64">
        <f>IF(AJ9&gt;0,AJ9,"")</f>
        <v>462</v>
      </c>
      <c r="AL9" s="93"/>
      <c r="AM9" s="71">
        <v>22609</v>
      </c>
      <c r="AN9" s="64">
        <f>IF(AM9&gt;0,AM9,"")</f>
        <v>22609</v>
      </c>
      <c r="AO9" s="93"/>
      <c r="AP9" s="65">
        <f t="shared" ref="AP9:AP18" si="1">AG9+AJ9+AM9</f>
        <v>1589093</v>
      </c>
      <c r="AQ9" s="94">
        <f>IF(AP9&gt;0,AP9,"")</f>
        <v>1589093</v>
      </c>
      <c r="AR9" s="93"/>
      <c r="AS9" s="123">
        <v>0</v>
      </c>
      <c r="AT9" s="64" t="str">
        <f>IF(AS9&gt;0,AS9,"")</f>
        <v/>
      </c>
      <c r="AU9" s="93"/>
      <c r="AV9" s="95">
        <f t="shared" ref="AV9:AV18" si="2">AP9+AS9</f>
        <v>1589093</v>
      </c>
      <c r="AW9" s="94">
        <f>IF(AV9&gt;0,AV9,"")</f>
        <v>1589093</v>
      </c>
      <c r="AX9" s="93"/>
      <c r="AY9" s="123">
        <v>153022</v>
      </c>
      <c r="AZ9" s="64">
        <f>IF(AY9&gt;0,AY9,"")</f>
        <v>153022</v>
      </c>
      <c r="BA9" s="66"/>
      <c r="BB9" s="12"/>
      <c r="BC9" s="12"/>
      <c r="BD9" s="12"/>
    </row>
    <row r="10" spans="1:122" x14ac:dyDescent="0.2">
      <c r="A10" s="62">
        <f>A9</f>
        <v>2013</v>
      </c>
      <c r="B10" s="126" t="s">
        <v>21</v>
      </c>
      <c r="C10" s="123">
        <v>119960</v>
      </c>
      <c r="D10" s="64">
        <f>IF(C10&gt;0,(AVERAGE(C$9:C10)),"")</f>
        <v>119876</v>
      </c>
      <c r="E10" s="123">
        <v>1794</v>
      </c>
      <c r="F10" s="64">
        <f>IF(E10&gt;0,(AVERAGE(E$9:E10)),"")</f>
        <v>1787.5</v>
      </c>
      <c r="G10" s="123">
        <v>271663</v>
      </c>
      <c r="H10" s="64">
        <f>IF(G10&gt;0,(AVERAGE(G$9:G10)),"")</f>
        <v>271161.5</v>
      </c>
      <c r="I10" s="65">
        <v>149327</v>
      </c>
      <c r="J10" s="64">
        <f>IF(I10&gt;0,(AVERAGE(I$9:I10)),"")</f>
        <v>148913</v>
      </c>
      <c r="K10" s="65">
        <v>131487</v>
      </c>
      <c r="L10" s="64">
        <f>IF(K10&gt;0,(AVERAGE(K$9:K10)),"")</f>
        <v>131221</v>
      </c>
      <c r="M10" s="123">
        <v>3718</v>
      </c>
      <c r="N10" s="64">
        <f>IF(M10&gt;0,(AVERAGE(M$9:M10)),"")</f>
        <v>3745.5</v>
      </c>
      <c r="O10" s="65">
        <v>26276</v>
      </c>
      <c r="P10" s="64">
        <f>IF(O10&gt;0,(AVERAGE(O$9:O10)),"")</f>
        <v>26174</v>
      </c>
      <c r="Q10" s="65">
        <v>49244</v>
      </c>
      <c r="R10" s="64">
        <f>IF(Q10&gt;0,(AVERAGE(Q$9:Q10)),"")</f>
        <v>49735</v>
      </c>
      <c r="S10" s="65">
        <v>716990</v>
      </c>
      <c r="T10" s="64">
        <f>IF(S10&gt;0,(AVERAGE(S$9:S10)),"")</f>
        <v>717742</v>
      </c>
      <c r="U10" s="95">
        <v>41886</v>
      </c>
      <c r="V10" s="64">
        <f>IF(U10&gt;0,(AVERAGE(U$9:U10)),"")</f>
        <v>41859.5</v>
      </c>
      <c r="W10" s="65">
        <v>5309</v>
      </c>
      <c r="X10" s="64">
        <f>IF(W10&gt;0,(AVERAGE(W$9:W10)),"")</f>
        <v>5290</v>
      </c>
      <c r="Y10" s="65">
        <v>43251</v>
      </c>
      <c r="Z10" s="64">
        <f>IF(Y10&gt;0,(AVERAGE(Y$9:Y10)),"")</f>
        <v>43193.5</v>
      </c>
      <c r="AA10" s="96">
        <v>388</v>
      </c>
      <c r="AB10" s="64">
        <f>IF(AA10&gt;0,(AVERAGE(AA$9:AA10)),"")</f>
        <v>376</v>
      </c>
      <c r="AC10" s="123">
        <v>5060</v>
      </c>
      <c r="AD10" s="64">
        <f>IF(AC10&gt;0,(AVERAGE(AC$9:AC10)),"")</f>
        <v>5113</v>
      </c>
      <c r="AE10" s="65">
        <v>0</v>
      </c>
      <c r="AF10" s="64" t="str">
        <f>IF(AE10&gt;0,(AVERAGE(AE$9:AE10)),"")</f>
        <v/>
      </c>
      <c r="AG10" s="91">
        <f t="shared" si="0"/>
        <v>1566353</v>
      </c>
      <c r="AH10" s="92">
        <f>IF(AG10&gt;0,(AVERAGE(AG$9:AG10)),"")</f>
        <v>1566187.5</v>
      </c>
      <c r="AI10" s="93"/>
      <c r="AJ10" s="123">
        <v>449</v>
      </c>
      <c r="AK10" s="64">
        <f>IF(AJ10&gt;0,(AVERAGE(AJ$9:AJ10)),"")</f>
        <v>455.5</v>
      </c>
      <c r="AL10" s="93"/>
      <c r="AM10" s="65">
        <v>23005</v>
      </c>
      <c r="AN10" s="64">
        <f>IF(AM10&gt;0,(AVERAGE(AM$9:AM10)),"")</f>
        <v>22807</v>
      </c>
      <c r="AO10" s="93"/>
      <c r="AP10" s="65">
        <f t="shared" si="1"/>
        <v>1589807</v>
      </c>
      <c r="AQ10" s="94">
        <f>IF(AP10&gt;0,(AVERAGE(AP$9:AP10)),"")</f>
        <v>1589450</v>
      </c>
      <c r="AR10" s="93"/>
      <c r="AS10" s="123">
        <v>0</v>
      </c>
      <c r="AT10" s="64" t="str">
        <f>IF(AS10&gt;0,(AVERAGE(AS$9:AS10)),"")</f>
        <v/>
      </c>
      <c r="AU10" s="93"/>
      <c r="AV10" s="95">
        <f t="shared" si="2"/>
        <v>1589807</v>
      </c>
      <c r="AW10" s="94">
        <f>IF(AV10&gt;0,(AVERAGE(AV$9:AV10)),"")</f>
        <v>1589450</v>
      </c>
      <c r="AX10" s="93"/>
      <c r="AY10" s="123">
        <v>152729</v>
      </c>
      <c r="AZ10" s="64">
        <f>IF(AY10&gt;0,(AVERAGE(AY$9:AY10)),"")</f>
        <v>152875.5</v>
      </c>
      <c r="BA10" s="66"/>
      <c r="BB10" s="12"/>
      <c r="BC10" s="12"/>
      <c r="BD10" s="12"/>
    </row>
    <row r="11" spans="1:122" x14ac:dyDescent="0.2">
      <c r="A11" s="62">
        <f>A10</f>
        <v>2013</v>
      </c>
      <c r="B11" s="126" t="s">
        <v>22</v>
      </c>
      <c r="C11" s="123">
        <v>119896</v>
      </c>
      <c r="D11" s="64">
        <f>IF(C11&gt;0,(AVERAGE(C$9:C11)),"")</f>
        <v>119882.66666666667</v>
      </c>
      <c r="E11" s="123">
        <v>1802</v>
      </c>
      <c r="F11" s="64">
        <f>IF(E11&gt;0,(AVERAGE(E$9:E11)),"")</f>
        <v>1792.3333333333333</v>
      </c>
      <c r="G11" s="123">
        <v>272674</v>
      </c>
      <c r="H11" s="64">
        <f>IF(G11&gt;0,(AVERAGE(G$9:G11)),"")</f>
        <v>271665.66666666669</v>
      </c>
      <c r="I11" s="65">
        <v>150086</v>
      </c>
      <c r="J11" s="64">
        <f>IF(I11&gt;0,(AVERAGE(I$9:I11)),"")</f>
        <v>149304</v>
      </c>
      <c r="K11" s="65">
        <v>132562</v>
      </c>
      <c r="L11" s="64">
        <f>IF(K11&gt;0,(AVERAGE(K$9:K11)),"")</f>
        <v>131668</v>
      </c>
      <c r="M11" s="123">
        <v>3731</v>
      </c>
      <c r="N11" s="64">
        <f>IF(M11&gt;0,(AVERAGE(M$9:M11)),"")</f>
        <v>3740.6666666666665</v>
      </c>
      <c r="O11" s="65">
        <v>26351</v>
      </c>
      <c r="P11" s="64">
        <f>IF(O11&gt;0,(AVERAGE(O$9:O11)),"")</f>
        <v>26233</v>
      </c>
      <c r="Q11" s="65">
        <v>48679</v>
      </c>
      <c r="R11" s="64">
        <f>IF(Q11&gt;0,(AVERAGE(Q$9:Q11)),"")</f>
        <v>49383</v>
      </c>
      <c r="S11" s="65">
        <v>718315</v>
      </c>
      <c r="T11" s="64">
        <f>IF(S11&gt;0,(AVERAGE(S$9:S11)),"")</f>
        <v>717933</v>
      </c>
      <c r="U11" s="95">
        <v>41713</v>
      </c>
      <c r="V11" s="64">
        <f>IF(U11&gt;0,(AVERAGE(U$9:U11)),"")</f>
        <v>41810.666666666664</v>
      </c>
      <c r="W11" s="65">
        <v>5324</v>
      </c>
      <c r="X11" s="64">
        <f>IF(W11&gt;0,(AVERAGE(W$9:W11)),"")</f>
        <v>5301.333333333333</v>
      </c>
      <c r="Y11" s="65">
        <v>43294</v>
      </c>
      <c r="Z11" s="64">
        <f>IF(Y11&gt;0,(AVERAGE(Y$9:Y11)),"")</f>
        <v>43227</v>
      </c>
      <c r="AA11" s="96">
        <v>379</v>
      </c>
      <c r="AB11" s="64">
        <f>IF(AA11&gt;0,(AVERAGE(AA$9:AA11)),"")</f>
        <v>377</v>
      </c>
      <c r="AC11" s="123">
        <v>5573</v>
      </c>
      <c r="AD11" s="64">
        <f>IF(AC11&gt;0,(AVERAGE(AC$9:AC11)),"")</f>
        <v>5266.333333333333</v>
      </c>
      <c r="AE11" s="65">
        <v>0</v>
      </c>
      <c r="AF11" s="64" t="str">
        <f>IF(AE11&gt;0,(AVERAGE(AE$9:AE11)),"")</f>
        <v/>
      </c>
      <c r="AG11" s="91">
        <f t="shared" si="0"/>
        <v>1570379</v>
      </c>
      <c r="AH11" s="92">
        <f>IF(AG11&gt;0,(AVERAGE(AG$9:AG11)),"")</f>
        <v>1567584.6666666667</v>
      </c>
      <c r="AI11" s="93"/>
      <c r="AJ11" s="123">
        <v>423</v>
      </c>
      <c r="AK11" s="64">
        <f>IF(AJ11&gt;0,(AVERAGE(AJ$9:AJ11)),"")</f>
        <v>444.66666666666669</v>
      </c>
      <c r="AL11" s="93"/>
      <c r="AM11" s="65">
        <v>23364</v>
      </c>
      <c r="AN11" s="64">
        <f>IF(AM11&gt;0,(AVERAGE(AM$9:AM11)),"")</f>
        <v>22992.666666666668</v>
      </c>
      <c r="AO11" s="93"/>
      <c r="AP11" s="65">
        <f t="shared" si="1"/>
        <v>1594166</v>
      </c>
      <c r="AQ11" s="94">
        <f>IF(AP11&gt;0,(AVERAGE(AP$9:AP11)),"")</f>
        <v>1591022</v>
      </c>
      <c r="AR11" s="93"/>
      <c r="AS11" s="123">
        <v>0</v>
      </c>
      <c r="AT11" s="64" t="str">
        <f>IF(AS11&gt;0,(AVERAGE(AS$9:AS11)),"")</f>
        <v/>
      </c>
      <c r="AU11" s="93"/>
      <c r="AV11" s="95">
        <f t="shared" si="2"/>
        <v>1594166</v>
      </c>
      <c r="AW11" s="94">
        <f>IF(AV11&gt;0,(AVERAGE(AV$9:AV11)),"")</f>
        <v>1591022</v>
      </c>
      <c r="AX11" s="93"/>
      <c r="AY11" s="123">
        <v>152133</v>
      </c>
      <c r="AZ11" s="64">
        <f>IF(AY11&gt;0,(AVERAGE(AY$9:AY11)),"")</f>
        <v>152628</v>
      </c>
      <c r="BA11" s="66"/>
      <c r="BB11" s="12"/>
      <c r="BC11" s="12"/>
      <c r="BD11" s="12"/>
    </row>
    <row r="12" spans="1:122" x14ac:dyDescent="0.2">
      <c r="A12" s="62">
        <f>A11</f>
        <v>2013</v>
      </c>
      <c r="B12" s="126" t="s">
        <v>24</v>
      </c>
      <c r="C12" s="123">
        <v>119850</v>
      </c>
      <c r="D12" s="64">
        <f>IF(C12&gt;0,(AVERAGE(C$9:C12)),"")</f>
        <v>119874.5</v>
      </c>
      <c r="E12" s="123">
        <v>1812</v>
      </c>
      <c r="F12" s="64">
        <f>IF(E12&gt;0,(AVERAGE(E$9:E12)),"")</f>
        <v>1797.25</v>
      </c>
      <c r="G12" s="123">
        <v>273038</v>
      </c>
      <c r="H12" s="64">
        <f>IF(G12&gt;0,(AVERAGE(G$9:G12)),"")</f>
        <v>272008.75</v>
      </c>
      <c r="I12" s="65">
        <v>150389</v>
      </c>
      <c r="J12" s="64">
        <f>IF(I12&gt;0,(AVERAGE(I$9:I12)),"")</f>
        <v>149575.25</v>
      </c>
      <c r="K12" s="65">
        <v>132513</v>
      </c>
      <c r="L12" s="64">
        <f>IF(K12&gt;0,(AVERAGE(K$9:K12)),"")</f>
        <v>131879.25</v>
      </c>
      <c r="M12" s="123">
        <v>3744</v>
      </c>
      <c r="N12" s="64">
        <f>IF(M12&gt;0,(AVERAGE(M$9:M12)),"")</f>
        <v>3741.5</v>
      </c>
      <c r="O12" s="82">
        <v>25946</v>
      </c>
      <c r="P12" s="64">
        <f>IF(O12&gt;0,(AVERAGE(O$9:O12)),"")</f>
        <v>26161.25</v>
      </c>
      <c r="Q12" s="82">
        <v>48047</v>
      </c>
      <c r="R12" s="64">
        <f>IF(Q12&gt;0,(AVERAGE(Q$9:Q12)),"")</f>
        <v>49049</v>
      </c>
      <c r="S12" s="81">
        <v>718640</v>
      </c>
      <c r="T12" s="64">
        <f>IF(S12&gt;0,(AVERAGE(S$9:S12)),"")</f>
        <v>718109.75</v>
      </c>
      <c r="U12" s="82">
        <v>41484</v>
      </c>
      <c r="V12" s="64">
        <f>IF(U12&gt;0,(AVERAGE(U$9:U12)),"")</f>
        <v>41729</v>
      </c>
      <c r="W12" s="82">
        <v>5353</v>
      </c>
      <c r="X12" s="64">
        <f>IF(W12&gt;0,(AVERAGE(W$9:W12)),"")</f>
        <v>5314.25</v>
      </c>
      <c r="Y12" s="82">
        <v>43071</v>
      </c>
      <c r="Z12" s="64">
        <f>IF(Y12&gt;0,(AVERAGE(Y$9:Y12)),"")</f>
        <v>43188</v>
      </c>
      <c r="AA12" s="82">
        <v>376</v>
      </c>
      <c r="AB12" s="64">
        <f>IF(AA12&gt;0,(AVERAGE(AA$9:AA12)),"")</f>
        <v>376.75</v>
      </c>
      <c r="AC12" s="123">
        <v>5687</v>
      </c>
      <c r="AD12" s="64">
        <f>IF(AC12&gt;0,(AVERAGE(AC$9:AC12)),"")</f>
        <v>5371.5</v>
      </c>
      <c r="AE12" s="65">
        <v>0</v>
      </c>
      <c r="AF12" s="64" t="str">
        <f>IF(AE12&gt;0,(AVERAGE(AE$9:AE12)),"")</f>
        <v/>
      </c>
      <c r="AG12" s="91">
        <f t="shared" si="0"/>
        <v>1569950</v>
      </c>
      <c r="AH12" s="92">
        <f>IF(AG12&gt;0,(AVERAGE(AG$9:AG12)),"")</f>
        <v>1568176</v>
      </c>
      <c r="AI12" s="93"/>
      <c r="AJ12" s="123">
        <v>447</v>
      </c>
      <c r="AK12" s="64">
        <f>IF(AJ12&gt;0,(AVERAGE(AJ$9:AJ12)),"")</f>
        <v>445.25</v>
      </c>
      <c r="AL12" s="93"/>
      <c r="AM12" s="82">
        <v>23689</v>
      </c>
      <c r="AN12" s="64">
        <f>IF(AM12&gt;0,(AVERAGE(AM$9:AM12)),"")</f>
        <v>23166.75</v>
      </c>
      <c r="AO12" s="93"/>
      <c r="AP12" s="65">
        <f t="shared" si="1"/>
        <v>1594086</v>
      </c>
      <c r="AQ12" s="94">
        <f>IF(AP12&gt;0,(AVERAGE(AP$9:AP12)),"")</f>
        <v>1591788</v>
      </c>
      <c r="AR12" s="93"/>
      <c r="AS12" s="123">
        <v>0</v>
      </c>
      <c r="AT12" s="64" t="str">
        <f>IF(AS12&gt;0,(AVERAGE(AS$9:AS12)),"")</f>
        <v/>
      </c>
      <c r="AU12" s="93"/>
      <c r="AV12" s="95">
        <f t="shared" si="2"/>
        <v>1594086</v>
      </c>
      <c r="AW12" s="94">
        <f>IF(AV12&gt;0,(AVERAGE(AV$9:AV12)),"")</f>
        <v>1591788</v>
      </c>
      <c r="AX12" s="93"/>
      <c r="AY12" s="123">
        <v>151142</v>
      </c>
      <c r="AZ12" s="64">
        <f>IF(AY12&gt;0,(AVERAGE(AY$9:AY12)),"")</f>
        <v>152256.5</v>
      </c>
      <c r="BA12" s="66"/>
      <c r="BB12" s="12"/>
      <c r="BC12" s="12"/>
      <c r="BD12" s="12"/>
    </row>
    <row r="13" spans="1:122" x14ac:dyDescent="0.2">
      <c r="A13" s="62">
        <f>A12</f>
        <v>2013</v>
      </c>
      <c r="B13" s="136" t="s">
        <v>23</v>
      </c>
      <c r="C13" s="123">
        <f>+'SFY2014'!C13*SFY2014Smoothed_Final!D$36</f>
        <v>119708.41970675923</v>
      </c>
      <c r="D13" s="64">
        <f>IF(C13&gt;0,(AVERAGE(C$9:C13)),"")</f>
        <v>119841.28394135185</v>
      </c>
      <c r="E13" s="123">
        <f>+'SFY2014'!E13*SFY2014Smoothed_Final!F$36</f>
        <v>1801.3266784800003</v>
      </c>
      <c r="F13" s="64">
        <f>IF(E13&gt;0,(AVERAGE(E$9:E13)),"")</f>
        <v>1798.0653356959999</v>
      </c>
      <c r="G13" s="123">
        <f>+'SFY2014'!G13*SFY2014Smoothed_Final!H$36</f>
        <v>273093.94048607588</v>
      </c>
      <c r="H13" s="64">
        <f>IF(G13&gt;0,(AVERAGE(G$9:G13)),"")</f>
        <v>272225.78809721518</v>
      </c>
      <c r="I13" s="123">
        <f>+'SFY2014'!I13*SFY2014Smoothed_Final!J$36</f>
        <v>160458.33626979074</v>
      </c>
      <c r="J13" s="64">
        <f>IF(I13&gt;0,(AVERAGE(I$9:I13)),"")</f>
        <v>151751.86725395816</v>
      </c>
      <c r="K13" s="123">
        <f>+'SFY2014'!K13*SFY2014Smoothed_Final!L$36</f>
        <v>143852.64720600229</v>
      </c>
      <c r="L13" s="64">
        <f>IF(K13&gt;0,(AVERAGE(K$9:K13)),"")</f>
        <v>134273.92944120045</v>
      </c>
      <c r="M13" s="123">
        <f>+'SFY2014'!M13*SFY2014Smoothed_Final!N$36</f>
        <v>3807.5634614903638</v>
      </c>
      <c r="N13" s="64">
        <f>IF(M13&gt;0,(AVERAGE(M$9:M13)),"")</f>
        <v>3754.7126922980729</v>
      </c>
      <c r="O13" s="123">
        <f>+'SFY2014'!O13*SFY2014Smoothed_Final!P$36</f>
        <v>25080.570252605194</v>
      </c>
      <c r="P13" s="64">
        <f>IF(O13&gt;0,(AVERAGE(O$9:O13)),"")</f>
        <v>25945.114050521039</v>
      </c>
      <c r="Q13" s="123">
        <f>+'SFY2014'!Q13*SFY2014Smoothed_Final!R$36</f>
        <v>48302.512484184685</v>
      </c>
      <c r="R13" s="64">
        <f>IF(Q13&gt;0,(AVERAGE(Q$9:Q13)),"")</f>
        <v>48899.702496836937</v>
      </c>
      <c r="S13" s="123">
        <f>+'SFY2014'!S13*SFY2014Smoothed_Final!T$36</f>
        <v>721963.61963962077</v>
      </c>
      <c r="T13" s="64">
        <f>IF(S13&gt;0,(AVERAGE(S$9:S13)),"")</f>
        <v>718880.52392792411</v>
      </c>
      <c r="U13" s="123">
        <f>+'SFY2014'!U13*SFY2014Smoothed_Final!V$36</f>
        <v>41662.783525527346</v>
      </c>
      <c r="V13" s="64">
        <f>IF(U13&gt;0,(AVERAGE(U$9:U13)),"")</f>
        <v>41715.756705105465</v>
      </c>
      <c r="W13" s="123">
        <f>+'SFY2014'!W13*SFY2014Smoothed_Final!X$36</f>
        <v>5361.831230864429</v>
      </c>
      <c r="X13" s="64">
        <f>IF(W13&gt;0,(AVERAGE(W$9:W13)),"")</f>
        <v>5323.766246172886</v>
      </c>
      <c r="Y13" s="123">
        <f>+'SFY2014'!Y13*SFY2014Smoothed_Final!Z$36</f>
        <v>42572.800266127451</v>
      </c>
      <c r="Z13" s="64">
        <f>IF(Y13&gt;0,(AVERAGE(Y$9:Y13)),"")</f>
        <v>43064.960053225492</v>
      </c>
      <c r="AA13" s="123">
        <f>+'SFY2014'!AA13*SFY2014Smoothed_Final!AB$36</f>
        <v>373.63633312101916</v>
      </c>
      <c r="AB13" s="64">
        <f>IF(AA13&gt;0,(AVERAGE(AA$9:AA13)),"")</f>
        <v>376.1272666242038</v>
      </c>
      <c r="AC13" s="123">
        <f>+'SFY2014'!AC13*SFY2014Smoothed_Final!AD$36</f>
        <v>5895.3970520718867</v>
      </c>
      <c r="AD13" s="64">
        <f>IF(AC13&gt;0,(AVERAGE(AC$9:AC13)),"")</f>
        <v>5476.2794104143777</v>
      </c>
      <c r="AE13" s="65">
        <v>0</v>
      </c>
      <c r="AF13" s="64" t="str">
        <f>IF(AE13&gt;0,(AVERAGE(AE$9:AE13)),"")</f>
        <v/>
      </c>
      <c r="AG13" s="97">
        <f t="shared" si="0"/>
        <v>1593935.3845927217</v>
      </c>
      <c r="AH13" s="98">
        <f>IF(AG13&gt;0,(AVERAGE(AG$9:AG13)),"")</f>
        <v>1573327.8769185443</v>
      </c>
      <c r="AI13" s="99"/>
      <c r="AJ13" s="123">
        <v>541</v>
      </c>
      <c r="AK13" s="64">
        <f>IF(AJ13&gt;0,(AVERAGE(AJ$9:AJ13)),"")</f>
        <v>464.4</v>
      </c>
      <c r="AL13" s="99"/>
      <c r="AM13" s="65">
        <v>24532</v>
      </c>
      <c r="AN13" s="64">
        <f>IF(AM13&gt;0,(AVERAGE(AM$9:AM13)),"")</f>
        <v>23439.8</v>
      </c>
      <c r="AO13" s="99"/>
      <c r="AP13" s="65">
        <f t="shared" si="1"/>
        <v>1619008.3845927217</v>
      </c>
      <c r="AQ13" s="94">
        <f>IF(AP13&gt;0,(AVERAGE(AP$9:AP13)),"")</f>
        <v>1597232.0769185442</v>
      </c>
      <c r="AR13" s="99"/>
      <c r="AS13" s="123">
        <v>0</v>
      </c>
      <c r="AT13" s="64" t="str">
        <f>IF(AS13&gt;0,(AVERAGE(AS$9:AS13)),"")</f>
        <v/>
      </c>
      <c r="AU13" s="93"/>
      <c r="AV13" s="95">
        <f t="shared" si="2"/>
        <v>1619008.3845927217</v>
      </c>
      <c r="AW13" s="94">
        <f>IF(AV13&gt;0,(AVERAGE(AV$9:AV13)),"")</f>
        <v>1597232.0769185442</v>
      </c>
      <c r="AX13" s="99"/>
      <c r="AY13" s="123">
        <v>153476</v>
      </c>
      <c r="AZ13" s="64">
        <f>IF(AY13&gt;0,(AVERAGE(AY$9:AY13)),"")</f>
        <v>152500.4</v>
      </c>
      <c r="BA13" s="68"/>
      <c r="BB13" s="69"/>
    </row>
    <row r="14" spans="1:122" x14ac:dyDescent="0.2">
      <c r="A14" s="62">
        <f>A13</f>
        <v>2013</v>
      </c>
      <c r="B14" s="136" t="s">
        <v>25</v>
      </c>
      <c r="C14" s="123">
        <f>+'SFY2014'!C14*SFY2014Smoothed_Final!D$36</f>
        <v>119922.37490898483</v>
      </c>
      <c r="D14" s="64">
        <f>IF(C14&gt;0,(AVERAGE(C$9:C14)),"")</f>
        <v>119854.79910262402</v>
      </c>
      <c r="E14" s="123">
        <f>+'SFY2014'!E14*SFY2014Smoothed_Final!F$36</f>
        <v>1796.4817976879617</v>
      </c>
      <c r="F14" s="64">
        <f>IF(E14&gt;0,(AVERAGE(E$9:E14)),"")</f>
        <v>1797.8014126946603</v>
      </c>
      <c r="G14" s="123">
        <f>+'SFY2014'!G14*SFY2014Smoothed_Final!H$36</f>
        <v>273370.28822933062</v>
      </c>
      <c r="H14" s="64">
        <f>IF(G14&gt;0,(AVERAGE(G$9:G14)),"")</f>
        <v>272416.53811923444</v>
      </c>
      <c r="I14" s="123">
        <f>+'SFY2014'!I14*SFY2014Smoothed_Final!J$36</f>
        <v>167844.92032022279</v>
      </c>
      <c r="J14" s="64">
        <f>IF(I14&gt;0,(AVERAGE(I$9:I14)),"")</f>
        <v>154434.04276500226</v>
      </c>
      <c r="K14" s="123">
        <f>+'SFY2014'!K14*SFY2014Smoothed_Final!L$36</f>
        <v>152981.78939692557</v>
      </c>
      <c r="L14" s="64">
        <f>IF(K14&gt;0,(AVERAGE(K$9:K14)),"")</f>
        <v>137391.90610048798</v>
      </c>
      <c r="M14" s="123">
        <f>+'SFY2014'!M14*SFY2014Smoothed_Final!N$36</f>
        <v>3810.508212814022</v>
      </c>
      <c r="N14" s="64">
        <f>IF(M14&gt;0,(AVERAGE(M$9:M14)),"")</f>
        <v>3764.0119457173982</v>
      </c>
      <c r="O14" s="123">
        <f>+'SFY2014'!O14*SFY2014Smoothed_Final!P$36</f>
        <v>23779.381625201066</v>
      </c>
      <c r="P14" s="64">
        <f>IF(O14&gt;0,(AVERAGE(O$9:O14)),"")</f>
        <v>25584.158646301043</v>
      </c>
      <c r="Q14" s="123">
        <f>+'SFY2014'!Q14*SFY2014Smoothed_Final!R$36</f>
        <v>47316.200262775041</v>
      </c>
      <c r="R14" s="64">
        <f>IF(Q14&gt;0,(AVERAGE(Q$9:Q14)),"")</f>
        <v>48635.785457826627</v>
      </c>
      <c r="S14" s="123">
        <f>+'SFY2014'!S14*SFY2014Smoothed_Final!T$36</f>
        <v>712687.26627014461</v>
      </c>
      <c r="T14" s="64">
        <f>IF(S14&gt;0,(AVERAGE(S$9:S14)),"")</f>
        <v>717848.31431829417</v>
      </c>
      <c r="U14" s="123">
        <f>+'SFY2014'!U14*SFY2014Smoothed_Final!V$36</f>
        <v>41110.286267369185</v>
      </c>
      <c r="V14" s="64">
        <f>IF(U14&gt;0,(AVERAGE(U$9:U14)),"")</f>
        <v>41614.844965482749</v>
      </c>
      <c r="W14" s="123">
        <f>+'SFY2014'!W14*SFY2014Smoothed_Final!X$36</f>
        <v>5360.8258246707555</v>
      </c>
      <c r="X14" s="64">
        <f>IF(W14&gt;0,(AVERAGE(W$9:W14)),"")</f>
        <v>5329.9428425891974</v>
      </c>
      <c r="Y14" s="123">
        <f>+'SFY2014'!Y14*SFY2014Smoothed_Final!Z$36</f>
        <v>42566.051096115836</v>
      </c>
      <c r="Z14" s="64">
        <f>IF(Y14&gt;0,(AVERAGE(Y$9:Y14)),"")</f>
        <v>42981.80856037388</v>
      </c>
      <c r="AA14" s="123">
        <f>+'SFY2014'!AA14*SFY2014Smoothed_Final!AB$36</f>
        <v>380.12026081075487</v>
      </c>
      <c r="AB14" s="64">
        <f>IF(AA14&gt;0,(AVERAGE(AA$9:AA14)),"")</f>
        <v>376.79276565529563</v>
      </c>
      <c r="AC14" s="123">
        <f>+'SFY2014'!AC14*SFY2014Smoothed_Final!AD$36</f>
        <v>6047.8162625142058</v>
      </c>
      <c r="AD14" s="64">
        <f>IF(AC14&gt;0,(AVERAGE(AC$9:AC14)),"")</f>
        <v>5571.5355524310153</v>
      </c>
      <c r="AE14" s="65">
        <v>0</v>
      </c>
      <c r="AF14" s="64" t="str">
        <f>IF(AE14&gt;0,(AVERAGE(AE$9:AE14)),"")</f>
        <v/>
      </c>
      <c r="AG14" s="97">
        <f t="shared" si="0"/>
        <v>1598974.310735567</v>
      </c>
      <c r="AH14" s="98">
        <f>IF(AG14&gt;0,(AVERAGE(AG$9:AG14)),"")</f>
        <v>1577602.2825547147</v>
      </c>
      <c r="AI14" s="93"/>
      <c r="AJ14" s="123">
        <v>564</v>
      </c>
      <c r="AK14" s="64">
        <f>IF(AJ14&gt;0,(AVERAGE(AJ$9:AJ14)),"")</f>
        <v>481</v>
      </c>
      <c r="AL14" s="93"/>
      <c r="AM14" s="65">
        <v>24608</v>
      </c>
      <c r="AN14" s="64">
        <f>IF(AM14&gt;0,(AVERAGE(AM$9:AM14)),"")</f>
        <v>23634.5</v>
      </c>
      <c r="AO14" s="93"/>
      <c r="AP14" s="65">
        <f t="shared" si="1"/>
        <v>1624146.310735567</v>
      </c>
      <c r="AQ14" s="64">
        <f>IF(AP14&gt;0,(AVERAGE(AP$9:AP14)),"")</f>
        <v>1601717.7825547147</v>
      </c>
      <c r="AR14" s="93"/>
      <c r="AS14" s="123">
        <v>0</v>
      </c>
      <c r="AT14" s="64" t="str">
        <f>IF(AS14&gt;0,(AVERAGE(AS$9:AS14)),"")</f>
        <v/>
      </c>
      <c r="AU14" s="93"/>
      <c r="AV14" s="95">
        <f t="shared" si="2"/>
        <v>1624146.310735567</v>
      </c>
      <c r="AW14" s="64">
        <f>IF(AV14&gt;0,(AVERAGE(AV$9:AV14)),"")</f>
        <v>1601717.7825547147</v>
      </c>
      <c r="AX14" s="93"/>
      <c r="AY14" s="123">
        <v>150010</v>
      </c>
      <c r="AZ14" s="64">
        <f>IF(AY14&gt;0,(AVERAGE(AY$9:AY14)),"")</f>
        <v>152085.33333333334</v>
      </c>
      <c r="BA14" s="66"/>
      <c r="BB14" s="70"/>
      <c r="BC14" s="12"/>
      <c r="BD14" s="12"/>
      <c r="BE14" s="12"/>
      <c r="BF14" s="12"/>
      <c r="BG14" s="12"/>
      <c r="BH14" s="12"/>
    </row>
    <row r="15" spans="1:122" x14ac:dyDescent="0.2">
      <c r="A15" s="62">
        <v>2014</v>
      </c>
      <c r="B15" s="136" t="s">
        <v>26</v>
      </c>
      <c r="C15" s="123">
        <f>+'SFY2014'!C15*SFY2014Smoothed_Final!D$36</f>
        <v>119959.16358629058</v>
      </c>
      <c r="D15" s="64">
        <f>IF(C15&gt;0,(AVERAGE(C$9:C15)),"")</f>
        <v>119869.70831457639</v>
      </c>
      <c r="E15" s="123">
        <f>+'SFY2014'!E15*SFY2014Smoothed_Final!F$36</f>
        <v>1809.0784877472624</v>
      </c>
      <c r="F15" s="64">
        <f>IF(E15&gt;0,(AVERAGE(E$9:E15)),"")</f>
        <v>1799.4124234164608</v>
      </c>
      <c r="G15" s="123">
        <f>+'SFY2014'!G15*SFY2014Smoothed_Final!H$36</f>
        <v>273927.78141971608</v>
      </c>
      <c r="H15" s="64">
        <f>IF(G15&gt;0,(AVERAGE(G$9:G15)),"")</f>
        <v>272632.43001930322</v>
      </c>
      <c r="I15" s="123">
        <f>+'SFY2014'!I15*SFY2014Smoothed_Final!J$36</f>
        <v>156284.0262694282</v>
      </c>
      <c r="J15" s="64">
        <f>IF(I15&gt;0,(AVERAGE(I$9:I15)),"")</f>
        <v>154698.32612277739</v>
      </c>
      <c r="K15" s="123">
        <f>+'SFY2014'!K15*SFY2014Smoothed_Final!L$36</f>
        <v>142198.64437518001</v>
      </c>
      <c r="L15" s="64">
        <f>IF(K15&gt;0,(AVERAGE(K$9:K15)),"")</f>
        <v>138078.58299687254</v>
      </c>
      <c r="M15" s="123">
        <f>+'SFY2014'!M15*SFY2014Smoothed_Final!N$36</f>
        <v>3838.974142276054</v>
      </c>
      <c r="N15" s="64">
        <f>IF(M15&gt;0,(AVERAGE(M$9:M15)),"")</f>
        <v>3774.720830940063</v>
      </c>
      <c r="O15" s="123">
        <f>+'SFY2014'!O15*SFY2014Smoothed_Final!P$36</f>
        <v>23242.003478834409</v>
      </c>
      <c r="P15" s="64">
        <f>IF(O15&gt;0,(AVERAGE(O$9:O15)),"")</f>
        <v>25249.565050948666</v>
      </c>
      <c r="Q15" s="123">
        <f>+'SFY2014'!Q15*SFY2014Smoothed_Final!R$36</f>
        <v>49031.4842714923</v>
      </c>
      <c r="R15" s="64">
        <f>IF(Q15&gt;0,(AVERAGE(Q$9:Q15)),"")</f>
        <v>48692.313859778864</v>
      </c>
      <c r="S15" s="123">
        <f>+'SFY2014'!S15*SFY2014Smoothed_Final!T$36</f>
        <v>722859.0876780987</v>
      </c>
      <c r="T15" s="64">
        <f>IF(S15&gt;0,(AVERAGE(S$9:S15)),"")</f>
        <v>718564.13908398058</v>
      </c>
      <c r="U15" s="123">
        <f>+'SFY2014'!U15*SFY2014Smoothed_Final!V$36</f>
        <v>109703.89462562712</v>
      </c>
      <c r="V15" s="64">
        <f>IF(U15&gt;0,(AVERAGE(U$9:U15)),"")</f>
        <v>51341.852059789082</v>
      </c>
      <c r="W15" s="123">
        <f>+'SFY2014'!W15*SFY2014Smoothed_Final!X$36</f>
        <v>5315.5825459554171</v>
      </c>
      <c r="X15" s="64">
        <f>IF(W15&gt;0,(AVERAGE(W$9:W15)),"")</f>
        <v>5327.8913716415145</v>
      </c>
      <c r="Y15" s="123">
        <f>+'SFY2014'!Y15*SFY2014Smoothed_Final!Z$36</f>
        <v>42188.097575465355</v>
      </c>
      <c r="Z15" s="64">
        <f>IF(Y15&gt;0,(AVERAGE(Y$9:Y15)),"")</f>
        <v>42868.421276815519</v>
      </c>
      <c r="AA15" s="123">
        <f>+'SFY2014'!AA15*SFY2014Smoothed_Final!AB$36</f>
        <v>383.3622246556227</v>
      </c>
      <c r="AB15" s="64">
        <f>IF(AA15&gt;0,(AVERAGE(AA$9:AA15)),"")</f>
        <v>377.73125979819952</v>
      </c>
      <c r="AC15" s="123">
        <f>+'SFY2014'!AC15*SFY2014Smoothed_Final!AD$36</f>
        <v>6587.4025184596421</v>
      </c>
      <c r="AD15" s="64">
        <f>IF(AC15&gt;0,(AVERAGE(AC$9:AC15)),"")</f>
        <v>5716.6594047208191</v>
      </c>
      <c r="AE15" s="65">
        <v>0</v>
      </c>
      <c r="AF15" s="64" t="str">
        <f>IF(AE15&gt;0,(AVERAGE(AE$9:AE15)),"")</f>
        <v/>
      </c>
      <c r="AG15" s="97">
        <f t="shared" si="0"/>
        <v>1657328.583199227</v>
      </c>
      <c r="AH15" s="98">
        <f>IF(AG15&gt;0,(AVERAGE(AG$9:AG15)),"")</f>
        <v>1588991.7540753593</v>
      </c>
      <c r="AI15" s="93"/>
      <c r="AJ15" s="123">
        <v>540</v>
      </c>
      <c r="AK15" s="64">
        <f>IF(AJ15&gt;0,(AVERAGE(AJ$9:AJ15)),"")</f>
        <v>489.42857142857144</v>
      </c>
      <c r="AL15" s="93"/>
      <c r="AM15" s="84">
        <v>23739</v>
      </c>
      <c r="AN15" s="64">
        <f>IF(AM15&gt;0,(AVERAGE(AM$9:AM15)),"")</f>
        <v>23649.428571428572</v>
      </c>
      <c r="AO15" s="93"/>
      <c r="AP15" s="65">
        <f t="shared" si="1"/>
        <v>1681607.583199227</v>
      </c>
      <c r="AQ15" s="64">
        <f>IF(AP15&gt;0,(AVERAGE(AP$9:AP15)),"")</f>
        <v>1613130.6112182164</v>
      </c>
      <c r="AR15" s="93"/>
      <c r="AS15" s="123">
        <v>0</v>
      </c>
      <c r="AT15" s="64" t="str">
        <f>IF(AS15&gt;0,(AVERAGE(AS$9:AS15)),"")</f>
        <v/>
      </c>
      <c r="AU15" s="93"/>
      <c r="AV15" s="95">
        <f t="shared" si="2"/>
        <v>1681607.583199227</v>
      </c>
      <c r="AW15" s="64">
        <f>IF(AV15&gt;0,(AVERAGE(AV$9:AV15)),"")</f>
        <v>1613130.6112182164</v>
      </c>
      <c r="AX15" s="93"/>
      <c r="AY15" s="123">
        <v>85816</v>
      </c>
      <c r="AZ15" s="64">
        <f>IF(AY15&gt;0,(AVERAGE(AY$9:AY15)),"")</f>
        <v>142618.28571428571</v>
      </c>
      <c r="BA15" s="66"/>
      <c r="BB15" s="70"/>
      <c r="BC15" s="12"/>
      <c r="BD15" s="12"/>
      <c r="BE15" s="12"/>
      <c r="BF15" s="12"/>
      <c r="BG15" s="12"/>
      <c r="BH15" s="12"/>
    </row>
    <row r="16" spans="1:122" x14ac:dyDescent="0.2">
      <c r="A16" s="62">
        <f>A15</f>
        <v>2014</v>
      </c>
      <c r="B16" s="136" t="s">
        <v>27</v>
      </c>
      <c r="C16" s="123">
        <f>+'SFY2014'!C16*SFY2014Smoothed_Final!D$36</f>
        <v>119823.62635411147</v>
      </c>
      <c r="D16" s="64">
        <f>IF(C16&gt;0,(AVERAGE(C$9:C16)),"")</f>
        <v>119863.94806951827</v>
      </c>
      <c r="E16" s="123">
        <f>+'SFY2014'!E16*SFY2014Smoothed_Final!F$36</f>
        <v>1827.4890347570094</v>
      </c>
      <c r="F16" s="64">
        <f>IF(E16&gt;0,(AVERAGE(E$9:E16)),"")</f>
        <v>1802.9219998340293</v>
      </c>
      <c r="G16" s="123">
        <f>+'SFY2014'!G16*SFY2014Smoothed_Final!H$36</f>
        <v>274431.54032669083</v>
      </c>
      <c r="H16" s="64">
        <f>IF(G16&gt;0,(AVERAGE(G$9:G16)),"")</f>
        <v>272857.31880772667</v>
      </c>
      <c r="I16" s="123">
        <f>+'SFY2014'!I16*SFY2014Smoothed_Final!J$36</f>
        <v>161930.71428569383</v>
      </c>
      <c r="J16" s="64">
        <f>IF(I16&gt;0,(AVERAGE(I$9:I16)),"")</f>
        <v>155602.37464314196</v>
      </c>
      <c r="K16" s="123">
        <f>+'SFY2014'!K16*SFY2014Smoothed_Final!L$36</f>
        <v>149135.92191247598</v>
      </c>
      <c r="L16" s="64">
        <f>IF(K16&gt;0,(AVERAGE(K$9:K16)),"")</f>
        <v>139460.75036132298</v>
      </c>
      <c r="M16" s="123">
        <f>+'SFY2014'!M16*SFY2014Smoothed_Final!N$36</f>
        <v>3873.3295743854023</v>
      </c>
      <c r="N16" s="64">
        <f>IF(M16&gt;0,(AVERAGE(M$9:M16)),"")</f>
        <v>3787.0469238707306</v>
      </c>
      <c r="O16" s="123">
        <f>+'SFY2014'!O16*SFY2014Smoothed_Final!P$36</f>
        <v>22040.476970563563</v>
      </c>
      <c r="P16" s="64">
        <f>IF(O16&gt;0,(AVERAGE(O$9:O16)),"")</f>
        <v>24848.429040900526</v>
      </c>
      <c r="Q16" s="123">
        <f>+'SFY2014'!Q16*SFY2014Smoothed_Final!R$36</f>
        <v>50243.567282671756</v>
      </c>
      <c r="R16" s="64">
        <f>IF(Q16&gt;0,(AVERAGE(Q$9:Q16)),"")</f>
        <v>48886.220537640475</v>
      </c>
      <c r="S16" s="123">
        <f>+'SFY2014'!S16*SFY2014Smoothed_Final!T$36</f>
        <v>725579.30126639875</v>
      </c>
      <c r="T16" s="64">
        <f>IF(S16&gt;0,(AVERAGE(S$9:S16)),"")</f>
        <v>719441.03435678291</v>
      </c>
      <c r="U16" s="123">
        <f>+'SFY2014'!U16*SFY2014Smoothed_Final!V$36</f>
        <v>109308.55648153868</v>
      </c>
      <c r="V16" s="64">
        <f>IF(U16&gt;0,(AVERAGE(U$9:U16)),"")</f>
        <v>58587.690112507786</v>
      </c>
      <c r="W16" s="123">
        <f>+'SFY2014'!W16*SFY2014Smoothed_Final!X$36</f>
        <v>5358.8150122834068</v>
      </c>
      <c r="X16" s="64">
        <f>IF(W16&gt;0,(AVERAGE(W$9:W16)),"")</f>
        <v>5331.7568267217512</v>
      </c>
      <c r="Y16" s="123">
        <f>+'SFY2014'!Y16*SFY2014Smoothed_Final!Z$36</f>
        <v>42088.788359580154</v>
      </c>
      <c r="Z16" s="64">
        <f>IF(Y16&gt;0,(AVERAGE(Y$9:Y16)),"")</f>
        <v>42770.967162161098</v>
      </c>
      <c r="AA16" s="123">
        <f>+'SFY2014'!AA16*SFY2014Smoothed_Final!AB$36</f>
        <v>382.55173369440575</v>
      </c>
      <c r="AB16" s="64">
        <f>IF(AA16&gt;0,(AVERAGE(AA$9:AA16)),"")</f>
        <v>378.3338190352253</v>
      </c>
      <c r="AC16" s="123">
        <f>+'SFY2014'!AC16*SFY2014Smoothed_Final!AD$36</f>
        <v>7102.5126968158002</v>
      </c>
      <c r="AD16" s="64">
        <f>IF(AC16&gt;0,(AVERAGE(AC$9:AC16)),"")</f>
        <v>5889.8910662326916</v>
      </c>
      <c r="AE16" s="65">
        <v>0</v>
      </c>
      <c r="AF16" s="64" t="str">
        <f>IF(AE16&gt;0,(AVERAGE(AE$9:AE16)),"")</f>
        <v/>
      </c>
      <c r="AG16" s="97">
        <f t="shared" si="0"/>
        <v>1673127.1912916612</v>
      </c>
      <c r="AH16" s="98">
        <f>IF(AG16&gt;0,(AVERAGE(AG$9:AG16)),"")</f>
        <v>1599508.6837273971</v>
      </c>
      <c r="AI16" s="93"/>
      <c r="AJ16" s="123">
        <v>539</v>
      </c>
      <c r="AK16" s="64">
        <f>IF(AJ16&gt;0,(AVERAGE(AJ$9:AJ16)),"")</f>
        <v>495.625</v>
      </c>
      <c r="AL16" s="93"/>
      <c r="AM16" s="65">
        <v>22505</v>
      </c>
      <c r="AN16" s="64">
        <f>IF(AM16&gt;0,(AVERAGE(AM$9:AM16)),"")</f>
        <v>23506.375</v>
      </c>
      <c r="AO16" s="93"/>
      <c r="AP16" s="65">
        <f t="shared" si="1"/>
        <v>1696171.1912916612</v>
      </c>
      <c r="AQ16" s="64">
        <f>IF(AP16&gt;0,(AVERAGE(AP$9:AP16)),"")</f>
        <v>1623510.6837273971</v>
      </c>
      <c r="AR16" s="93"/>
      <c r="AS16" s="123">
        <v>0</v>
      </c>
      <c r="AT16" s="64" t="str">
        <f>IF(AS16&gt;0,(AVERAGE(AS$9:AS16)),"")</f>
        <v/>
      </c>
      <c r="AU16" s="93"/>
      <c r="AV16" s="95">
        <f t="shared" si="2"/>
        <v>1696171.1912916612</v>
      </c>
      <c r="AW16" s="64">
        <f>IF(AV16&gt;0,(AVERAGE(AV$9:AV16)),"")</f>
        <v>1623510.6837273971</v>
      </c>
      <c r="AX16" s="93"/>
      <c r="AY16" s="123">
        <v>85798</v>
      </c>
      <c r="AZ16" s="64">
        <f>IF(AY16&gt;0,(AVERAGE(AY$9:AY16)),"")</f>
        <v>135515.75</v>
      </c>
      <c r="BA16" s="66"/>
      <c r="BB16" s="70"/>
      <c r="BC16" s="12"/>
      <c r="BD16" s="12"/>
      <c r="BE16" s="12"/>
      <c r="BF16" s="12"/>
      <c r="BG16" s="12"/>
      <c r="BH16" s="12"/>
    </row>
    <row r="17" spans="1:60" s="15" customFormat="1" x14ac:dyDescent="0.2">
      <c r="A17" s="62">
        <f>A16</f>
        <v>2014</v>
      </c>
      <c r="B17" s="63" t="s">
        <v>28</v>
      </c>
      <c r="C17" s="123">
        <f>+C41</f>
        <v>119731.35845561461</v>
      </c>
      <c r="D17" s="64">
        <f>IF(C17&gt;0,(AVERAGE(C$9:C17)),"")</f>
        <v>119849.21589019563</v>
      </c>
      <c r="E17" s="123">
        <f>+E41</f>
        <v>1805.1375998672236</v>
      </c>
      <c r="F17" s="64">
        <f>IF(E17&gt;0,(AVERAGE(E$9:E17)),"")</f>
        <v>1803.1681776154953</v>
      </c>
      <c r="G17" s="123">
        <f>+G41</f>
        <v>273113.35504618136</v>
      </c>
      <c r="H17" s="64">
        <f>IF(G17&gt;0,(AVERAGE(G$9:G17)),"")</f>
        <v>272885.76727866608</v>
      </c>
      <c r="I17" s="123">
        <f>+I19*0.9+I20*0.1</f>
        <v>165903.5</v>
      </c>
      <c r="J17" s="64">
        <f>IF(I17&gt;0,(AVERAGE(I$9:I17)),"")</f>
        <v>156746.94412723731</v>
      </c>
      <c r="K17" s="123">
        <f>+K19*0.9+K20*0.1</f>
        <v>158689.9</v>
      </c>
      <c r="L17" s="64">
        <f>IF(K17&gt;0,(AVERAGE(K$9:K17)),"")</f>
        <v>141597.32254339819</v>
      </c>
      <c r="M17" s="123">
        <f>+M41</f>
        <v>3830.4375390965843</v>
      </c>
      <c r="N17" s="64">
        <f>IF(M17&gt;0,(AVERAGE(M$9:M17)),"")</f>
        <v>3791.86810334027</v>
      </c>
      <c r="O17" s="123">
        <f>+O42</f>
        <v>19343</v>
      </c>
      <c r="P17" s="64">
        <f>IF(O17&gt;0,(AVERAGE(O$9:O17)),"")</f>
        <v>24236.714703022692</v>
      </c>
      <c r="Q17" s="123">
        <f>+Q42</f>
        <v>49950.5</v>
      </c>
      <c r="R17" s="64">
        <f>IF(Q17&gt;0,(AVERAGE(Q$9:Q17)),"")</f>
        <v>49004.473811235977</v>
      </c>
      <c r="S17" s="123">
        <f>+(S19+S20)/2</f>
        <v>735654</v>
      </c>
      <c r="T17" s="64">
        <f>IF(S17&gt;0,(AVERAGE(S$9:S17)),"")</f>
        <v>721242.47498380707</v>
      </c>
      <c r="U17" s="123">
        <f>+(U19+U20)/2</f>
        <v>112756.5</v>
      </c>
      <c r="V17" s="64">
        <f>IF(U17&gt;0,(AVERAGE(U$9:U17)),"")</f>
        <v>64606.446766673587</v>
      </c>
      <c r="W17" s="123">
        <f>+W41</f>
        <v>5362.6054613774013</v>
      </c>
      <c r="X17" s="64">
        <f>IF(W17&gt;0,(AVERAGE(W$9:W17)),"")</f>
        <v>5335.1844527946014</v>
      </c>
      <c r="Y17" s="123">
        <f>+Y42</f>
        <v>41494</v>
      </c>
      <c r="Z17" s="64">
        <f>IF(Y17&gt;0,(AVERAGE(Y$9:Y17)),"")</f>
        <v>42629.081921920973</v>
      </c>
      <c r="AA17" s="123">
        <f>+AA42</f>
        <v>381.5</v>
      </c>
      <c r="AB17" s="64">
        <f>IF(AA17&gt;0,(AVERAGE(AA$9:AA17)),"")</f>
        <v>378.68561692020029</v>
      </c>
      <c r="AC17" s="123">
        <f>+AC42</f>
        <v>6577</v>
      </c>
      <c r="AD17" s="64">
        <f>IF(AC17&gt;0,(AVERAGE(AC$9:AC17)),"")</f>
        <v>5966.2365033179485</v>
      </c>
      <c r="AE17" s="65">
        <v>0</v>
      </c>
      <c r="AF17" s="64" t="str">
        <f>IF(AE17&gt;0,(AVERAGE(AE$9:AE17)),"")</f>
        <v/>
      </c>
      <c r="AG17" s="98">
        <f t="shared" si="0"/>
        <v>1694592.7941021372</v>
      </c>
      <c r="AH17" s="98">
        <f>IF(AG17&gt;0,(AVERAGE(AG$9:AG17)),"")</f>
        <v>1610073.5848801462</v>
      </c>
      <c r="AI17" s="93"/>
      <c r="AJ17" s="123">
        <v>457</v>
      </c>
      <c r="AK17" s="64">
        <f>IF(AJ17&gt;0,(AVERAGE(AJ$9:AJ17)),"")</f>
        <v>491.33333333333331</v>
      </c>
      <c r="AL17" s="93"/>
      <c r="AM17" s="87">
        <v>21563</v>
      </c>
      <c r="AN17" s="64">
        <f>IF(AM17&gt;0,(AVERAGE(AM$9:AM17)),"")</f>
        <v>23290.444444444445</v>
      </c>
      <c r="AO17" s="93"/>
      <c r="AP17" s="64">
        <f t="shared" si="1"/>
        <v>1716612.7941021372</v>
      </c>
      <c r="AQ17" s="64">
        <f>IF(AP17&gt;0,(AVERAGE(AP$9:AP17)),"")</f>
        <v>1633855.3626579239</v>
      </c>
      <c r="AR17" s="93"/>
      <c r="AS17" s="64">
        <v>0</v>
      </c>
      <c r="AT17" s="64" t="str">
        <f>IF(AS17&gt;0,(AVERAGE(AS$9:AS17)),"")</f>
        <v/>
      </c>
      <c r="AU17" s="93"/>
      <c r="AV17" s="64">
        <f t="shared" si="2"/>
        <v>1716612.7941021372</v>
      </c>
      <c r="AW17" s="64">
        <f>IF(AV17&gt;0,(AVERAGE(AV$9:AV17)),"")</f>
        <v>1633855.3626579239</v>
      </c>
      <c r="AX17" s="93"/>
      <c r="AY17" s="123">
        <v>82846</v>
      </c>
      <c r="AZ17" s="64">
        <f>IF(AY17&gt;0,(AVERAGE(AY$9:AY17)),"")</f>
        <v>129663.55555555556</v>
      </c>
      <c r="BA17" s="72"/>
      <c r="BB17" s="73"/>
      <c r="BC17" s="74"/>
      <c r="BD17" s="74"/>
      <c r="BE17" s="74"/>
      <c r="BF17" s="74"/>
      <c r="BG17" s="74"/>
      <c r="BH17" s="74"/>
    </row>
    <row r="18" spans="1:60" x14ac:dyDescent="0.2">
      <c r="A18" s="62">
        <f>A17</f>
        <v>2014</v>
      </c>
      <c r="B18" s="63" t="s">
        <v>29</v>
      </c>
      <c r="C18" s="123">
        <f>+C41</f>
        <v>119731.35845561461</v>
      </c>
      <c r="D18" s="64">
        <f>IF(C18&gt;0,(AVERAGE(C$9:C18)),"")</f>
        <v>119837.43014673753</v>
      </c>
      <c r="E18" s="123">
        <f>+E17</f>
        <v>1805.1375998672236</v>
      </c>
      <c r="F18" s="64">
        <f>IF(E18&gt;0,(AVERAGE(E$9:E18)),"")</f>
        <v>1803.3651198406683</v>
      </c>
      <c r="G18" s="123">
        <f>+G17</f>
        <v>273113.35504618136</v>
      </c>
      <c r="H18" s="64">
        <f>IF(G18&gt;0,(AVERAGE(G$9:G18)),"")</f>
        <v>272908.52605541761</v>
      </c>
      <c r="I18" s="123">
        <f>+I17</f>
        <v>165903.5</v>
      </c>
      <c r="J18" s="64">
        <f>IF(I18&gt;0,(AVERAGE(I$9:I18)),"")</f>
        <v>157662.59971451358</v>
      </c>
      <c r="K18" s="123">
        <f>+K17</f>
        <v>158689.9</v>
      </c>
      <c r="L18" s="64">
        <f>IF(K18&gt;0,(AVERAGE(K$9:K18)),"")</f>
        <v>143306.58028905836</v>
      </c>
      <c r="M18" s="123">
        <f>+M41</f>
        <v>3830.4375390965843</v>
      </c>
      <c r="N18" s="64">
        <f>IF(M18&gt;0,(AVERAGE(M$9:M18)),"")</f>
        <v>3795.7250469159017</v>
      </c>
      <c r="O18" s="123">
        <f>+O17</f>
        <v>19343</v>
      </c>
      <c r="P18" s="64">
        <f>IF(O18&gt;0,(AVERAGE(O$9:O18)),"")</f>
        <v>23747.343232720421</v>
      </c>
      <c r="Q18" s="123">
        <f>+Q17</f>
        <v>49950.5</v>
      </c>
      <c r="R18" s="64">
        <f>IF(Q18&gt;0,(AVERAGE(Q$9:Q18)),"")</f>
        <v>49099.076430112378</v>
      </c>
      <c r="S18" s="123">
        <f>+S17</f>
        <v>735654</v>
      </c>
      <c r="T18" s="64">
        <f>IF(S18&gt;0,(AVERAGE(S$9:S18)),"")</f>
        <v>722683.62748542638</v>
      </c>
      <c r="U18" s="123">
        <f>+U17</f>
        <v>112756.5</v>
      </c>
      <c r="V18" s="64">
        <f>IF(U18&gt;0,(AVERAGE(U$9:U18)),"")</f>
        <v>69421.452090006234</v>
      </c>
      <c r="W18" s="123">
        <f>+W41</f>
        <v>5362.6054613774013</v>
      </c>
      <c r="X18" s="64">
        <f>IF(W18&gt;0,(AVERAGE(W$9:W18)),"")</f>
        <v>5337.9265536528819</v>
      </c>
      <c r="Y18" s="123">
        <f>+Y17</f>
        <v>41494</v>
      </c>
      <c r="Z18" s="64">
        <f>IF(Y18&gt;0,(AVERAGE(Y$9:Y18)),"")</f>
        <v>42515.57372972888</v>
      </c>
      <c r="AA18" s="123">
        <f>+AA17</f>
        <v>381.5</v>
      </c>
      <c r="AB18" s="64">
        <f>IF(AA18&gt;0,(AVERAGE(AA$9:AA18)),"")</f>
        <v>378.96705522818024</v>
      </c>
      <c r="AC18" s="123">
        <f>+AC17</f>
        <v>6577</v>
      </c>
      <c r="AD18" s="64">
        <f>IF(AC18&gt;0,(AVERAGE(AC$9:AC18)),"")</f>
        <v>6027.3128529861533</v>
      </c>
      <c r="AE18" s="65">
        <v>1</v>
      </c>
      <c r="AF18" s="64">
        <f>IF(AE18&gt;0,(AVERAGE(AE$9:AE18)),"")</f>
        <v>0.1</v>
      </c>
      <c r="AG18" s="98">
        <f t="shared" si="0"/>
        <v>1694593.7941021372</v>
      </c>
      <c r="AH18" s="98">
        <f>IF(AG18&gt;0,(AVERAGE(AG$9:AG18)),"")</f>
        <v>1618525.6058023453</v>
      </c>
      <c r="AI18" s="93"/>
      <c r="AJ18" s="123">
        <v>468</v>
      </c>
      <c r="AK18" s="64">
        <f>IF(AJ18&gt;0,(AVERAGE(AJ$9:AJ18)),"")</f>
        <v>489</v>
      </c>
      <c r="AL18" s="93"/>
      <c r="AM18" s="87">
        <v>21630</v>
      </c>
      <c r="AN18" s="64">
        <f>IF(AM18&gt;0,(AVERAGE(AM$9:AM18)),"")</f>
        <v>23124.400000000001</v>
      </c>
      <c r="AO18" s="93"/>
      <c r="AP18" s="64">
        <f t="shared" si="1"/>
        <v>1716691.7941021372</v>
      </c>
      <c r="AQ18" s="64">
        <f>IF(AP18&gt;0,(AVERAGE(AP$9:AP18)),"")</f>
        <v>1642139.0058023452</v>
      </c>
      <c r="AR18" s="93"/>
      <c r="AS18" s="64">
        <v>0</v>
      </c>
      <c r="AT18" s="64" t="str">
        <f>IF(AS18&gt;0,(AVERAGE(AS$9:AS18)),"")</f>
        <v/>
      </c>
      <c r="AU18" s="93"/>
      <c r="AV18" s="64">
        <f t="shared" si="2"/>
        <v>1716691.7941021372</v>
      </c>
      <c r="AW18" s="64">
        <f>IF(AV18&gt;0,(AVERAGE(AV$9:AV18)),"")</f>
        <v>1642139.0058023452</v>
      </c>
      <c r="AX18" s="93"/>
      <c r="AY18" s="123">
        <v>78399</v>
      </c>
      <c r="AZ18" s="64">
        <f>IF(AY18&gt;0,(AVERAGE(AY$9:AY18)),"")</f>
        <v>124537.1</v>
      </c>
      <c r="BA18" s="66"/>
      <c r="BB18" s="70"/>
      <c r="BC18" s="12"/>
      <c r="BD18" s="12"/>
      <c r="BE18" s="12"/>
      <c r="BF18" s="12"/>
      <c r="BG18" s="12"/>
      <c r="BH18" s="12"/>
    </row>
    <row r="19" spans="1:60" x14ac:dyDescent="0.2">
      <c r="A19" s="62">
        <f>A18</f>
        <v>2014</v>
      </c>
      <c r="B19" s="126" t="s">
        <v>12</v>
      </c>
      <c r="C19" s="65">
        <v>119006</v>
      </c>
      <c r="D19" s="64">
        <f>IF(C19&gt;0,(AVERAGE(C$9:C19)),"")</f>
        <v>119761.84558794321</v>
      </c>
      <c r="E19" s="65">
        <v>1804</v>
      </c>
      <c r="F19" s="64">
        <f>IF(E19&gt;0,(AVERAGE(E$9:E19)),"")</f>
        <v>1803.4228362187894</v>
      </c>
      <c r="G19" s="65">
        <v>273652</v>
      </c>
      <c r="H19" s="64">
        <f>IF(G19&gt;0,(AVERAGE(G$9:G19)),"")</f>
        <v>272976.11459583422</v>
      </c>
      <c r="I19" s="65">
        <v>165439</v>
      </c>
      <c r="J19" s="64">
        <f>IF(I19&gt;0,(AVERAGE(I$9:I19)),"")</f>
        <v>158369.54519501232</v>
      </c>
      <c r="K19" s="65">
        <v>158059</v>
      </c>
      <c r="L19" s="64">
        <f>IF(K19&gt;0,(AVERAGE(K$9:K19)),"")</f>
        <v>144647.70935368942</v>
      </c>
      <c r="M19" s="65">
        <v>3989</v>
      </c>
      <c r="N19" s="64">
        <f>IF(M19&gt;0,(AVERAGE(M$9:M19)),"")</f>
        <v>3813.295497196274</v>
      </c>
      <c r="O19" s="65">
        <v>19504</v>
      </c>
      <c r="P19" s="64">
        <f>IF(O19&gt;0,(AVERAGE(O$9:O19)),"")</f>
        <v>23361.584757018565</v>
      </c>
      <c r="Q19" s="65">
        <v>49486</v>
      </c>
      <c r="R19" s="64">
        <f>IF(Q19&gt;0,(AVERAGE(Q$9:Q19)),"")</f>
        <v>49134.251300102165</v>
      </c>
      <c r="S19" s="65">
        <v>734869</v>
      </c>
      <c r="T19" s="64">
        <f>IF(S19&gt;0,(AVERAGE(S$9:S19)),"")</f>
        <v>723791.38862311479</v>
      </c>
      <c r="U19" s="95">
        <v>111639</v>
      </c>
      <c r="V19" s="64">
        <f>IF(U19&gt;0,(AVERAGE(U$9:U19)),"")</f>
        <v>73259.410990914752</v>
      </c>
      <c r="W19" s="65">
        <v>5481</v>
      </c>
      <c r="X19" s="64">
        <f>IF(W19&gt;0,(AVERAGE(W$9:W19)),"")</f>
        <v>5350.9332305935286</v>
      </c>
      <c r="Y19" s="65">
        <v>41491</v>
      </c>
      <c r="Z19" s="64">
        <f>IF(Y19&gt;0,(AVERAGE(Y$9:Y19)),"")</f>
        <v>42422.430663389889</v>
      </c>
      <c r="AA19" s="96">
        <v>384</v>
      </c>
      <c r="AB19" s="64">
        <f>IF(AA19&gt;0,(AVERAGE(AA$9:AA19)),"")</f>
        <v>379.4245956619821</v>
      </c>
      <c r="AC19" s="65">
        <v>6510</v>
      </c>
      <c r="AD19" s="64">
        <f>IF(AC19&gt;0,(AVERAGE(AC$9:AC19)),"")</f>
        <v>6071.1935027146856</v>
      </c>
      <c r="AE19" s="65">
        <v>3</v>
      </c>
      <c r="AF19" s="64">
        <f>IF(AE19&gt;0,(AVERAGE(AE$9:AE19)),"")</f>
        <v>0.36363636363636365</v>
      </c>
      <c r="AG19" s="97">
        <f>C19+E19+G19+I19+K19+M19+O19+Q19+S19+U19+W19+Y19+AA19+AC19+AE19</f>
        <v>1691316</v>
      </c>
      <c r="AH19" s="98">
        <f>IF(AG19&gt;0,(AVERAGE(AG$9:AG19)),"")</f>
        <v>1625142.9143657684</v>
      </c>
      <c r="AI19" s="93"/>
      <c r="AJ19" s="65">
        <v>464</v>
      </c>
      <c r="AK19" s="64">
        <f>IF(AJ19&gt;0,(AVERAGE(AJ$9:AJ19)),"")</f>
        <v>486.72727272727275</v>
      </c>
      <c r="AL19" s="93"/>
      <c r="AM19" s="65">
        <v>21693</v>
      </c>
      <c r="AN19" s="64">
        <f>IF(AM19&gt;0,(AVERAGE(AM$9:AM19)),"")</f>
        <v>22994.272727272728</v>
      </c>
      <c r="AO19" s="93"/>
      <c r="AP19" s="65">
        <f>AG19+AJ19+AM19</f>
        <v>1713473</v>
      </c>
      <c r="AQ19" s="64">
        <f>IF(AP19&gt;0,(AVERAGE(AP$9:AP19)),"")</f>
        <v>1648623.9143657684</v>
      </c>
      <c r="AR19" s="93"/>
      <c r="AS19" s="65">
        <v>0</v>
      </c>
      <c r="AT19" s="64" t="str">
        <f>IF(AS19&gt;0,(AVERAGE(AS$9:AS19)),"")</f>
        <v/>
      </c>
      <c r="AU19" s="93"/>
      <c r="AV19" s="95">
        <f>AP19+AS19</f>
        <v>1713473</v>
      </c>
      <c r="AW19" s="64">
        <f>IF(AV19&gt;0,(AVERAGE(AV$9:AV19)),"")</f>
        <v>1648623.9143657684</v>
      </c>
      <c r="AX19" s="93"/>
      <c r="AY19" s="65">
        <v>79255</v>
      </c>
      <c r="AZ19" s="64">
        <f>IF(AY19&gt;0,(AVERAGE(AY$9:AY19)),"")</f>
        <v>120420.54545454546</v>
      </c>
      <c r="BA19" s="21"/>
      <c r="BB19" s="12"/>
      <c r="BC19" s="12"/>
      <c r="BD19" s="12"/>
      <c r="BE19" s="12"/>
      <c r="BF19" s="12"/>
      <c r="BG19" s="12"/>
      <c r="BH19" s="12"/>
    </row>
    <row r="20" spans="1:60" s="77" customFormat="1" ht="13.5" thickBot="1" x14ac:dyDescent="0.25">
      <c r="A20" s="62">
        <f>A19</f>
        <v>2014</v>
      </c>
      <c r="B20" s="127" t="s">
        <v>30</v>
      </c>
      <c r="C20" s="124">
        <v>119396</v>
      </c>
      <c r="D20" s="100">
        <f>IF(C20&gt;0,(AVERAGE(C$9:C20)),"")</f>
        <v>119731.35845561461</v>
      </c>
      <c r="E20" s="124">
        <v>1824</v>
      </c>
      <c r="F20" s="100">
        <f>IF(E20&gt;0,(AVERAGE(E$9:E20)),"")</f>
        <v>1805.1375998672236</v>
      </c>
      <c r="G20" s="124">
        <v>274623</v>
      </c>
      <c r="H20" s="100">
        <f>IF(G20&gt;0,(AVERAGE(G$9:G20)),"")</f>
        <v>273113.35504618136</v>
      </c>
      <c r="I20" s="124">
        <v>170084</v>
      </c>
      <c r="J20" s="100">
        <f>IF(I20&gt;0,(AVERAGE(I$9:I20)),"")</f>
        <v>159345.74976209464</v>
      </c>
      <c r="K20" s="124">
        <v>164368</v>
      </c>
      <c r="L20" s="100">
        <f>IF(K20&gt;0,(AVERAGE(K$9:K20)),"")</f>
        <v>146291.06690754864</v>
      </c>
      <c r="M20" s="124">
        <v>4019</v>
      </c>
      <c r="N20" s="100">
        <f>IF(M20&gt;0,(AVERAGE(M$9:M20)),"")</f>
        <v>3830.4375390965847</v>
      </c>
      <c r="O20" s="124">
        <v>19182</v>
      </c>
      <c r="P20" s="100">
        <f>IF(O20&gt;0,(AVERAGE(O$9:O20)),"")</f>
        <v>23013.286027267019</v>
      </c>
      <c r="Q20" s="124">
        <v>50415</v>
      </c>
      <c r="R20" s="75">
        <f>IF(Q20&gt;0,(AVERAGE(Q$9:Q20)),"")</f>
        <v>49240.980358426983</v>
      </c>
      <c r="S20" s="124">
        <v>736439</v>
      </c>
      <c r="T20" s="100">
        <f>IF(S20&gt;0,(AVERAGE(S$9:S20)),"")</f>
        <v>724845.35623785527</v>
      </c>
      <c r="U20" s="124">
        <v>113874</v>
      </c>
      <c r="V20" s="100">
        <f>IF(U20&gt;0,(AVERAGE(U$9:U20)),"")</f>
        <v>76643.96007500519</v>
      </c>
      <c r="W20" s="124">
        <v>5491</v>
      </c>
      <c r="X20" s="100">
        <f>IF(W20&gt;0,(AVERAGE(W$9:W20)),"")</f>
        <v>5362.6054613774013</v>
      </c>
      <c r="Y20" s="124">
        <v>41497</v>
      </c>
      <c r="Z20" s="100">
        <f>IF(Y20&gt;0,(AVERAGE(Y$9:Y20)),"")</f>
        <v>42345.311441440732</v>
      </c>
      <c r="AA20" s="124">
        <v>379</v>
      </c>
      <c r="AB20" s="75">
        <f>IF(AA20&gt;0,(AVERAGE(AA$9:AA20)),"")</f>
        <v>379.38921269015026</v>
      </c>
      <c r="AC20" s="124">
        <v>6644</v>
      </c>
      <c r="AD20" s="100">
        <f>IF(AC20&gt;0,(AVERAGE(AC$9:AC20)),"")</f>
        <v>6118.9273774884614</v>
      </c>
      <c r="AE20" s="124">
        <v>7</v>
      </c>
      <c r="AF20" s="100">
        <f>IF(AE20&gt;0,(AVERAGE(AE$9:AE20)),"")</f>
        <v>0.91666666666666663</v>
      </c>
      <c r="AG20" s="76">
        <f>C20+E20+G20+I20+K20+M20+O20+Q20+S20+U20+W20+Y20+AA20+AC20+AE20</f>
        <v>1708242</v>
      </c>
      <c r="AH20" s="101">
        <f>IF(AG20&gt;0,(AVERAGE(AG$9:AG20)),"")</f>
        <v>1632067.8381686211</v>
      </c>
      <c r="AI20" s="102"/>
      <c r="AJ20" s="124">
        <v>495</v>
      </c>
      <c r="AK20" s="75">
        <f>IF(AJ20&gt;0,(AVERAGE(AJ$9:AJ20)),"")</f>
        <v>487.41666666666669</v>
      </c>
      <c r="AL20" s="102"/>
      <c r="AM20" s="124">
        <v>22123</v>
      </c>
      <c r="AN20" s="100">
        <f>IF(AM20&gt;0,(AVERAGE(AM$9:AM20)),"")</f>
        <v>22921.666666666668</v>
      </c>
      <c r="AO20" s="102"/>
      <c r="AP20" s="80">
        <f>AG20+AJ20+AM20</f>
        <v>1730860</v>
      </c>
      <c r="AQ20" s="100">
        <f>IF(AP20&gt;0,(AVERAGE(AP$9:AP20)),"")</f>
        <v>1655476.9215019543</v>
      </c>
      <c r="AR20" s="102"/>
      <c r="AS20" s="76">
        <v>0</v>
      </c>
      <c r="AT20" s="75" t="str">
        <f>IF(AS20&gt;0,(AVERAGE(AS$9:AS20)),"")</f>
        <v/>
      </c>
      <c r="AU20" s="102"/>
      <c r="AV20" s="80">
        <f>AP20+AS20</f>
        <v>1730860</v>
      </c>
      <c r="AW20" s="100">
        <f>IF(AV20&gt;0,(AVERAGE(AV$9:AV20)),"")</f>
        <v>1655476.9215019543</v>
      </c>
      <c r="AX20" s="102"/>
      <c r="AY20" s="76">
        <v>79133</v>
      </c>
      <c r="AZ20" s="105">
        <f>IF(AY20&gt;0,(AVERAGE(AY$9:AY20)),"")</f>
        <v>116979.91666666667</v>
      </c>
      <c r="BA20" s="21"/>
      <c r="BB20" s="12"/>
      <c r="BC20" s="12"/>
      <c r="BD20" s="12"/>
      <c r="BE20" s="12"/>
      <c r="BF20" s="12"/>
      <c r="BG20" s="12"/>
      <c r="BH20" s="12"/>
    </row>
    <row r="21" spans="1:60" s="77" customFormat="1" x14ac:dyDescent="0.2">
      <c r="A21" s="78"/>
      <c r="B21" s="103"/>
      <c r="C21" s="103"/>
      <c r="D21" s="128"/>
      <c r="E21" s="103"/>
      <c r="F21" s="128"/>
      <c r="G21" s="103"/>
      <c r="H21" s="128"/>
      <c r="I21" s="103"/>
      <c r="J21" s="128"/>
      <c r="K21" s="103"/>
      <c r="L21" s="128"/>
      <c r="M21" s="103"/>
      <c r="N21" s="128"/>
      <c r="O21" s="103"/>
      <c r="P21" s="128"/>
      <c r="Q21" s="103"/>
      <c r="R21" s="129"/>
      <c r="S21" s="103"/>
      <c r="T21" s="128"/>
      <c r="U21" s="103"/>
      <c r="V21" s="128"/>
      <c r="W21" s="103"/>
      <c r="X21" s="128"/>
      <c r="Y21" s="103"/>
      <c r="Z21" s="128"/>
      <c r="AA21" s="103"/>
      <c r="AB21" s="129"/>
      <c r="AC21" s="103"/>
      <c r="AD21" s="128"/>
      <c r="AE21" s="103"/>
      <c r="AF21" s="128"/>
      <c r="AG21" s="128"/>
      <c r="AH21" s="128"/>
      <c r="AI21" s="79"/>
      <c r="AJ21" s="103"/>
      <c r="AK21" s="129"/>
      <c r="AL21" s="130"/>
      <c r="AM21" s="103"/>
      <c r="AN21" s="128"/>
      <c r="AO21" s="130"/>
      <c r="AP21" s="129"/>
      <c r="AQ21" s="128"/>
      <c r="AR21" s="130"/>
      <c r="AS21" s="128"/>
      <c r="AT21" s="129"/>
      <c r="AU21" s="130"/>
      <c r="AV21" s="129"/>
      <c r="AW21" s="128"/>
      <c r="AX21" s="130"/>
      <c r="AY21" s="128"/>
      <c r="AZ21" s="131"/>
      <c r="BA21" s="21"/>
      <c r="BB21" s="12"/>
      <c r="BC21" s="12"/>
      <c r="BD21" s="12"/>
      <c r="BE21" s="12"/>
      <c r="BF21" s="12"/>
      <c r="BG21" s="12"/>
      <c r="BH21" s="12"/>
    </row>
    <row r="22" spans="1:60" s="77" customFormat="1" x14ac:dyDescent="0.2">
      <c r="A22" s="132" t="s">
        <v>76</v>
      </c>
      <c r="B22" s="103"/>
      <c r="C22" s="103">
        <f>AVERAGE(C9:C20)</f>
        <v>119731.35845561461</v>
      </c>
      <c r="D22" s="128"/>
      <c r="E22" s="103">
        <f>AVERAGE(E9:E20)</f>
        <v>1805.1375998672236</v>
      </c>
      <c r="F22" s="128"/>
      <c r="G22" s="103">
        <f>AVERAGE(G9:G20)</f>
        <v>273113.35504618136</v>
      </c>
      <c r="H22" s="128"/>
      <c r="I22" s="103">
        <f>AVERAGE(I9:I20)</f>
        <v>159345.74976209464</v>
      </c>
      <c r="J22" s="128"/>
      <c r="K22" s="103">
        <f>AVERAGE(K9:K20)</f>
        <v>146291.06690754864</v>
      </c>
      <c r="L22" s="128"/>
      <c r="M22" s="103">
        <f>AVERAGE(M9:M20)</f>
        <v>3830.4375390965847</v>
      </c>
      <c r="N22" s="128"/>
      <c r="O22" s="103">
        <f>AVERAGE(O9:O20)</f>
        <v>23013.286027267019</v>
      </c>
      <c r="P22" s="128"/>
      <c r="Q22" s="103">
        <f>AVERAGE(Q9:Q20)</f>
        <v>49240.980358426983</v>
      </c>
      <c r="R22" s="129"/>
      <c r="S22" s="103">
        <f>AVERAGE(S9:S20)</f>
        <v>724845.35623785527</v>
      </c>
      <c r="T22" s="128"/>
      <c r="U22" s="103">
        <f>AVERAGE(U9:U20)</f>
        <v>76643.96007500519</v>
      </c>
      <c r="V22" s="128"/>
      <c r="W22" s="103">
        <f>AVERAGE(W9:W20)</f>
        <v>5362.6054613774013</v>
      </c>
      <c r="X22" s="128"/>
      <c r="Y22" s="103">
        <f>AVERAGE(Y9:Y20)</f>
        <v>42345.311441440732</v>
      </c>
      <c r="Z22" s="128"/>
      <c r="AA22" s="103">
        <f>AVERAGE(AA9:AA20)</f>
        <v>379.38921269015026</v>
      </c>
      <c r="AB22" s="129"/>
      <c r="AC22" s="103">
        <f>AVERAGE(AC9:AC20)</f>
        <v>6118.9273774884614</v>
      </c>
      <c r="AD22" s="128"/>
      <c r="AE22" s="103">
        <f>AVERAGE(AE9:AE20)</f>
        <v>0.91666666666666663</v>
      </c>
      <c r="AF22" s="128"/>
      <c r="AG22" s="103">
        <f>AVERAGE(AG9:AG20)</f>
        <v>1632067.8381686211</v>
      </c>
      <c r="AH22" s="128"/>
      <c r="AI22" s="79"/>
      <c r="AJ22" s="103"/>
      <c r="AK22" s="129"/>
      <c r="AL22" s="130"/>
      <c r="AM22" s="103"/>
      <c r="AN22" s="128"/>
      <c r="AO22" s="130"/>
      <c r="AP22" s="129"/>
      <c r="AQ22" s="128"/>
      <c r="AR22" s="130"/>
      <c r="AS22" s="128"/>
      <c r="AT22" s="129"/>
      <c r="AU22" s="130"/>
      <c r="AV22" s="129"/>
      <c r="AW22" s="128"/>
      <c r="AX22" s="130"/>
      <c r="AY22" s="128"/>
      <c r="AZ22" s="131"/>
      <c r="BA22" s="21"/>
      <c r="BB22" s="12"/>
      <c r="BC22" s="12"/>
      <c r="BD22" s="12"/>
      <c r="BE22" s="12"/>
      <c r="BF22" s="12"/>
      <c r="BG22" s="12"/>
      <c r="BH22" s="12"/>
    </row>
    <row r="23" spans="1:60" s="77" customFormat="1" x14ac:dyDescent="0.2">
      <c r="A23" s="78"/>
      <c r="B23" s="103"/>
      <c r="C23" s="103"/>
      <c r="D23" s="128"/>
      <c r="E23" s="103"/>
      <c r="F23" s="128"/>
      <c r="G23" s="103"/>
      <c r="H23" s="128"/>
      <c r="I23" s="103"/>
      <c r="J23" s="128"/>
      <c r="K23" s="103"/>
      <c r="L23" s="128"/>
      <c r="M23" s="103"/>
      <c r="N23" s="128"/>
      <c r="O23" s="103"/>
      <c r="P23" s="128"/>
      <c r="Q23" s="103"/>
      <c r="R23" s="129"/>
      <c r="S23" s="103"/>
      <c r="T23" s="128"/>
      <c r="U23" s="103"/>
      <c r="V23" s="128"/>
      <c r="W23" s="103"/>
      <c r="X23" s="128"/>
      <c r="Y23" s="103"/>
      <c r="Z23" s="128"/>
      <c r="AA23" s="103"/>
      <c r="AB23" s="129"/>
      <c r="AC23" s="103"/>
      <c r="AD23" s="128"/>
      <c r="AE23" s="103"/>
      <c r="AF23" s="128"/>
      <c r="AG23" s="128"/>
      <c r="AH23" s="128"/>
      <c r="AI23" s="79"/>
      <c r="AJ23" s="103"/>
      <c r="AK23" s="129"/>
      <c r="AL23" s="130"/>
      <c r="AM23" s="103"/>
      <c r="AN23" s="128"/>
      <c r="AO23" s="130"/>
      <c r="AP23" s="129"/>
      <c r="AQ23" s="128"/>
      <c r="AR23" s="130"/>
      <c r="AS23" s="128"/>
      <c r="AT23" s="129"/>
      <c r="AU23" s="130"/>
      <c r="AV23" s="129"/>
      <c r="AW23" s="128"/>
      <c r="AX23" s="130"/>
      <c r="AY23" s="128"/>
      <c r="AZ23" s="131"/>
      <c r="BA23" s="21"/>
      <c r="BB23" s="12"/>
      <c r="BC23" s="12"/>
      <c r="BD23" s="12"/>
      <c r="BE23" s="12"/>
      <c r="BF23" s="12"/>
      <c r="BG23" s="12"/>
      <c r="BH23" s="12"/>
    </row>
    <row r="24" spans="1:60" x14ac:dyDescent="0.2">
      <c r="C24" s="77" t="s">
        <v>70</v>
      </c>
      <c r="D24" s="77" t="s">
        <v>69</v>
      </c>
      <c r="E24" s="77" t="s">
        <v>70</v>
      </c>
      <c r="F24" s="77" t="s">
        <v>69</v>
      </c>
      <c r="G24" s="77" t="s">
        <v>70</v>
      </c>
      <c r="H24" s="77" t="s">
        <v>69</v>
      </c>
      <c r="I24" s="77" t="s">
        <v>70</v>
      </c>
      <c r="J24" s="77" t="s">
        <v>69</v>
      </c>
      <c r="K24" s="77" t="s">
        <v>70</v>
      </c>
      <c r="L24" s="77" t="s">
        <v>69</v>
      </c>
      <c r="M24" s="77" t="s">
        <v>70</v>
      </c>
      <c r="N24" s="77" t="s">
        <v>69</v>
      </c>
      <c r="O24" s="77" t="s">
        <v>70</v>
      </c>
      <c r="P24" s="77" t="s">
        <v>69</v>
      </c>
      <c r="Q24" s="77" t="s">
        <v>70</v>
      </c>
      <c r="R24" s="77" t="s">
        <v>69</v>
      </c>
      <c r="S24" s="77" t="s">
        <v>70</v>
      </c>
      <c r="T24" s="77" t="s">
        <v>69</v>
      </c>
      <c r="U24" s="77" t="s">
        <v>70</v>
      </c>
      <c r="V24" s="77" t="s">
        <v>69</v>
      </c>
      <c r="W24" s="77" t="s">
        <v>70</v>
      </c>
      <c r="X24" s="77" t="s">
        <v>69</v>
      </c>
      <c r="Y24" s="77" t="s">
        <v>70</v>
      </c>
      <c r="Z24" s="77" t="s">
        <v>69</v>
      </c>
      <c r="AA24" s="77" t="s">
        <v>70</v>
      </c>
      <c r="AB24" s="77" t="s">
        <v>69</v>
      </c>
      <c r="AC24" s="77" t="s">
        <v>70</v>
      </c>
      <c r="AD24" s="77" t="s">
        <v>69</v>
      </c>
      <c r="AE24" s="71"/>
      <c r="AF24" s="6"/>
      <c r="AG24" s="6"/>
      <c r="AH24" s="6"/>
      <c r="AI24" s="79"/>
      <c r="AJ24" s="103"/>
      <c r="AK24" s="6"/>
      <c r="AM24" s="71"/>
      <c r="AP24" s="1" t="s">
        <v>53</v>
      </c>
      <c r="AY24" s="67"/>
    </row>
    <row r="25" spans="1:60" x14ac:dyDescent="0.2">
      <c r="B25" s="1" t="str">
        <f>+B9</f>
        <v>JUL</v>
      </c>
      <c r="C25" s="71">
        <f>+[1]SFY2014!C9</f>
        <v>124176</v>
      </c>
      <c r="D25" s="71">
        <f>+C9</f>
        <v>119792</v>
      </c>
      <c r="E25" s="71">
        <f>+[1]SFY2014!E9</f>
        <v>1851</v>
      </c>
      <c r="F25" s="71">
        <f>+E9</f>
        <v>1781</v>
      </c>
      <c r="G25" s="71">
        <f>+[1]SFY2014!G9</f>
        <v>287547</v>
      </c>
      <c r="H25" s="71">
        <f>+G9</f>
        <v>270660</v>
      </c>
      <c r="I25" s="71">
        <f>+[1]SFY2014!I9</f>
        <v>139440</v>
      </c>
      <c r="J25" s="71">
        <f>+I9</f>
        <v>148499</v>
      </c>
      <c r="K25" s="71">
        <f>+[1]SFY2014!K9</f>
        <v>121599</v>
      </c>
      <c r="L25" s="71">
        <f>+K9</f>
        <v>130955</v>
      </c>
      <c r="M25" s="71">
        <f>+[1]SFY2014!M9</f>
        <v>3792</v>
      </c>
      <c r="N25" s="71">
        <f>+M9</f>
        <v>3773</v>
      </c>
      <c r="O25" s="71">
        <f>+[1]SFY2014!O9</f>
        <v>32882</v>
      </c>
      <c r="P25" s="71">
        <f>+O9</f>
        <v>26072</v>
      </c>
      <c r="Q25" s="71">
        <f>+[1]SFY2014!Q9</f>
        <v>51913</v>
      </c>
      <c r="R25" s="71">
        <f>+Q9</f>
        <v>50226</v>
      </c>
      <c r="S25" s="71">
        <f>+[1]SFY2014!S9</f>
        <v>741697</v>
      </c>
      <c r="T25" s="71">
        <f>+S9</f>
        <v>718494</v>
      </c>
      <c r="U25" s="71">
        <f>+[1]SFY2014!U9</f>
        <v>42689</v>
      </c>
      <c r="V25" s="71">
        <f>+U9</f>
        <v>41833</v>
      </c>
      <c r="W25" s="71">
        <f>+[1]SFY2014!W9</f>
        <v>5264</v>
      </c>
      <c r="X25" s="71">
        <f>+W9</f>
        <v>5271</v>
      </c>
      <c r="Y25" s="71">
        <f>+[1]SFY2014!Y9</f>
        <v>45182</v>
      </c>
      <c r="Z25" s="71">
        <f>+Y9</f>
        <v>43136</v>
      </c>
      <c r="AA25" s="71">
        <f>+[1]SFY2014!AA9</f>
        <v>461</v>
      </c>
      <c r="AB25" s="71">
        <f>+AA9</f>
        <v>364</v>
      </c>
      <c r="AC25" s="71">
        <f>+[1]SFY2014!AC9</f>
        <v>4722</v>
      </c>
      <c r="AD25" s="71">
        <f>+AC9</f>
        <v>5166</v>
      </c>
      <c r="AE25" s="71"/>
      <c r="AF25" s="1" t="str">
        <f>+B25</f>
        <v>JUL</v>
      </c>
      <c r="AG25" s="71">
        <f>+[1]SFY2014!$AG9</f>
        <v>1603215</v>
      </c>
      <c r="AH25" s="103">
        <f>+AG9</f>
        <v>1566022</v>
      </c>
      <c r="AI25" s="79"/>
      <c r="AJ25" s="104"/>
      <c r="AK25" s="6"/>
      <c r="AM25" s="71"/>
      <c r="AO25" s="11" t="s">
        <v>54</v>
      </c>
      <c r="AP25" s="71" t="s">
        <v>0</v>
      </c>
      <c r="AV25" s="71"/>
      <c r="AY25" s="67"/>
    </row>
    <row r="26" spans="1:60" x14ac:dyDescent="0.2">
      <c r="B26" s="1" t="str">
        <f>+B10</f>
        <v>AUG</v>
      </c>
      <c r="C26" s="71">
        <f>+[1]SFY2014!$C10</f>
        <v>124068</v>
      </c>
      <c r="D26" s="71">
        <f t="shared" ref="D26:F28" si="3">+C10</f>
        <v>119960</v>
      </c>
      <c r="E26" s="71">
        <f>+[1]SFY2014!E10</f>
        <v>1862</v>
      </c>
      <c r="F26" s="71">
        <f t="shared" si="3"/>
        <v>1794</v>
      </c>
      <c r="G26" s="71">
        <f>+[1]SFY2014!G10</f>
        <v>287281</v>
      </c>
      <c r="H26" s="71">
        <f t="shared" ref="H26:J28" si="4">+G10</f>
        <v>271663</v>
      </c>
      <c r="I26" s="71">
        <f>+[1]SFY2014!I10</f>
        <v>139694</v>
      </c>
      <c r="J26" s="71">
        <f t="shared" si="4"/>
        <v>149327</v>
      </c>
      <c r="K26" s="71">
        <f>+[1]SFY2014!K10</f>
        <v>122172</v>
      </c>
      <c r="L26" s="71">
        <f t="shared" ref="L26:N28" si="5">+K10</f>
        <v>131487</v>
      </c>
      <c r="M26" s="71">
        <f>+[1]SFY2014!M10</f>
        <v>3805</v>
      </c>
      <c r="N26" s="71">
        <f t="shared" si="5"/>
        <v>3718</v>
      </c>
      <c r="O26" s="71">
        <f>+[1]SFY2014!O10</f>
        <v>33153</v>
      </c>
      <c r="P26" s="71">
        <f t="shared" ref="P26:R28" si="6">+O10</f>
        <v>26276</v>
      </c>
      <c r="Q26" s="71">
        <f>+[1]SFY2014!Q10</f>
        <v>51372</v>
      </c>
      <c r="R26" s="71">
        <f t="shared" si="6"/>
        <v>49244</v>
      </c>
      <c r="S26" s="71">
        <f>+[1]SFY2014!S10</f>
        <v>744218</v>
      </c>
      <c r="T26" s="71">
        <f t="shared" ref="T26:V28" si="7">+S10</f>
        <v>716990</v>
      </c>
      <c r="U26" s="71">
        <f>+[1]SFY2014!U10</f>
        <v>42956</v>
      </c>
      <c r="V26" s="71">
        <f t="shared" si="7"/>
        <v>41886</v>
      </c>
      <c r="W26" s="71">
        <f>+[1]SFY2014!W10</f>
        <v>5277</v>
      </c>
      <c r="X26" s="71">
        <f t="shared" ref="X26:Z28" si="8">+W10</f>
        <v>5309</v>
      </c>
      <c r="Y26" s="71">
        <f>+[1]SFY2014!Y10</f>
        <v>45048</v>
      </c>
      <c r="Z26" s="71">
        <f t="shared" si="8"/>
        <v>43251</v>
      </c>
      <c r="AA26" s="71">
        <f>+[1]SFY2014!AA10</f>
        <v>471</v>
      </c>
      <c r="AB26" s="71">
        <f t="shared" ref="AB26:AD28" si="9">+AA10</f>
        <v>388</v>
      </c>
      <c r="AC26" s="71">
        <f>+[1]SFY2014!AC10</f>
        <v>4531</v>
      </c>
      <c r="AD26" s="71">
        <f t="shared" si="9"/>
        <v>5060</v>
      </c>
      <c r="AE26" s="71"/>
      <c r="AF26" s="1" t="str">
        <f>+B26</f>
        <v>AUG</v>
      </c>
      <c r="AG26" s="71">
        <f>+[1]SFY2014!$AG10</f>
        <v>1605908</v>
      </c>
      <c r="AH26" s="103">
        <f>+AG10</f>
        <v>1566353</v>
      </c>
      <c r="AI26" s="79"/>
      <c r="AJ26" s="104"/>
      <c r="AK26" s="6"/>
      <c r="AM26" s="71"/>
      <c r="AO26" s="11" t="s">
        <v>55</v>
      </c>
      <c r="AP26" s="71" t="s">
        <v>0</v>
      </c>
      <c r="AV26" s="71"/>
      <c r="AY26" s="67"/>
    </row>
    <row r="27" spans="1:60" ht="14.25" customHeight="1" x14ac:dyDescent="0.2">
      <c r="B27" s="1" t="str">
        <f>+B11</f>
        <v>SEP</v>
      </c>
      <c r="C27" s="71">
        <f>+[1]SFY2014!$C11</f>
        <v>124068</v>
      </c>
      <c r="D27" s="71">
        <f t="shared" si="3"/>
        <v>119896</v>
      </c>
      <c r="E27" s="71">
        <f>+[1]SFY2014!E11</f>
        <v>1864</v>
      </c>
      <c r="F27" s="71">
        <f t="shared" si="3"/>
        <v>1802</v>
      </c>
      <c r="G27" s="71">
        <f>+[1]SFY2014!G11</f>
        <v>286831</v>
      </c>
      <c r="H27" s="71">
        <f t="shared" si="4"/>
        <v>272674</v>
      </c>
      <c r="I27" s="71">
        <f>+[1]SFY2014!I11</f>
        <v>143041</v>
      </c>
      <c r="J27" s="71">
        <f t="shared" si="4"/>
        <v>150086</v>
      </c>
      <c r="K27" s="71">
        <f>+[1]SFY2014!K11</f>
        <v>125167</v>
      </c>
      <c r="L27" s="71">
        <f t="shared" si="5"/>
        <v>132562</v>
      </c>
      <c r="M27" s="71">
        <f>+[1]SFY2014!M11</f>
        <v>3827</v>
      </c>
      <c r="N27" s="71">
        <f t="shared" si="5"/>
        <v>3731</v>
      </c>
      <c r="O27" s="71">
        <f>+[1]SFY2014!O11</f>
        <v>32968</v>
      </c>
      <c r="P27" s="71">
        <f t="shared" si="6"/>
        <v>26351</v>
      </c>
      <c r="Q27" s="71">
        <f>+[1]SFY2014!Q11</f>
        <v>51137</v>
      </c>
      <c r="R27" s="71">
        <f t="shared" si="6"/>
        <v>48679</v>
      </c>
      <c r="S27" s="71">
        <f>+[1]SFY2014!S11</f>
        <v>745847</v>
      </c>
      <c r="T27" s="71">
        <f t="shared" si="7"/>
        <v>718315</v>
      </c>
      <c r="U27" s="71">
        <f>+[1]SFY2014!U11</f>
        <v>42898</v>
      </c>
      <c r="V27" s="71">
        <f t="shared" si="7"/>
        <v>41713</v>
      </c>
      <c r="W27" s="71">
        <f>+[1]SFY2014!W11</f>
        <v>5305</v>
      </c>
      <c r="X27" s="71">
        <f t="shared" si="8"/>
        <v>5324</v>
      </c>
      <c r="Y27" s="71">
        <f>+[1]SFY2014!Y11</f>
        <v>44820</v>
      </c>
      <c r="Z27" s="71">
        <f t="shared" si="8"/>
        <v>43294</v>
      </c>
      <c r="AA27" s="71">
        <f>+[1]SFY2014!AA11</f>
        <v>461</v>
      </c>
      <c r="AB27" s="71">
        <f t="shared" si="9"/>
        <v>379</v>
      </c>
      <c r="AC27" s="71">
        <f>+[1]SFY2014!AC11</f>
        <v>4952</v>
      </c>
      <c r="AD27" s="71">
        <f t="shared" si="9"/>
        <v>5573</v>
      </c>
      <c r="AE27" s="71"/>
      <c r="AF27" s="1" t="str">
        <f>+B27</f>
        <v>SEP</v>
      </c>
      <c r="AG27" s="71">
        <f>+[1]SFY2014!$AG11</f>
        <v>1613186</v>
      </c>
      <c r="AH27" s="103">
        <f>+AG11</f>
        <v>1570379</v>
      </c>
      <c r="AI27" s="79"/>
      <c r="AJ27" s="103"/>
      <c r="AK27" s="6"/>
      <c r="AM27" s="71"/>
      <c r="AO27" s="11" t="s">
        <v>56</v>
      </c>
      <c r="AP27" s="71" t="s">
        <v>0</v>
      </c>
      <c r="AV27" s="71"/>
      <c r="AY27" s="67"/>
    </row>
    <row r="28" spans="1:60" ht="14.25" customHeight="1" x14ac:dyDescent="0.2">
      <c r="B28" s="1" t="str">
        <f>+B12</f>
        <v>OCT</v>
      </c>
      <c r="C28" s="71">
        <f>+[1]SFY2014!$C12</f>
        <v>123965</v>
      </c>
      <c r="D28" s="71">
        <f t="shared" si="3"/>
        <v>119850</v>
      </c>
      <c r="E28" s="71">
        <f>+[1]SFY2014!E12</f>
        <v>1857</v>
      </c>
      <c r="F28" s="71">
        <f t="shared" si="3"/>
        <v>1812</v>
      </c>
      <c r="G28" s="71">
        <f>+[1]SFY2014!G12</f>
        <v>285896</v>
      </c>
      <c r="H28" s="71">
        <f t="shared" si="4"/>
        <v>273038</v>
      </c>
      <c r="I28" s="71">
        <f>+[1]SFY2014!I12</f>
        <v>147951</v>
      </c>
      <c r="J28" s="71">
        <f t="shared" si="4"/>
        <v>150389</v>
      </c>
      <c r="K28" s="71">
        <f>+[1]SFY2014!K12</f>
        <v>130208</v>
      </c>
      <c r="L28" s="71">
        <f t="shared" si="5"/>
        <v>132513</v>
      </c>
      <c r="M28" s="71">
        <f>+[1]SFY2014!M12</f>
        <v>3854</v>
      </c>
      <c r="N28" s="71">
        <f t="shared" si="5"/>
        <v>3744</v>
      </c>
      <c r="O28" s="71">
        <f>+[1]SFY2014!O12</f>
        <v>32511</v>
      </c>
      <c r="P28" s="71">
        <f t="shared" si="6"/>
        <v>25946</v>
      </c>
      <c r="Q28" s="71">
        <f>+[1]SFY2014!Q12</f>
        <v>51061</v>
      </c>
      <c r="R28" s="71">
        <f t="shared" si="6"/>
        <v>48047</v>
      </c>
      <c r="S28" s="71">
        <f>+[1]SFY2014!S12</f>
        <v>747796</v>
      </c>
      <c r="T28" s="71">
        <f t="shared" si="7"/>
        <v>718640</v>
      </c>
      <c r="U28" s="71">
        <f>+[1]SFY2014!U12</f>
        <v>42795</v>
      </c>
      <c r="V28" s="71">
        <f t="shared" si="7"/>
        <v>41484</v>
      </c>
      <c r="W28" s="71">
        <f>+[1]SFY2014!W12</f>
        <v>5339</v>
      </c>
      <c r="X28" s="71">
        <f t="shared" si="8"/>
        <v>5353</v>
      </c>
      <c r="Y28" s="71">
        <f>+[1]SFY2014!Y12</f>
        <v>44486</v>
      </c>
      <c r="Z28" s="71">
        <f t="shared" si="8"/>
        <v>43071</v>
      </c>
      <c r="AA28" s="71">
        <f>+[1]SFY2014!AA12</f>
        <v>470</v>
      </c>
      <c r="AB28" s="71">
        <f t="shared" si="9"/>
        <v>376</v>
      </c>
      <c r="AC28" s="71">
        <f>+[1]SFY2014!AC12</f>
        <v>5146</v>
      </c>
      <c r="AD28" s="71">
        <f t="shared" si="9"/>
        <v>5687</v>
      </c>
      <c r="AE28" s="71"/>
      <c r="AF28" s="1" t="str">
        <f>+B28</f>
        <v>OCT</v>
      </c>
      <c r="AG28" s="71">
        <f>+[1]SFY2014!$AG12</f>
        <v>1623335</v>
      </c>
      <c r="AH28" s="103">
        <f>+AG12</f>
        <v>1569950</v>
      </c>
      <c r="AI28" s="79"/>
      <c r="AJ28" s="103"/>
      <c r="AK28" s="6"/>
      <c r="AM28" s="71"/>
      <c r="AO28" s="11" t="s">
        <v>57</v>
      </c>
      <c r="AY28" s="67"/>
    </row>
    <row r="29" spans="1:60" x14ac:dyDescent="0.2">
      <c r="C29" s="71"/>
      <c r="AE29" s="71"/>
      <c r="AF29" s="6"/>
      <c r="AG29" s="6"/>
      <c r="AH29" s="6"/>
      <c r="AI29" s="79"/>
      <c r="AJ29" s="103"/>
      <c r="AK29" s="6"/>
      <c r="AM29" s="71"/>
      <c r="AY29" s="67"/>
    </row>
    <row r="30" spans="1:60" x14ac:dyDescent="0.2">
      <c r="B30" s="1" t="str">
        <f>+B25</f>
        <v>JUL</v>
      </c>
      <c r="D30" s="137">
        <f>+D25/C25</f>
        <v>0.96469527122793453</v>
      </c>
      <c r="E30" s="134"/>
      <c r="F30" s="137">
        <f>+F25/E25</f>
        <v>0.96218260399783906</v>
      </c>
      <c r="G30" s="134"/>
      <c r="H30" s="137">
        <f>+H25/G25</f>
        <v>0.94127220941272205</v>
      </c>
      <c r="I30" s="134"/>
      <c r="J30" s="137">
        <f>+J25/I25</f>
        <v>1.0649670109007459</v>
      </c>
      <c r="K30" s="134"/>
      <c r="L30" s="137">
        <f>+L25/K25</f>
        <v>1.0769414222156433</v>
      </c>
      <c r="M30" s="134"/>
      <c r="N30" s="137">
        <f>+N25/M25</f>
        <v>0.9949894514767933</v>
      </c>
      <c r="O30" s="134"/>
      <c r="P30" s="137">
        <f>+P25/O25</f>
        <v>0.79289580925734449</v>
      </c>
      <c r="R30" s="137">
        <f>+R25/Q25</f>
        <v>0.96750332286710461</v>
      </c>
      <c r="T30" s="137">
        <f>+T25/S25</f>
        <v>0.96871633564649717</v>
      </c>
      <c r="V30" s="137">
        <f>+V25/U25</f>
        <v>0.97994799597085902</v>
      </c>
      <c r="X30" s="137">
        <f>+X25/W25</f>
        <v>1.0013297872340425</v>
      </c>
      <c r="Z30" s="137">
        <f>+Z25/Y25</f>
        <v>0.95471648001416498</v>
      </c>
      <c r="AB30" s="137">
        <f>+AB25/AA25</f>
        <v>0.78958785249457697</v>
      </c>
      <c r="AD30" s="137">
        <f>+AD25/AC25</f>
        <v>1.0940279542566709</v>
      </c>
      <c r="AF30" s="133" t="str">
        <f>+AF25</f>
        <v>JUL</v>
      </c>
      <c r="AG30" s="6"/>
      <c r="AH30" s="137">
        <f>+AH25/AG25</f>
        <v>0.9768009905096946</v>
      </c>
      <c r="AI30" s="79"/>
      <c r="AJ30" s="6"/>
      <c r="AK30" s="6"/>
      <c r="AO30" s="11" t="s">
        <v>57</v>
      </c>
    </row>
    <row r="31" spans="1:60" x14ac:dyDescent="0.2">
      <c r="B31" s="1" t="str">
        <f>+B26</f>
        <v>AUG</v>
      </c>
      <c r="D31" s="137">
        <f>+D26/C26</f>
        <v>0.96688912531837379</v>
      </c>
      <c r="E31" s="134"/>
      <c r="F31" s="137">
        <f>+F26/E26</f>
        <v>0.96348012889366275</v>
      </c>
      <c r="G31" s="134"/>
      <c r="H31" s="137">
        <f>+H26/G26</f>
        <v>0.94563510987500043</v>
      </c>
      <c r="I31" s="134"/>
      <c r="J31" s="137">
        <f>+J26/I26</f>
        <v>1.0689578650478904</v>
      </c>
      <c r="K31" s="134"/>
      <c r="L31" s="137">
        <f>+L26/K26</f>
        <v>1.0762449661133484</v>
      </c>
      <c r="M31" s="134"/>
      <c r="N31" s="137">
        <f>+N26/M26</f>
        <v>0.97713534822601844</v>
      </c>
      <c r="O31" s="134"/>
      <c r="P31" s="137">
        <f>+P26/O26</f>
        <v>0.79256779175338576</v>
      </c>
      <c r="R31" s="137">
        <f>+R26/Q26</f>
        <v>0.95857665654442104</v>
      </c>
      <c r="T31" s="137">
        <f>+T26/S26</f>
        <v>0.96341394591369733</v>
      </c>
      <c r="V31" s="137">
        <f>+V26/U26</f>
        <v>0.9750907905764038</v>
      </c>
      <c r="X31" s="137">
        <f>+X26/W26</f>
        <v>1.0060640515444381</v>
      </c>
      <c r="Z31" s="137">
        <f>+Z26/Y26</f>
        <v>0.96010921683537565</v>
      </c>
      <c r="AB31" s="137">
        <f>+AB26/AA26</f>
        <v>0.82377919320594484</v>
      </c>
      <c r="AD31" s="137">
        <f>+AD26/AC26</f>
        <v>1.116751269035533</v>
      </c>
      <c r="AF31" s="6" t="str">
        <f>+AF26</f>
        <v>AUG</v>
      </c>
      <c r="AG31" s="6"/>
      <c r="AH31" s="137">
        <f>+AH26/AG26</f>
        <v>0.97536907469170087</v>
      </c>
      <c r="AI31" s="79"/>
      <c r="AJ31" s="6"/>
      <c r="AK31" s="6"/>
    </row>
    <row r="32" spans="1:60" x14ac:dyDescent="0.2">
      <c r="B32" s="1" t="str">
        <f>+B27</f>
        <v>SEP</v>
      </c>
      <c r="D32" s="137">
        <f>+D27/C27</f>
        <v>0.96637327916948768</v>
      </c>
      <c r="E32" s="134"/>
      <c r="F32" s="137">
        <f>+F27/E27</f>
        <v>0.96673819742489275</v>
      </c>
      <c r="G32" s="134"/>
      <c r="H32" s="137">
        <f>+H27/G27</f>
        <v>0.95064341023111165</v>
      </c>
      <c r="I32" s="134"/>
      <c r="J32" s="137">
        <f>+J27/I27</f>
        <v>1.0492516131738452</v>
      </c>
      <c r="K32" s="134"/>
      <c r="L32" s="137">
        <f>+L27/K27</f>
        <v>1.0590810676935614</v>
      </c>
      <c r="M32" s="134"/>
      <c r="N32" s="137">
        <f>+N27/M27</f>
        <v>0.9749150770838777</v>
      </c>
      <c r="O32" s="134"/>
      <c r="P32" s="137">
        <f>+P27/O27</f>
        <v>0.7992902208201893</v>
      </c>
      <c r="R32" s="137">
        <f>+R27/Q27</f>
        <v>0.95193304261102529</v>
      </c>
      <c r="T32" s="137">
        <f>+T27/S27</f>
        <v>0.96308626300032041</v>
      </c>
      <c r="V32" s="137">
        <f>+V27/U27</f>
        <v>0.97237633456105177</v>
      </c>
      <c r="X32" s="137">
        <f>+X27/W27</f>
        <v>1.0035815268614514</v>
      </c>
      <c r="Z32" s="137">
        <f>+Z27/Y27</f>
        <v>0.96595269968763942</v>
      </c>
      <c r="AB32" s="137">
        <f>+AB27/AA27</f>
        <v>0.82212581344902391</v>
      </c>
      <c r="AD32" s="137">
        <f>+AD27/AC27</f>
        <v>1.1254038772213246</v>
      </c>
      <c r="AF32" s="6" t="str">
        <f>+AF27</f>
        <v>SEP</v>
      </c>
      <c r="AH32" s="137">
        <f>+AH27/AG27</f>
        <v>0.97346431223677865</v>
      </c>
    </row>
    <row r="33" spans="1:34" x14ac:dyDescent="0.2">
      <c r="B33" s="1" t="str">
        <f>+B28</f>
        <v>OCT</v>
      </c>
      <c r="D33" s="137">
        <f>+D28/C28</f>
        <v>0.96680514661396366</v>
      </c>
      <c r="E33" s="134"/>
      <c r="F33" s="137">
        <f>+F28/E28</f>
        <v>0.975767366720517</v>
      </c>
      <c r="G33" s="134"/>
      <c r="H33" s="137">
        <f>+H28/G28</f>
        <v>0.95502560371603662</v>
      </c>
      <c r="I33" s="134"/>
      <c r="J33" s="137">
        <f>+J28/I28</f>
        <v>1.0164784286689512</v>
      </c>
      <c r="K33" s="134"/>
      <c r="L33" s="137">
        <f>+L28/K28</f>
        <v>1.0177024453182599</v>
      </c>
      <c r="M33" s="134"/>
      <c r="N33" s="137">
        <f>+N28/M28</f>
        <v>0.97145822522055003</v>
      </c>
      <c r="O33" s="134"/>
      <c r="P33" s="137">
        <f>+P28/O28</f>
        <v>0.79806834609824362</v>
      </c>
      <c r="R33" s="137">
        <f>+R28/Q28</f>
        <v>0.94097256222949022</v>
      </c>
      <c r="T33" s="137">
        <f>+T28/S28</f>
        <v>0.9610107569444073</v>
      </c>
      <c r="V33" s="137">
        <f>+V28/U28</f>
        <v>0.96936558009113216</v>
      </c>
      <c r="X33" s="137">
        <f>+X28/W28</f>
        <v>1.0026222138977336</v>
      </c>
      <c r="Z33" s="137">
        <f>+Z28/Y28</f>
        <v>0.96819224025536121</v>
      </c>
      <c r="AB33" s="137">
        <f>+AB28/AA28</f>
        <v>0.8</v>
      </c>
      <c r="AD33" s="137">
        <f>+AD28/AC28</f>
        <v>1.1051301982122037</v>
      </c>
      <c r="AF33" s="6" t="str">
        <f>+AF28</f>
        <v>OCT</v>
      </c>
      <c r="AH33" s="137">
        <f>+AH28/AG28</f>
        <v>0.96711399680287802</v>
      </c>
    </row>
    <row r="34" spans="1:34" x14ac:dyDescent="0.2">
      <c r="D34" s="135"/>
      <c r="E34" s="134"/>
      <c r="F34" s="135"/>
      <c r="G34" s="134"/>
      <c r="H34" s="135"/>
      <c r="I34" s="134"/>
      <c r="J34" s="135"/>
      <c r="K34" s="134"/>
      <c r="L34" s="135"/>
      <c r="M34" s="134"/>
      <c r="N34" s="135"/>
      <c r="O34" s="134"/>
      <c r="P34" s="135"/>
      <c r="R34" s="135"/>
      <c r="T34" s="135"/>
      <c r="V34" s="135"/>
      <c r="X34" s="135"/>
      <c r="Z34" s="135"/>
      <c r="AB34" s="135"/>
      <c r="AD34" s="135"/>
      <c r="AH34" s="135"/>
    </row>
    <row r="35" spans="1:34" x14ac:dyDescent="0.2">
      <c r="B35" s="1" t="s">
        <v>71</v>
      </c>
      <c r="D35" s="135">
        <f>AVERAGE(D30:D33)</f>
        <v>0.96619070558243991</v>
      </c>
      <c r="E35" s="134"/>
      <c r="F35" s="135">
        <f>AVERAGE(F30:F33)</f>
        <v>0.96704207425922784</v>
      </c>
      <c r="G35" s="134"/>
      <c r="H35" s="135">
        <f>AVERAGE(H30:H33)</f>
        <v>0.94814408330871769</v>
      </c>
      <c r="I35" s="134"/>
      <c r="J35" s="135">
        <f>AVERAGE(J30:J33)</f>
        <v>1.0499137294478582</v>
      </c>
      <c r="K35" s="134"/>
      <c r="L35" s="135">
        <f>AVERAGE(L30:L33)</f>
        <v>1.0574924753352033</v>
      </c>
      <c r="M35" s="134"/>
      <c r="N35" s="135">
        <f>AVERAGE(N30:N33)</f>
        <v>0.9796245255018099</v>
      </c>
      <c r="O35" s="134"/>
      <c r="P35" s="135">
        <f>AVERAGE(P30:P33)</f>
        <v>0.79570554198229082</v>
      </c>
      <c r="R35" s="135">
        <f>AVERAGE(R30:R33)</f>
        <v>0.95474639606301026</v>
      </c>
      <c r="T35" s="135">
        <f>AVERAGE(T30:T33)</f>
        <v>0.9640568253762305</v>
      </c>
      <c r="V35" s="135">
        <f>AVERAGE(V30:V33)</f>
        <v>0.97419517529986177</v>
      </c>
      <c r="X35" s="135">
        <f>AVERAGE(X30:X33)</f>
        <v>1.0033993948844164</v>
      </c>
      <c r="Z35" s="135">
        <f>AVERAGE(Z30:Z33)</f>
        <v>0.96224265919813534</v>
      </c>
      <c r="AB35" s="135">
        <f>AVERAGE(AB30:AB33)</f>
        <v>0.8088732147873865</v>
      </c>
      <c r="AD35" s="135">
        <f>AVERAGE(AD30:AD33)</f>
        <v>1.1103283246814331</v>
      </c>
      <c r="AG35" s="1" t="s">
        <v>71</v>
      </c>
      <c r="AH35" s="135">
        <f>AVERAGE(AH30:AH33)</f>
        <v>0.97318709356026301</v>
      </c>
    </row>
    <row r="36" spans="1:34" x14ac:dyDescent="0.2">
      <c r="A36" s="1" t="s">
        <v>73</v>
      </c>
      <c r="C36" s="135">
        <v>1.002</v>
      </c>
      <c r="D36" s="135">
        <f>+D35*$C36</f>
        <v>0.96812308699360483</v>
      </c>
      <c r="F36" s="135">
        <f>+F35*$C36</f>
        <v>0.96897615840774631</v>
      </c>
      <c r="G36" s="135">
        <f>+C36*1.01</f>
        <v>1.0120199999999999</v>
      </c>
      <c r="H36" s="135">
        <f>+H35*G36</f>
        <v>0.9595407751900884</v>
      </c>
      <c r="J36" s="135">
        <f>+J35*0.98</f>
        <v>1.028915454858901</v>
      </c>
      <c r="L36" s="135">
        <f>+L35*0.98</f>
        <v>1.0363426258284991</v>
      </c>
      <c r="N36" s="135">
        <f>+N35*$C36</f>
        <v>0.98158377455281354</v>
      </c>
      <c r="P36" s="135">
        <f>+P35*$C36</f>
        <v>0.79729695306625536</v>
      </c>
      <c r="R36" s="135">
        <f>+R35*$C36</f>
        <v>0.9566558888551363</v>
      </c>
      <c r="T36" s="135">
        <f>+T35*$C36</f>
        <v>0.96598493902698301</v>
      </c>
      <c r="V36" s="135">
        <f>+V35*$C36</f>
        <v>0.97614356565046145</v>
      </c>
      <c r="X36" s="135">
        <f>+X35*$C36</f>
        <v>1.0054061936741852</v>
      </c>
      <c r="Z36" s="135">
        <f>+Z35*$C36</f>
        <v>0.96416714451653163</v>
      </c>
      <c r="AB36" s="135">
        <f>+AB35*$C36</f>
        <v>0.81049096121696129</v>
      </c>
      <c r="AD36" s="135">
        <f>+AD35*$C36</f>
        <v>1.1125489813307958</v>
      </c>
      <c r="AH36" s="135">
        <f>+AH35*$C36</f>
        <v>0.97513346774738352</v>
      </c>
    </row>
    <row r="37" spans="1:34" x14ac:dyDescent="0.2">
      <c r="C37" s="1" t="s">
        <v>72</v>
      </c>
      <c r="G37" s="1" t="s">
        <v>78</v>
      </c>
      <c r="I37" s="1" t="s">
        <v>80</v>
      </c>
      <c r="K37" s="1" t="s">
        <v>80</v>
      </c>
    </row>
    <row r="38" spans="1:34" x14ac:dyDescent="0.2">
      <c r="I38" s="1" t="s">
        <v>79</v>
      </c>
      <c r="K38" s="1" t="s">
        <v>79</v>
      </c>
    </row>
    <row r="39" spans="1:34" x14ac:dyDescent="0.2">
      <c r="B39" s="1" t="s">
        <v>74</v>
      </c>
      <c r="D39" s="138"/>
    </row>
    <row r="40" spans="1:34" x14ac:dyDescent="0.2">
      <c r="B40" s="1" t="s">
        <v>75</v>
      </c>
      <c r="D40" s="138"/>
    </row>
    <row r="41" spans="1:34" x14ac:dyDescent="0.2">
      <c r="C41" s="71">
        <f>(SUM(C9:C16)+C19+C20)/10</f>
        <v>119731.35845561461</v>
      </c>
      <c r="E41" s="71">
        <f>(SUM(E9:E16)+E19+E20)/10</f>
        <v>1805.1375998672236</v>
      </c>
      <c r="G41" s="71">
        <f>(SUM(G9:G16)+G19+G20)/10</f>
        <v>273113.35504618136</v>
      </c>
      <c r="I41" s="71">
        <f>(SUM(I9:I16)+I19+I20)/10</f>
        <v>158034.19971451355</v>
      </c>
      <c r="K41" s="71">
        <f>(SUM(K9:K16)+K19+K20)/10</f>
        <v>143811.30028905839</v>
      </c>
      <c r="M41" s="71">
        <f>(SUM(M9:M16)+M19+M20)/10</f>
        <v>3830.4375390965843</v>
      </c>
      <c r="O41" s="71">
        <f>(SUM(O9:O16)+O19+O20)/10</f>
        <v>23747.343232720421</v>
      </c>
      <c r="Q41" s="71">
        <f>(SUM(Q9:Q16)+Q19+Q20)/10</f>
        <v>49099.076430112378</v>
      </c>
      <c r="S41" s="71">
        <f>(SUM(S9:S16)+S19+S20)/10</f>
        <v>722683.62748542638</v>
      </c>
      <c r="U41" s="71">
        <f>(SUM(U9:U16)+U19+U20)/10</f>
        <v>69421.452090006234</v>
      </c>
      <c r="W41" s="71">
        <f>(SUM(W9:W16)+W19+W20)/10</f>
        <v>5362.6054613774013</v>
      </c>
      <c r="Y41" s="71">
        <f>(SUM(Y9:Y16)+Y19+Y20)/10</f>
        <v>42515.57372972888</v>
      </c>
      <c r="AA41" s="71">
        <f>(SUM(AA9:AA16)+AA19+AA20)/10</f>
        <v>378.96705522818024</v>
      </c>
      <c r="AC41" s="71">
        <f>(SUM(AC9:AC16)+AC19+AC20)/10</f>
        <v>6027.3128529861533</v>
      </c>
      <c r="AE41" s="71">
        <f>AVERAGE(AE9:AE16)</f>
        <v>0</v>
      </c>
      <c r="AG41" s="71">
        <f>(SUM(AG9:AG16)+AG19+AG20)/10</f>
        <v>1619562.7469819176</v>
      </c>
    </row>
    <row r="42" spans="1:34" x14ac:dyDescent="0.2">
      <c r="B42" s="1" t="s">
        <v>81</v>
      </c>
      <c r="C42" s="71">
        <f>(+C19+C20)/2</f>
        <v>119201</v>
      </c>
      <c r="E42" s="71">
        <f>(+E19+E20)/2</f>
        <v>1814</v>
      </c>
      <c r="G42" s="71">
        <f>(+G19+G20)/2</f>
        <v>274137.5</v>
      </c>
      <c r="I42" s="71">
        <f>(+I19+I20)/2</f>
        <v>167761.5</v>
      </c>
      <c r="K42" s="71">
        <f>(+K19+K20)/2</f>
        <v>161213.5</v>
      </c>
      <c r="M42" s="71">
        <f>(+M19+M20)/2</f>
        <v>4004</v>
      </c>
      <c r="O42" s="71">
        <f>(+O19+O20)/2</f>
        <v>19343</v>
      </c>
      <c r="Q42" s="71">
        <f>(+Q19+Q20)/2</f>
        <v>49950.5</v>
      </c>
      <c r="S42" s="71">
        <f>(+S19+S20)/2</f>
        <v>735654</v>
      </c>
      <c r="U42" s="71">
        <f>(+U19+U20)/2</f>
        <v>112756.5</v>
      </c>
      <c r="W42" s="71">
        <f>(+W19+W20)/2</f>
        <v>5486</v>
      </c>
      <c r="Y42" s="71">
        <f>(+Y19+Y20)/2</f>
        <v>41494</v>
      </c>
      <c r="AA42" s="71">
        <f>(+AA19+AA20)/2</f>
        <v>381.5</v>
      </c>
      <c r="AC42" s="71">
        <f>(+AC19+AC20)/2</f>
        <v>6577</v>
      </c>
      <c r="AE42" s="71">
        <f>(+AE19+AE20)/2</f>
        <v>5</v>
      </c>
      <c r="AG42" s="71">
        <f>(+AG19+AG20)/2</f>
        <v>1699779</v>
      </c>
    </row>
    <row r="66" spans="3:15" x14ac:dyDescent="0.2">
      <c r="C66" s="125" t="s">
        <v>61</v>
      </c>
      <c r="D66" s="143" t="s">
        <v>62</v>
      </c>
      <c r="E66" s="143"/>
      <c r="F66" s="143"/>
      <c r="G66" s="143"/>
      <c r="H66" s="143"/>
      <c r="I66" s="143"/>
      <c r="J66" s="143"/>
      <c r="K66" s="143"/>
      <c r="L66" s="143"/>
      <c r="M66" s="143"/>
      <c r="N66" s="143"/>
      <c r="O66" s="143"/>
    </row>
    <row r="67" spans="3:15" x14ac:dyDescent="0.2">
      <c r="C67"/>
      <c r="D67" s="140" t="s">
        <v>63</v>
      </c>
      <c r="E67" s="140"/>
      <c r="F67" s="140"/>
      <c r="G67" s="140"/>
      <c r="H67" s="140"/>
      <c r="I67" s="140"/>
      <c r="J67" s="140"/>
      <c r="K67" s="140"/>
      <c r="L67" s="140"/>
      <c r="M67" s="140"/>
      <c r="N67" s="140"/>
      <c r="O67" s="140"/>
    </row>
    <row r="68" spans="3:15" x14ac:dyDescent="0.2">
      <c r="C68"/>
      <c r="D68" s="140" t="s">
        <v>64</v>
      </c>
      <c r="E68" s="140"/>
      <c r="F68" s="140"/>
      <c r="G68" s="140"/>
      <c r="H68" s="140"/>
      <c r="I68" s="140"/>
      <c r="J68" s="140"/>
      <c r="K68" s="140"/>
      <c r="L68" s="140"/>
      <c r="M68" s="140"/>
      <c r="N68" s="140"/>
      <c r="O68" s="140"/>
    </row>
    <row r="69" spans="3:15" x14ac:dyDescent="0.2">
      <c r="C69" s="71"/>
      <c r="D69" s="1" t="s">
        <v>65</v>
      </c>
      <c r="E69" s="71"/>
      <c r="G69" s="71"/>
      <c r="K69" s="71"/>
      <c r="M69" s="71"/>
      <c r="O69" s="71"/>
    </row>
    <row r="72" spans="3:15" x14ac:dyDescent="0.2">
      <c r="D72" s="1" t="s">
        <v>66</v>
      </c>
    </row>
    <row r="73" spans="3:15" x14ac:dyDescent="0.2">
      <c r="D73" s="1" t="s">
        <v>67</v>
      </c>
    </row>
    <row r="75" spans="3:15" x14ac:dyDescent="0.2">
      <c r="D75" s="1" t="s">
        <v>68</v>
      </c>
    </row>
    <row r="65536" spans="33:33" x14ac:dyDescent="0.2">
      <c r="AG65536" s="71"/>
    </row>
  </sheetData>
  <mergeCells count="45">
    <mergeCell ref="Q4:R4"/>
    <mergeCell ref="S4:T4"/>
    <mergeCell ref="D67:O67"/>
    <mergeCell ref="D68:O68"/>
    <mergeCell ref="AA7:AB7"/>
    <mergeCell ref="E7:F7"/>
    <mergeCell ref="Y7:Z7"/>
    <mergeCell ref="C7:D7"/>
    <mergeCell ref="D66:O66"/>
    <mergeCell ref="G7:H7"/>
    <mergeCell ref="I7:J7"/>
    <mergeCell ref="K7:L7"/>
    <mergeCell ref="M7:N7"/>
    <mergeCell ref="O7:P7"/>
    <mergeCell ref="Q7:R7"/>
    <mergeCell ref="S7:T7"/>
    <mergeCell ref="U7:V7"/>
    <mergeCell ref="W7:X7"/>
    <mergeCell ref="AY4:AZ4"/>
    <mergeCell ref="AJ5:AJ6"/>
    <mergeCell ref="AK5:AK6"/>
    <mergeCell ref="Y4:Z4"/>
    <mergeCell ref="AA4:AB4"/>
    <mergeCell ref="AC4:AD4"/>
    <mergeCell ref="AE4:AF4"/>
    <mergeCell ref="AG4:AH4"/>
    <mergeCell ref="AS4:AT4"/>
    <mergeCell ref="AV4:AW4"/>
    <mergeCell ref="AM7:AN7"/>
    <mergeCell ref="AC7:AD7"/>
    <mergeCell ref="AE7:AF7"/>
    <mergeCell ref="AJ7:AK7"/>
    <mergeCell ref="U4:V4"/>
    <mergeCell ref="W4:X4"/>
    <mergeCell ref="AJ4:AK4"/>
    <mergeCell ref="AM4:AN4"/>
    <mergeCell ref="AP4:AQ4"/>
    <mergeCell ref="K4:L4"/>
    <mergeCell ref="M4:N4"/>
    <mergeCell ref="O4:P4"/>
    <mergeCell ref="A4:B4"/>
    <mergeCell ref="C4:D4"/>
    <mergeCell ref="E4:F4"/>
    <mergeCell ref="G4:H4"/>
    <mergeCell ref="I4:J4"/>
  </mergeCells>
  <phoneticPr fontId="8"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65535"/>
  <sheetViews>
    <sheetView tabSelected="1" workbookViewId="0"/>
  </sheetViews>
  <sheetFormatPr defaultRowHeight="12.75" x14ac:dyDescent="0.2"/>
  <cols>
    <col min="1" max="1" width="6" style="1" customWidth="1"/>
    <col min="2" max="2" width="10.28515625" style="1" customWidth="1"/>
    <col min="3" max="26" width="10.7109375" style="1" customWidth="1"/>
    <col min="27" max="28" width="15" style="1" customWidth="1"/>
    <col min="29" max="34" width="10.7109375" style="1" customWidth="1"/>
    <col min="35" max="35" width="4.7109375" style="11" customWidth="1"/>
    <col min="36" max="36" width="12" style="1" customWidth="1"/>
    <col min="37" max="37" width="11.42578125" style="1" customWidth="1"/>
    <col min="38" max="38" width="4.7109375" style="11" customWidth="1"/>
    <col min="39" max="40" width="10.7109375" style="1" customWidth="1"/>
    <col min="41" max="41" width="4.7109375" style="11" customWidth="1"/>
    <col min="42" max="43" width="10.7109375" style="1" customWidth="1"/>
    <col min="44" max="44" width="4.7109375" style="11" customWidth="1"/>
    <col min="45" max="46" width="10.7109375" style="12" customWidth="1"/>
    <col min="47" max="47" width="4.7109375" style="12" customWidth="1"/>
    <col min="48" max="49" width="10.7109375" style="1" customWidth="1"/>
    <col min="50" max="50" width="4.7109375" style="11" customWidth="1"/>
    <col min="51" max="51" width="10.7109375" style="12" customWidth="1"/>
    <col min="52" max="52" width="10.7109375" style="11" customWidth="1"/>
    <col min="53" max="16384" width="9.140625" style="1"/>
  </cols>
  <sheetData>
    <row r="1" spans="1:122" ht="15.75" x14ac:dyDescent="0.25">
      <c r="B1" s="2"/>
      <c r="C1" s="106" t="s">
        <v>59</v>
      </c>
      <c r="D1" s="2"/>
      <c r="E1" s="5"/>
      <c r="F1" s="4"/>
      <c r="G1" s="5"/>
      <c r="H1" s="5"/>
      <c r="I1" s="3"/>
      <c r="K1" s="71"/>
      <c r="M1" s="103"/>
      <c r="N1" s="6"/>
      <c r="O1" s="5"/>
      <c r="Q1" s="71"/>
      <c r="S1" s="71"/>
      <c r="U1" s="71"/>
      <c r="W1" s="68"/>
      <c r="X1" s="7"/>
      <c r="Y1" s="107"/>
      <c r="Z1" s="9"/>
      <c r="AA1" s="71"/>
      <c r="AC1" s="108"/>
      <c r="AE1" s="71"/>
      <c r="AJ1" s="71"/>
      <c r="AM1" s="71"/>
      <c r="AY1" s="67"/>
    </row>
    <row r="2" spans="1:122" x14ac:dyDescent="0.2">
      <c r="A2" s="13"/>
      <c r="B2" s="4" t="s">
        <v>0</v>
      </c>
      <c r="C2" s="5"/>
      <c r="D2" s="4"/>
      <c r="E2" s="5"/>
      <c r="F2" s="4"/>
      <c r="G2" s="5"/>
      <c r="H2" s="5"/>
      <c r="I2" s="4"/>
      <c r="K2" s="71"/>
      <c r="M2" s="103"/>
      <c r="N2" s="6"/>
      <c r="O2" s="5"/>
      <c r="Q2" s="71"/>
      <c r="S2" s="71"/>
      <c r="U2" s="109"/>
      <c r="V2" s="7"/>
      <c r="W2" s="109"/>
      <c r="X2" s="7"/>
      <c r="Y2" s="107"/>
      <c r="Z2" s="8"/>
      <c r="AA2" s="71"/>
      <c r="AC2" s="108"/>
      <c r="AE2" s="71"/>
      <c r="AJ2" s="71"/>
      <c r="AM2" s="71"/>
      <c r="AP2" s="15" t="s">
        <v>31</v>
      </c>
      <c r="AY2" s="67"/>
    </row>
    <row r="3" spans="1:122" ht="13.5" thickBot="1" x14ac:dyDescent="0.25">
      <c r="A3" s="16"/>
      <c r="B3" s="4"/>
      <c r="C3" s="5" t="s">
        <v>60</v>
      </c>
      <c r="D3" s="4"/>
      <c r="E3" s="5"/>
      <c r="F3" s="4"/>
      <c r="G3" s="5"/>
      <c r="H3" s="17"/>
      <c r="I3" s="4"/>
      <c r="K3" s="71"/>
      <c r="M3" s="103"/>
      <c r="N3" s="6"/>
      <c r="O3" s="5"/>
      <c r="Q3" s="71"/>
      <c r="S3" s="71"/>
      <c r="U3" s="109"/>
      <c r="V3" s="7"/>
      <c r="W3" s="110"/>
      <c r="X3" s="18"/>
      <c r="Y3" s="107"/>
      <c r="Z3" s="16"/>
      <c r="AA3" s="71"/>
      <c r="AC3" s="71"/>
      <c r="AD3" s="10"/>
      <c r="AE3" s="108"/>
      <c r="AF3" s="10"/>
      <c r="AG3" s="10"/>
      <c r="AH3" s="10"/>
      <c r="AI3" s="19"/>
      <c r="AJ3" s="71"/>
      <c r="AL3" s="19"/>
      <c r="AM3" s="71"/>
      <c r="AO3" s="19"/>
      <c r="AP3" s="15"/>
      <c r="AR3" s="19"/>
      <c r="AS3" s="20"/>
      <c r="AT3" s="20"/>
      <c r="AU3" s="21"/>
      <c r="AV3" s="10"/>
      <c r="AW3" s="10"/>
      <c r="AX3" s="19"/>
      <c r="AY3" s="67"/>
    </row>
    <row r="4" spans="1:122" ht="28.9" customHeight="1" x14ac:dyDescent="0.2">
      <c r="A4" s="158" t="s">
        <v>58</v>
      </c>
      <c r="B4" s="147"/>
      <c r="C4" s="159" t="s">
        <v>1</v>
      </c>
      <c r="D4" s="160"/>
      <c r="E4" s="159" t="s">
        <v>2</v>
      </c>
      <c r="F4" s="160"/>
      <c r="G4" s="161" t="s">
        <v>3</v>
      </c>
      <c r="H4" s="162"/>
      <c r="I4" s="156" t="s">
        <v>13</v>
      </c>
      <c r="J4" s="165"/>
      <c r="K4" s="156" t="s">
        <v>14</v>
      </c>
      <c r="L4" s="165"/>
      <c r="M4" s="163" t="s">
        <v>15</v>
      </c>
      <c r="N4" s="168"/>
      <c r="O4" s="169" t="s">
        <v>82</v>
      </c>
      <c r="P4" s="170"/>
      <c r="Q4" s="166" t="s">
        <v>34</v>
      </c>
      <c r="R4" s="167"/>
      <c r="S4" s="175" t="s">
        <v>83</v>
      </c>
      <c r="T4" s="176"/>
      <c r="U4" s="171" t="s">
        <v>84</v>
      </c>
      <c r="V4" s="172"/>
      <c r="W4" s="171" t="s">
        <v>85</v>
      </c>
      <c r="X4" s="172"/>
      <c r="Y4" s="173" t="s">
        <v>86</v>
      </c>
      <c r="Z4" s="174"/>
      <c r="AA4" s="163" t="s">
        <v>32</v>
      </c>
      <c r="AB4" s="147"/>
      <c r="AC4" s="156" t="s">
        <v>18</v>
      </c>
      <c r="AD4" s="165"/>
      <c r="AE4" s="156" t="s">
        <v>19</v>
      </c>
      <c r="AF4" s="147"/>
      <c r="AG4" s="156" t="s">
        <v>38</v>
      </c>
      <c r="AH4" s="147"/>
      <c r="AI4" s="22"/>
      <c r="AJ4" s="146" t="s">
        <v>35</v>
      </c>
      <c r="AK4" s="147"/>
      <c r="AL4" s="22"/>
      <c r="AM4" s="157" t="s">
        <v>87</v>
      </c>
      <c r="AN4" s="147"/>
      <c r="AO4" s="22"/>
      <c r="AP4" s="150" t="s">
        <v>37</v>
      </c>
      <c r="AQ4" s="151"/>
      <c r="AR4" s="22"/>
      <c r="AS4" s="154" t="s">
        <v>40</v>
      </c>
      <c r="AT4" s="155"/>
      <c r="AU4" s="23"/>
      <c r="AV4" s="156" t="s">
        <v>39</v>
      </c>
      <c r="AW4" s="147"/>
      <c r="AX4" s="22"/>
      <c r="AY4" s="152" t="s">
        <v>17</v>
      </c>
      <c r="AZ4" s="153"/>
      <c r="BA4" s="14"/>
    </row>
    <row r="5" spans="1:122" ht="13.15" customHeight="1" x14ac:dyDescent="0.2">
      <c r="A5" s="24"/>
      <c r="B5" s="25"/>
      <c r="C5" s="111" t="s">
        <v>0</v>
      </c>
      <c r="D5" s="27" t="s">
        <v>10</v>
      </c>
      <c r="E5" s="111" t="s">
        <v>0</v>
      </c>
      <c r="F5" s="27" t="s">
        <v>10</v>
      </c>
      <c r="G5" s="111" t="s">
        <v>0</v>
      </c>
      <c r="H5" s="27" t="s">
        <v>10</v>
      </c>
      <c r="I5" s="26" t="s">
        <v>0</v>
      </c>
      <c r="J5" s="27" t="s">
        <v>10</v>
      </c>
      <c r="K5" s="111" t="s">
        <v>0</v>
      </c>
      <c r="L5" s="27" t="s">
        <v>10</v>
      </c>
      <c r="M5" s="111" t="s">
        <v>0</v>
      </c>
      <c r="N5" s="27" t="s">
        <v>10</v>
      </c>
      <c r="O5" s="111" t="s">
        <v>0</v>
      </c>
      <c r="P5" s="27" t="s">
        <v>10</v>
      </c>
      <c r="Q5" s="112" t="s">
        <v>0</v>
      </c>
      <c r="R5" s="28" t="s">
        <v>10</v>
      </c>
      <c r="S5" s="111" t="s">
        <v>0</v>
      </c>
      <c r="T5" s="27" t="s">
        <v>10</v>
      </c>
      <c r="U5" s="112" t="s">
        <v>0</v>
      </c>
      <c r="V5" s="28" t="s">
        <v>10</v>
      </c>
      <c r="W5" s="111" t="s">
        <v>0</v>
      </c>
      <c r="X5" s="27" t="s">
        <v>10</v>
      </c>
      <c r="Y5" s="111" t="s">
        <v>0</v>
      </c>
      <c r="Z5" s="27" t="s">
        <v>10</v>
      </c>
      <c r="AA5" s="111" t="s">
        <v>0</v>
      </c>
      <c r="AB5" s="27" t="s">
        <v>10</v>
      </c>
      <c r="AC5" s="111" t="s">
        <v>0</v>
      </c>
      <c r="AD5" s="27" t="s">
        <v>10</v>
      </c>
      <c r="AE5" s="111" t="s">
        <v>0</v>
      </c>
      <c r="AF5" s="27" t="s">
        <v>10</v>
      </c>
      <c r="AG5" s="26" t="s">
        <v>0</v>
      </c>
      <c r="AH5" s="27" t="s">
        <v>10</v>
      </c>
      <c r="AI5" s="29"/>
      <c r="AJ5" s="148" t="s">
        <v>10</v>
      </c>
      <c r="AK5" s="144" t="s">
        <v>36</v>
      </c>
      <c r="AL5" s="29"/>
      <c r="AM5" s="111" t="s">
        <v>0</v>
      </c>
      <c r="AN5" s="27" t="s">
        <v>10</v>
      </c>
      <c r="AO5" s="29"/>
      <c r="AP5" s="26" t="s">
        <v>0</v>
      </c>
      <c r="AQ5" s="27" t="s">
        <v>10</v>
      </c>
      <c r="AR5" s="29"/>
      <c r="AS5" s="30" t="s">
        <v>0</v>
      </c>
      <c r="AT5" s="31" t="s">
        <v>10</v>
      </c>
      <c r="AU5" s="32"/>
      <c r="AV5" s="26" t="s">
        <v>0</v>
      </c>
      <c r="AW5" s="27" t="s">
        <v>10</v>
      </c>
      <c r="AX5" s="29"/>
      <c r="AY5" s="113" t="s">
        <v>0</v>
      </c>
      <c r="AZ5" s="27" t="s">
        <v>10</v>
      </c>
      <c r="BA5" s="33"/>
      <c r="BB5" s="34"/>
    </row>
    <row r="6" spans="1:122" ht="13.5" customHeight="1" x14ac:dyDescent="0.2">
      <c r="A6" s="35" t="s">
        <v>8</v>
      </c>
      <c r="B6" s="36" t="s">
        <v>9</v>
      </c>
      <c r="C6" s="114" t="s">
        <v>10</v>
      </c>
      <c r="D6" s="38" t="s">
        <v>11</v>
      </c>
      <c r="E6" s="114" t="s">
        <v>10</v>
      </c>
      <c r="F6" s="38" t="s">
        <v>11</v>
      </c>
      <c r="G6" s="114" t="s">
        <v>10</v>
      </c>
      <c r="H6" s="38" t="s">
        <v>11</v>
      </c>
      <c r="I6" s="37" t="s">
        <v>10</v>
      </c>
      <c r="J6" s="38" t="s">
        <v>11</v>
      </c>
      <c r="K6" s="114" t="s">
        <v>10</v>
      </c>
      <c r="L6" s="38" t="s">
        <v>11</v>
      </c>
      <c r="M6" s="114" t="s">
        <v>10</v>
      </c>
      <c r="N6" s="38" t="s">
        <v>11</v>
      </c>
      <c r="O6" s="114" t="s">
        <v>10</v>
      </c>
      <c r="P6" s="38" t="s">
        <v>11</v>
      </c>
      <c r="Q6" s="115" t="s">
        <v>10</v>
      </c>
      <c r="R6" s="39" t="s">
        <v>11</v>
      </c>
      <c r="S6" s="114" t="s">
        <v>10</v>
      </c>
      <c r="T6" s="38" t="s">
        <v>11</v>
      </c>
      <c r="U6" s="115" t="s">
        <v>10</v>
      </c>
      <c r="V6" s="39" t="s">
        <v>11</v>
      </c>
      <c r="W6" s="114" t="s">
        <v>10</v>
      </c>
      <c r="X6" s="38" t="s">
        <v>11</v>
      </c>
      <c r="Y6" s="114" t="s">
        <v>10</v>
      </c>
      <c r="Z6" s="38" t="s">
        <v>11</v>
      </c>
      <c r="AA6" s="114" t="s">
        <v>10</v>
      </c>
      <c r="AB6" s="38" t="s">
        <v>11</v>
      </c>
      <c r="AC6" s="114" t="s">
        <v>10</v>
      </c>
      <c r="AD6" s="38" t="s">
        <v>11</v>
      </c>
      <c r="AE6" s="114" t="s">
        <v>10</v>
      </c>
      <c r="AF6" s="38" t="s">
        <v>11</v>
      </c>
      <c r="AG6" s="37" t="s">
        <v>10</v>
      </c>
      <c r="AH6" s="38" t="s">
        <v>11</v>
      </c>
      <c r="AI6" s="40"/>
      <c r="AJ6" s="149"/>
      <c r="AK6" s="145"/>
      <c r="AL6" s="40"/>
      <c r="AM6" s="114" t="s">
        <v>10</v>
      </c>
      <c r="AN6" s="38" t="s">
        <v>11</v>
      </c>
      <c r="AO6" s="40"/>
      <c r="AP6" s="37" t="s">
        <v>10</v>
      </c>
      <c r="AQ6" s="38" t="s">
        <v>11</v>
      </c>
      <c r="AR6" s="40"/>
      <c r="AS6" s="41" t="s">
        <v>10</v>
      </c>
      <c r="AT6" s="42" t="s">
        <v>11</v>
      </c>
      <c r="AU6" s="43"/>
      <c r="AV6" s="37" t="s">
        <v>10</v>
      </c>
      <c r="AW6" s="38" t="s">
        <v>11</v>
      </c>
      <c r="AX6" s="40"/>
      <c r="AY6" s="116" t="s">
        <v>10</v>
      </c>
      <c r="AZ6" s="38" t="s">
        <v>11</v>
      </c>
      <c r="BA6" s="33"/>
    </row>
    <row r="7" spans="1:122" ht="31.5" customHeight="1" thickBot="1" x14ac:dyDescent="0.25">
      <c r="A7" s="44"/>
      <c r="B7" s="45"/>
      <c r="C7" s="141" t="s">
        <v>41</v>
      </c>
      <c r="D7" s="142"/>
      <c r="E7" s="141" t="s">
        <v>42</v>
      </c>
      <c r="F7" s="142"/>
      <c r="G7" s="141" t="s">
        <v>43</v>
      </c>
      <c r="H7" s="142"/>
      <c r="I7" s="141" t="s">
        <v>51</v>
      </c>
      <c r="J7" s="142"/>
      <c r="K7" s="141" t="s">
        <v>52</v>
      </c>
      <c r="L7" s="142"/>
      <c r="M7" s="141" t="s">
        <v>50</v>
      </c>
      <c r="N7" s="142"/>
      <c r="O7" s="141" t="s">
        <v>4</v>
      </c>
      <c r="P7" s="142"/>
      <c r="Q7" s="141" t="s">
        <v>44</v>
      </c>
      <c r="R7" s="142"/>
      <c r="S7" s="141" t="s">
        <v>45</v>
      </c>
      <c r="T7" s="142"/>
      <c r="U7" s="141" t="s">
        <v>46</v>
      </c>
      <c r="V7" s="142"/>
      <c r="W7" s="141" t="s">
        <v>6</v>
      </c>
      <c r="X7" s="142"/>
      <c r="Y7" s="141" t="s">
        <v>16</v>
      </c>
      <c r="Z7" s="142"/>
      <c r="AA7" s="141" t="s">
        <v>47</v>
      </c>
      <c r="AB7" s="142"/>
      <c r="AC7" s="141"/>
      <c r="AD7" s="142"/>
      <c r="AE7" s="141"/>
      <c r="AF7" s="142"/>
      <c r="AG7" s="46"/>
      <c r="AH7" s="47"/>
      <c r="AI7" s="48"/>
      <c r="AJ7" s="141" t="s">
        <v>48</v>
      </c>
      <c r="AK7" s="142"/>
      <c r="AL7" s="48"/>
      <c r="AM7" s="141" t="s">
        <v>49</v>
      </c>
      <c r="AN7" s="142"/>
      <c r="AO7" s="48"/>
      <c r="AP7" s="49"/>
      <c r="AQ7" s="45"/>
      <c r="AR7" s="48"/>
      <c r="AS7" s="50"/>
      <c r="AT7" s="51"/>
      <c r="AU7" s="32"/>
      <c r="AV7" s="46"/>
      <c r="AW7" s="47"/>
      <c r="AX7" s="48"/>
      <c r="AY7" s="117"/>
      <c r="AZ7" s="45"/>
      <c r="BA7" s="52"/>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row>
    <row r="8" spans="1:122" x14ac:dyDescent="0.2">
      <c r="A8" s="53"/>
      <c r="B8" s="54"/>
      <c r="C8" s="118"/>
      <c r="D8" s="54"/>
      <c r="E8" s="118"/>
      <c r="F8" s="54"/>
      <c r="G8" s="118"/>
      <c r="H8" s="54"/>
      <c r="I8" s="53"/>
      <c r="J8" s="54"/>
      <c r="K8" s="118"/>
      <c r="L8" s="54"/>
      <c r="M8" s="118"/>
      <c r="N8" s="54"/>
      <c r="O8" s="118"/>
      <c r="P8" s="54"/>
      <c r="Q8" s="119"/>
      <c r="R8" s="55"/>
      <c r="S8" s="118"/>
      <c r="T8" s="54"/>
      <c r="U8" s="120"/>
      <c r="V8" s="56"/>
      <c r="W8" s="118"/>
      <c r="X8" s="54"/>
      <c r="Y8" s="118"/>
      <c r="Z8" s="54"/>
      <c r="AA8" s="121"/>
      <c r="AB8" s="57"/>
      <c r="AC8" s="118"/>
      <c r="AD8" s="54"/>
      <c r="AE8" s="118"/>
      <c r="AF8" s="54"/>
      <c r="AG8" s="53"/>
      <c r="AH8" s="58"/>
      <c r="AI8" s="89"/>
      <c r="AJ8" s="119"/>
      <c r="AK8" s="55"/>
      <c r="AL8" s="89"/>
      <c r="AM8" s="118"/>
      <c r="AN8" s="54"/>
      <c r="AO8" s="89"/>
      <c r="AP8" s="53"/>
      <c r="AQ8" s="54"/>
      <c r="AR8" s="89"/>
      <c r="AS8" s="59"/>
      <c r="AT8" s="60"/>
      <c r="AU8" s="90"/>
      <c r="AV8" s="58"/>
      <c r="AW8" s="58"/>
      <c r="AX8" s="89"/>
      <c r="AY8" s="122"/>
      <c r="AZ8" s="61"/>
      <c r="BA8" s="7"/>
    </row>
    <row r="9" spans="1:122" x14ac:dyDescent="0.2">
      <c r="A9" s="62">
        <v>2013</v>
      </c>
      <c r="B9" s="126" t="s">
        <v>20</v>
      </c>
      <c r="C9" s="123">
        <f>+SFY2014Smoothed_Final!C9</f>
        <v>119792</v>
      </c>
      <c r="D9" s="64">
        <f>IF(C9&gt;0,C9,"")</f>
        <v>119792</v>
      </c>
      <c r="E9" s="123">
        <f>+SFY2014Smoothed_Final!E9</f>
        <v>1781</v>
      </c>
      <c r="F9" s="64">
        <f>IF(E9&gt;0,E9,"")</f>
        <v>1781</v>
      </c>
      <c r="G9" s="123">
        <f>+SFY2014Smoothed_Final!G9</f>
        <v>270660</v>
      </c>
      <c r="H9" s="64">
        <f>IF(G9&gt;0,G9,"")</f>
        <v>270660</v>
      </c>
      <c r="I9" s="123">
        <f>+SFY2014Smoothed_Final!I9</f>
        <v>148499</v>
      </c>
      <c r="J9" s="64">
        <f>IF(I9&gt;0,I9,"")</f>
        <v>148499</v>
      </c>
      <c r="K9" s="123">
        <f>+SFY2014Smoothed_Final!K9</f>
        <v>130955</v>
      </c>
      <c r="L9" s="64">
        <f>IF(K9&gt;0,K9,"")</f>
        <v>130955</v>
      </c>
      <c r="M9" s="123">
        <f>+SFY2014Smoothed_Final!M9</f>
        <v>3773</v>
      </c>
      <c r="N9" s="64">
        <f>IF(M9&gt;0,M9,"")</f>
        <v>3773</v>
      </c>
      <c r="O9" s="123">
        <f>+SFY2014Smoothed_Final!O9</f>
        <v>26072</v>
      </c>
      <c r="P9" s="64">
        <f>IF(O9&gt;0,O9,"")</f>
        <v>26072</v>
      </c>
      <c r="Q9" s="123">
        <f>+SFY2014Smoothed_Final!Q9</f>
        <v>50226</v>
      </c>
      <c r="R9" s="64">
        <f>IF(Q9&gt;0,Q9,"")</f>
        <v>50226</v>
      </c>
      <c r="S9" s="123">
        <f>+SFY2014Smoothed_Final!S9</f>
        <v>718494</v>
      </c>
      <c r="T9" s="64">
        <f>IF(S9&gt;0,S9,"")</f>
        <v>718494</v>
      </c>
      <c r="U9" s="123">
        <f>+SFY2014Smoothed_Final!U9</f>
        <v>41833</v>
      </c>
      <c r="V9" s="64">
        <f>IF(U9&gt;0,U9,"")</f>
        <v>41833</v>
      </c>
      <c r="W9" s="123">
        <f>+SFY2014Smoothed_Final!W9</f>
        <v>5271</v>
      </c>
      <c r="X9" s="64">
        <f>IF(W9&gt;0,W9,"")</f>
        <v>5271</v>
      </c>
      <c r="Y9" s="123">
        <f>+SFY2014Smoothed_Final!Y9</f>
        <v>43136</v>
      </c>
      <c r="Z9" s="64">
        <f>IF(Y9&gt;0,Y9,"")</f>
        <v>43136</v>
      </c>
      <c r="AA9" s="123">
        <f>+SFY2014Smoothed_Final!AA9</f>
        <v>364</v>
      </c>
      <c r="AB9" s="64">
        <f>IF(AA9&gt;0,AA9,"")</f>
        <v>364</v>
      </c>
      <c r="AC9" s="123">
        <f>+SFY2014Smoothed_Final!AC9</f>
        <v>5166</v>
      </c>
      <c r="AD9" s="64">
        <f>IF(AC9&gt;0,AC9,"")</f>
        <v>5166</v>
      </c>
      <c r="AE9" s="123">
        <f>+SFY2014Smoothed_Final!AE9</f>
        <v>0</v>
      </c>
      <c r="AF9" s="64" t="str">
        <f>IF(AE9&gt;0,AE9,"")</f>
        <v/>
      </c>
      <c r="AG9" s="91">
        <f t="shared" ref="AG9:AG18" si="0">C9+E9+G9+I9+K9+M9+O9+Q9+S9+U9+W9+Y9+AA9+AC9+AE9</f>
        <v>1566022</v>
      </c>
      <c r="AH9" s="92">
        <f>IF(AG9&gt;0,AG9,"")</f>
        <v>1566022</v>
      </c>
      <c r="AI9" s="93"/>
      <c r="AJ9" s="123">
        <v>462</v>
      </c>
      <c r="AK9" s="64">
        <f>IF(AJ9&gt;0,AJ9,"")</f>
        <v>462</v>
      </c>
      <c r="AL9" s="93"/>
      <c r="AM9" s="71">
        <v>22609</v>
      </c>
      <c r="AN9" s="64">
        <f>IF(AM9&gt;0,AM9,"")</f>
        <v>22609</v>
      </c>
      <c r="AO9" s="93"/>
      <c r="AP9" s="65">
        <f t="shared" ref="AP9:AP18" si="1">AG9+AJ9+AM9</f>
        <v>1589093</v>
      </c>
      <c r="AQ9" s="94">
        <f>IF(AP9&gt;0,AP9,"")</f>
        <v>1589093</v>
      </c>
      <c r="AR9" s="93"/>
      <c r="AS9" s="123">
        <v>0</v>
      </c>
      <c r="AT9" s="64" t="str">
        <f>IF(AS9&gt;0,AS9,"")</f>
        <v/>
      </c>
      <c r="AU9" s="93"/>
      <c r="AV9" s="95">
        <f t="shared" ref="AV9:AV18" si="2">AP9+AS9</f>
        <v>1589093</v>
      </c>
      <c r="AW9" s="94">
        <f>IF(AV9&gt;0,AV9,"")</f>
        <v>1589093</v>
      </c>
      <c r="AX9" s="93"/>
      <c r="AY9" s="123">
        <v>153022</v>
      </c>
      <c r="AZ9" s="64">
        <f>IF(AY9&gt;0,AY9,"")</f>
        <v>153022</v>
      </c>
      <c r="BA9" s="66"/>
      <c r="BB9" s="12"/>
      <c r="BC9" s="12"/>
      <c r="BD9" s="12"/>
    </row>
    <row r="10" spans="1:122" x14ac:dyDescent="0.2">
      <c r="A10" s="62">
        <f>A9</f>
        <v>2013</v>
      </c>
      <c r="B10" s="126" t="s">
        <v>21</v>
      </c>
      <c r="C10" s="123">
        <f>+SFY2014Smoothed_Final!C10</f>
        <v>119960</v>
      </c>
      <c r="D10" s="64">
        <f>IF(C10&gt;0,(AVERAGE(C$9:C10)),"")</f>
        <v>119876</v>
      </c>
      <c r="E10" s="123">
        <f>+SFY2014Smoothed_Final!E10</f>
        <v>1794</v>
      </c>
      <c r="F10" s="64">
        <f>IF(E10&gt;0,(AVERAGE(E$9:E10)),"")</f>
        <v>1787.5</v>
      </c>
      <c r="G10" s="123">
        <f>+SFY2014Smoothed_Final!G10</f>
        <v>271663</v>
      </c>
      <c r="H10" s="64">
        <f>IF(G10&gt;0,(AVERAGE(G$9:G10)),"")</f>
        <v>271161.5</v>
      </c>
      <c r="I10" s="123">
        <f>+SFY2014Smoothed_Final!I10</f>
        <v>149327</v>
      </c>
      <c r="J10" s="64">
        <f>IF(I10&gt;0,(AVERAGE(I$9:I10)),"")</f>
        <v>148913</v>
      </c>
      <c r="K10" s="123">
        <f>+SFY2014Smoothed_Final!K10</f>
        <v>131487</v>
      </c>
      <c r="L10" s="64">
        <f>IF(K10&gt;0,(AVERAGE(K$9:K10)),"")</f>
        <v>131221</v>
      </c>
      <c r="M10" s="123">
        <f>+SFY2014Smoothed_Final!M10</f>
        <v>3718</v>
      </c>
      <c r="N10" s="64">
        <f>IF(M10&gt;0,(AVERAGE(M$9:M10)),"")</f>
        <v>3745.5</v>
      </c>
      <c r="O10" s="123">
        <f>+SFY2014Smoothed_Final!O10</f>
        <v>26276</v>
      </c>
      <c r="P10" s="64">
        <f>IF(O10&gt;0,(AVERAGE(O$9:O10)),"")</f>
        <v>26174</v>
      </c>
      <c r="Q10" s="123">
        <f>+SFY2014Smoothed_Final!Q10</f>
        <v>49244</v>
      </c>
      <c r="R10" s="64">
        <f>IF(Q10&gt;0,(AVERAGE(Q$9:Q10)),"")</f>
        <v>49735</v>
      </c>
      <c r="S10" s="123">
        <f>+SFY2014Smoothed_Final!S10</f>
        <v>716990</v>
      </c>
      <c r="T10" s="64">
        <f>IF(S10&gt;0,(AVERAGE(S$9:S10)),"")</f>
        <v>717742</v>
      </c>
      <c r="U10" s="123">
        <f>+SFY2014Smoothed_Final!U10</f>
        <v>41886</v>
      </c>
      <c r="V10" s="64">
        <f>IF(U10&gt;0,(AVERAGE(U$9:U10)),"")</f>
        <v>41859.5</v>
      </c>
      <c r="W10" s="123">
        <f>+SFY2014Smoothed_Final!W10</f>
        <v>5309</v>
      </c>
      <c r="X10" s="64">
        <f>IF(W10&gt;0,(AVERAGE(W$9:W10)),"")</f>
        <v>5290</v>
      </c>
      <c r="Y10" s="123">
        <f>+SFY2014Smoothed_Final!Y10</f>
        <v>43251</v>
      </c>
      <c r="Z10" s="64">
        <f>IF(Y10&gt;0,(AVERAGE(Y$9:Y10)),"")</f>
        <v>43193.5</v>
      </c>
      <c r="AA10" s="123">
        <f>+SFY2014Smoothed_Final!AA10</f>
        <v>388</v>
      </c>
      <c r="AB10" s="64">
        <f>IF(AA10&gt;0,(AVERAGE(AA$9:AA10)),"")</f>
        <v>376</v>
      </c>
      <c r="AC10" s="123">
        <f>+SFY2014Smoothed_Final!AC10</f>
        <v>5060</v>
      </c>
      <c r="AD10" s="64">
        <f>IF(AC10&gt;0,(AVERAGE(AC$9:AC10)),"")</f>
        <v>5113</v>
      </c>
      <c r="AE10" s="123">
        <f>+SFY2014Smoothed_Final!AE10</f>
        <v>0</v>
      </c>
      <c r="AF10" s="64" t="str">
        <f>IF(AE10&gt;0,(AVERAGE(AE$9:AE10)),"")</f>
        <v/>
      </c>
      <c r="AG10" s="91">
        <f t="shared" si="0"/>
        <v>1566353</v>
      </c>
      <c r="AH10" s="92">
        <f>IF(AG10&gt;0,(AVERAGE(AG$9:AG10)),"")</f>
        <v>1566187.5</v>
      </c>
      <c r="AI10" s="93"/>
      <c r="AJ10" s="123">
        <v>449</v>
      </c>
      <c r="AK10" s="64">
        <f>IF(AJ10&gt;0,(AVERAGE(AJ$9:AJ10)),"")</f>
        <v>455.5</v>
      </c>
      <c r="AL10" s="93"/>
      <c r="AM10" s="65">
        <v>23005</v>
      </c>
      <c r="AN10" s="64">
        <f>IF(AM10&gt;0,(AVERAGE(AM$9:AM10)),"")</f>
        <v>22807</v>
      </c>
      <c r="AO10" s="93"/>
      <c r="AP10" s="65">
        <f t="shared" si="1"/>
        <v>1589807</v>
      </c>
      <c r="AQ10" s="94">
        <f>IF(AP10&gt;0,(AVERAGE(AP$9:AP10)),"")</f>
        <v>1589450</v>
      </c>
      <c r="AR10" s="93"/>
      <c r="AS10" s="123">
        <v>0</v>
      </c>
      <c r="AT10" s="64" t="str">
        <f>IF(AS10&gt;0,(AVERAGE(AS$9:AS10)),"")</f>
        <v/>
      </c>
      <c r="AU10" s="93"/>
      <c r="AV10" s="95">
        <f t="shared" si="2"/>
        <v>1589807</v>
      </c>
      <c r="AW10" s="94">
        <f>IF(AV10&gt;0,(AVERAGE(AV$9:AV10)),"")</f>
        <v>1589450</v>
      </c>
      <c r="AX10" s="93"/>
      <c r="AY10" s="123">
        <v>152729</v>
      </c>
      <c r="AZ10" s="64">
        <f>IF(AY10&gt;0,(AVERAGE(AY$9:AY10)),"")</f>
        <v>152875.5</v>
      </c>
      <c r="BA10" s="66"/>
      <c r="BB10" s="12"/>
      <c r="BC10" s="12"/>
      <c r="BD10" s="12"/>
    </row>
    <row r="11" spans="1:122" x14ac:dyDescent="0.2">
      <c r="A11" s="62">
        <f>A10</f>
        <v>2013</v>
      </c>
      <c r="B11" s="126" t="s">
        <v>22</v>
      </c>
      <c r="C11" s="123">
        <f>+SFY2014Smoothed_Final!C11</f>
        <v>119896</v>
      </c>
      <c r="D11" s="64">
        <f>IF(C11&gt;0,(AVERAGE(C$9:C11)),"")</f>
        <v>119882.66666666667</v>
      </c>
      <c r="E11" s="123">
        <f>+SFY2014Smoothed_Final!E11</f>
        <v>1802</v>
      </c>
      <c r="F11" s="64">
        <f>IF(E11&gt;0,(AVERAGE(E$9:E11)),"")</f>
        <v>1792.3333333333333</v>
      </c>
      <c r="G11" s="123">
        <f>+SFY2014Smoothed_Final!G11</f>
        <v>272674</v>
      </c>
      <c r="H11" s="64">
        <f>IF(G11&gt;0,(AVERAGE(G$9:G11)),"")</f>
        <v>271665.66666666669</v>
      </c>
      <c r="I11" s="123">
        <f>+SFY2014Smoothed_Final!I11</f>
        <v>150086</v>
      </c>
      <c r="J11" s="64">
        <f>IF(I11&gt;0,(AVERAGE(I$9:I11)),"")</f>
        <v>149304</v>
      </c>
      <c r="K11" s="123">
        <f>+SFY2014Smoothed_Final!K11</f>
        <v>132562</v>
      </c>
      <c r="L11" s="64">
        <f>IF(K11&gt;0,(AVERAGE(K$9:K11)),"")</f>
        <v>131668</v>
      </c>
      <c r="M11" s="123">
        <f>+SFY2014Smoothed_Final!M11</f>
        <v>3731</v>
      </c>
      <c r="N11" s="64">
        <f>IF(M11&gt;0,(AVERAGE(M$9:M11)),"")</f>
        <v>3740.6666666666665</v>
      </c>
      <c r="O11" s="123">
        <f>+SFY2014Smoothed_Final!O11</f>
        <v>26351</v>
      </c>
      <c r="P11" s="64">
        <f>IF(O11&gt;0,(AVERAGE(O$9:O11)),"")</f>
        <v>26233</v>
      </c>
      <c r="Q11" s="123">
        <f>+SFY2014Smoothed_Final!Q11</f>
        <v>48679</v>
      </c>
      <c r="R11" s="64">
        <f>IF(Q11&gt;0,(AVERAGE(Q$9:Q11)),"")</f>
        <v>49383</v>
      </c>
      <c r="S11" s="123">
        <f>+SFY2014Smoothed_Final!S11</f>
        <v>718315</v>
      </c>
      <c r="T11" s="64">
        <f>IF(S11&gt;0,(AVERAGE(S$9:S11)),"")</f>
        <v>717933</v>
      </c>
      <c r="U11" s="123">
        <f>+SFY2014Smoothed_Final!U11</f>
        <v>41713</v>
      </c>
      <c r="V11" s="64">
        <f>IF(U11&gt;0,(AVERAGE(U$9:U11)),"")</f>
        <v>41810.666666666664</v>
      </c>
      <c r="W11" s="123">
        <f>+SFY2014Smoothed_Final!W11</f>
        <v>5324</v>
      </c>
      <c r="X11" s="64">
        <f>IF(W11&gt;0,(AVERAGE(W$9:W11)),"")</f>
        <v>5301.333333333333</v>
      </c>
      <c r="Y11" s="123">
        <f>+SFY2014Smoothed_Final!Y11</f>
        <v>43294</v>
      </c>
      <c r="Z11" s="64">
        <f>IF(Y11&gt;0,(AVERAGE(Y$9:Y11)),"")</f>
        <v>43227</v>
      </c>
      <c r="AA11" s="123">
        <f>+SFY2014Smoothed_Final!AA11</f>
        <v>379</v>
      </c>
      <c r="AB11" s="64">
        <f>IF(AA11&gt;0,(AVERAGE(AA$9:AA11)),"")</f>
        <v>377</v>
      </c>
      <c r="AC11" s="123">
        <f>+SFY2014Smoothed_Final!AC11</f>
        <v>5573</v>
      </c>
      <c r="AD11" s="64">
        <f>IF(AC11&gt;0,(AVERAGE(AC$9:AC11)),"")</f>
        <v>5266.333333333333</v>
      </c>
      <c r="AE11" s="123">
        <f>+SFY2014Smoothed_Final!AE11</f>
        <v>0</v>
      </c>
      <c r="AF11" s="64" t="str">
        <f>IF(AE11&gt;0,(AVERAGE(AE$9:AE11)),"")</f>
        <v/>
      </c>
      <c r="AG11" s="91">
        <f t="shared" si="0"/>
        <v>1570379</v>
      </c>
      <c r="AH11" s="92">
        <f>IF(AG11&gt;0,(AVERAGE(AG$9:AG11)),"")</f>
        <v>1567584.6666666667</v>
      </c>
      <c r="AI11" s="93"/>
      <c r="AJ11" s="123">
        <v>423</v>
      </c>
      <c r="AK11" s="64">
        <f>IF(AJ11&gt;0,(AVERAGE(AJ$9:AJ11)),"")</f>
        <v>444.66666666666669</v>
      </c>
      <c r="AL11" s="93"/>
      <c r="AM11" s="65">
        <v>23364</v>
      </c>
      <c r="AN11" s="64">
        <f>IF(AM11&gt;0,(AVERAGE(AM$9:AM11)),"")</f>
        <v>22992.666666666668</v>
      </c>
      <c r="AO11" s="93"/>
      <c r="AP11" s="65">
        <f t="shared" si="1"/>
        <v>1594166</v>
      </c>
      <c r="AQ11" s="94">
        <f>IF(AP11&gt;0,(AVERAGE(AP$9:AP11)),"")</f>
        <v>1591022</v>
      </c>
      <c r="AR11" s="93"/>
      <c r="AS11" s="123">
        <v>0</v>
      </c>
      <c r="AT11" s="64" t="str">
        <f>IF(AS11&gt;0,(AVERAGE(AS$9:AS11)),"")</f>
        <v/>
      </c>
      <c r="AU11" s="93"/>
      <c r="AV11" s="95">
        <f t="shared" si="2"/>
        <v>1594166</v>
      </c>
      <c r="AW11" s="94">
        <f>IF(AV11&gt;0,(AVERAGE(AV$9:AV11)),"")</f>
        <v>1591022</v>
      </c>
      <c r="AX11" s="93"/>
      <c r="AY11" s="123">
        <v>152133</v>
      </c>
      <c r="AZ11" s="64">
        <f>IF(AY11&gt;0,(AVERAGE(AY$9:AY11)),"")</f>
        <v>152628</v>
      </c>
      <c r="BA11" s="66"/>
      <c r="BB11" s="12"/>
      <c r="BC11" s="12"/>
      <c r="BD11" s="12"/>
    </row>
    <row r="12" spans="1:122" x14ac:dyDescent="0.2">
      <c r="A12" s="62">
        <f>A11</f>
        <v>2013</v>
      </c>
      <c r="B12" s="126" t="s">
        <v>24</v>
      </c>
      <c r="C12" s="123">
        <f>+SFY2014Smoothed_Final!C12</f>
        <v>119850</v>
      </c>
      <c r="D12" s="64">
        <f>IF(C12&gt;0,(AVERAGE(C$9:C12)),"")</f>
        <v>119874.5</v>
      </c>
      <c r="E12" s="123">
        <f>+SFY2014Smoothed_Final!E12</f>
        <v>1812</v>
      </c>
      <c r="F12" s="64">
        <f>IF(E12&gt;0,(AVERAGE(E$9:E12)),"")</f>
        <v>1797.25</v>
      </c>
      <c r="G12" s="123">
        <f>+SFY2014Smoothed_Final!G12</f>
        <v>273038</v>
      </c>
      <c r="H12" s="64">
        <f>IF(G12&gt;0,(AVERAGE(G$9:G12)),"")</f>
        <v>272008.75</v>
      </c>
      <c r="I12" s="123">
        <f>+SFY2014Smoothed_Final!I12</f>
        <v>150389</v>
      </c>
      <c r="J12" s="64">
        <f>IF(I12&gt;0,(AVERAGE(I$9:I12)),"")</f>
        <v>149575.25</v>
      </c>
      <c r="K12" s="123">
        <f>+SFY2014Smoothed_Final!K12</f>
        <v>132513</v>
      </c>
      <c r="L12" s="64">
        <f>IF(K12&gt;0,(AVERAGE(K$9:K12)),"")</f>
        <v>131879.25</v>
      </c>
      <c r="M12" s="123">
        <f>+SFY2014Smoothed_Final!M12</f>
        <v>3744</v>
      </c>
      <c r="N12" s="64">
        <f>IF(M12&gt;0,(AVERAGE(M$9:M12)),"")</f>
        <v>3741.5</v>
      </c>
      <c r="O12" s="123">
        <f>+SFY2014Smoothed_Final!O12</f>
        <v>25946</v>
      </c>
      <c r="P12" s="64">
        <f>IF(O12&gt;0,(AVERAGE(O$9:O12)),"")</f>
        <v>26161.25</v>
      </c>
      <c r="Q12" s="123">
        <f>+SFY2014Smoothed_Final!Q12</f>
        <v>48047</v>
      </c>
      <c r="R12" s="64">
        <f>IF(Q12&gt;0,(AVERAGE(Q$9:Q12)),"")</f>
        <v>49049</v>
      </c>
      <c r="S12" s="123">
        <f>+SFY2014Smoothed_Final!S12</f>
        <v>718640</v>
      </c>
      <c r="T12" s="64">
        <f>IF(S12&gt;0,(AVERAGE(S$9:S12)),"")</f>
        <v>718109.75</v>
      </c>
      <c r="U12" s="123">
        <f>+SFY2014Smoothed_Final!U12</f>
        <v>41484</v>
      </c>
      <c r="V12" s="64">
        <f>IF(U12&gt;0,(AVERAGE(U$9:U12)),"")</f>
        <v>41729</v>
      </c>
      <c r="W12" s="123">
        <f>+SFY2014Smoothed_Final!W12</f>
        <v>5353</v>
      </c>
      <c r="X12" s="64">
        <f>IF(W12&gt;0,(AVERAGE(W$9:W12)),"")</f>
        <v>5314.25</v>
      </c>
      <c r="Y12" s="123">
        <f>+SFY2014Smoothed_Final!Y12</f>
        <v>43071</v>
      </c>
      <c r="Z12" s="64">
        <f>IF(Y12&gt;0,(AVERAGE(Y$9:Y12)),"")</f>
        <v>43188</v>
      </c>
      <c r="AA12" s="123">
        <f>+SFY2014Smoothed_Final!AA12</f>
        <v>376</v>
      </c>
      <c r="AB12" s="64">
        <f>IF(AA12&gt;0,(AVERAGE(AA$9:AA12)),"")</f>
        <v>376.75</v>
      </c>
      <c r="AC12" s="123">
        <f>+SFY2014Smoothed_Final!AC12</f>
        <v>5687</v>
      </c>
      <c r="AD12" s="64">
        <f>IF(AC12&gt;0,(AVERAGE(AC$9:AC12)),"")</f>
        <v>5371.5</v>
      </c>
      <c r="AE12" s="123">
        <f>+SFY2014Smoothed_Final!AE12</f>
        <v>0</v>
      </c>
      <c r="AF12" s="64" t="str">
        <f>IF(AE12&gt;0,(AVERAGE(AE$9:AE12)),"")</f>
        <v/>
      </c>
      <c r="AG12" s="91">
        <f t="shared" si="0"/>
        <v>1569950</v>
      </c>
      <c r="AH12" s="92">
        <f>IF(AG12&gt;0,(AVERAGE(AG$9:AG12)),"")</f>
        <v>1568176</v>
      </c>
      <c r="AI12" s="93"/>
      <c r="AJ12" s="123">
        <v>447</v>
      </c>
      <c r="AK12" s="64">
        <f>IF(AJ12&gt;0,(AVERAGE(AJ$9:AJ12)),"")</f>
        <v>445.25</v>
      </c>
      <c r="AL12" s="93"/>
      <c r="AM12" s="82">
        <v>23689</v>
      </c>
      <c r="AN12" s="64">
        <f>IF(AM12&gt;0,(AVERAGE(AM$9:AM12)),"")</f>
        <v>23166.75</v>
      </c>
      <c r="AO12" s="93"/>
      <c r="AP12" s="65">
        <f t="shared" si="1"/>
        <v>1594086</v>
      </c>
      <c r="AQ12" s="94">
        <f>IF(AP12&gt;0,(AVERAGE(AP$9:AP12)),"")</f>
        <v>1591788</v>
      </c>
      <c r="AR12" s="93"/>
      <c r="AS12" s="123">
        <v>0</v>
      </c>
      <c r="AT12" s="64" t="str">
        <f>IF(AS12&gt;0,(AVERAGE(AS$9:AS12)),"")</f>
        <v/>
      </c>
      <c r="AU12" s="93"/>
      <c r="AV12" s="95">
        <f t="shared" si="2"/>
        <v>1594086</v>
      </c>
      <c r="AW12" s="94">
        <f>IF(AV12&gt;0,(AVERAGE(AV$9:AV12)),"")</f>
        <v>1591788</v>
      </c>
      <c r="AX12" s="93"/>
      <c r="AY12" s="123">
        <v>151142</v>
      </c>
      <c r="AZ12" s="64">
        <f>IF(AY12&gt;0,(AVERAGE(AY$9:AY12)),"")</f>
        <v>152256.5</v>
      </c>
      <c r="BA12" s="66"/>
      <c r="BB12" s="12"/>
      <c r="BC12" s="12"/>
      <c r="BD12" s="12"/>
    </row>
    <row r="13" spans="1:122" x14ac:dyDescent="0.2">
      <c r="A13" s="62">
        <f>A12</f>
        <v>2013</v>
      </c>
      <c r="B13" s="136" t="s">
        <v>23</v>
      </c>
      <c r="C13" s="123">
        <f>+SFY2014Smoothed_Final!C13</f>
        <v>119708.41970675923</v>
      </c>
      <c r="D13" s="64">
        <f>IF(C13&gt;0,(AVERAGE(C$9:C13)),"")</f>
        <v>119841.28394135185</v>
      </c>
      <c r="E13" s="123">
        <f>+SFY2014Smoothed_Final!E13</f>
        <v>1801.3266784800003</v>
      </c>
      <c r="F13" s="64">
        <f>IF(E13&gt;0,(AVERAGE(E$9:E13)),"")</f>
        <v>1798.0653356959999</v>
      </c>
      <c r="G13" s="123">
        <f>+SFY2014Smoothed_Final!G13</f>
        <v>273093.94048607588</v>
      </c>
      <c r="H13" s="64">
        <f>IF(G13&gt;0,(AVERAGE(G$9:G13)),"")</f>
        <v>272225.78809721518</v>
      </c>
      <c r="I13" s="123">
        <f>+SFY2014Smoothed_Final!I13</f>
        <v>160458.33626979074</v>
      </c>
      <c r="J13" s="64">
        <f>IF(I13&gt;0,(AVERAGE(I$9:I13)),"")</f>
        <v>151751.86725395816</v>
      </c>
      <c r="K13" s="123">
        <f>+SFY2014Smoothed_Final!K13</f>
        <v>143852.64720600229</v>
      </c>
      <c r="L13" s="64">
        <f>IF(K13&gt;0,(AVERAGE(K$9:K13)),"")</f>
        <v>134273.92944120045</v>
      </c>
      <c r="M13" s="123">
        <f>+SFY2014Smoothed_Final!M13</f>
        <v>3807.5634614903638</v>
      </c>
      <c r="N13" s="64">
        <f>IF(M13&gt;0,(AVERAGE(M$9:M13)),"")</f>
        <v>3754.7126922980729</v>
      </c>
      <c r="O13" s="123">
        <f>+SFY2014Smoothed_Final!O13</f>
        <v>25080.570252605194</v>
      </c>
      <c r="P13" s="64">
        <f>IF(O13&gt;0,(AVERAGE(O$9:O13)),"")</f>
        <v>25945.114050521039</v>
      </c>
      <c r="Q13" s="123">
        <f>+SFY2014Smoothed_Final!Q13</f>
        <v>48302.512484184685</v>
      </c>
      <c r="R13" s="64">
        <f>IF(Q13&gt;0,(AVERAGE(Q$9:Q13)),"")</f>
        <v>48899.702496836937</v>
      </c>
      <c r="S13" s="123">
        <f>+SFY2014Smoothed_Final!S13</f>
        <v>721963.61963962077</v>
      </c>
      <c r="T13" s="64">
        <f>IF(S13&gt;0,(AVERAGE(S$9:S13)),"")</f>
        <v>718880.52392792411</v>
      </c>
      <c r="U13" s="123">
        <f>+SFY2014Smoothed_Final!U13</f>
        <v>41662.783525527346</v>
      </c>
      <c r="V13" s="64">
        <f>IF(U13&gt;0,(AVERAGE(U$9:U13)),"")</f>
        <v>41715.756705105465</v>
      </c>
      <c r="W13" s="123">
        <f>+SFY2014Smoothed_Final!W13</f>
        <v>5361.831230864429</v>
      </c>
      <c r="X13" s="64">
        <f>IF(W13&gt;0,(AVERAGE(W$9:W13)),"")</f>
        <v>5323.766246172886</v>
      </c>
      <c r="Y13" s="123">
        <f>+SFY2014Smoothed_Final!Y13</f>
        <v>42572.800266127451</v>
      </c>
      <c r="Z13" s="64">
        <f>IF(Y13&gt;0,(AVERAGE(Y$9:Y13)),"")</f>
        <v>43064.960053225492</v>
      </c>
      <c r="AA13" s="123">
        <f>+SFY2014Smoothed_Final!AA13</f>
        <v>373.63633312101916</v>
      </c>
      <c r="AB13" s="64">
        <f>IF(AA13&gt;0,(AVERAGE(AA$9:AA13)),"")</f>
        <v>376.1272666242038</v>
      </c>
      <c r="AC13" s="123">
        <f>+SFY2014Smoothed_Final!AC13</f>
        <v>5895.3970520718867</v>
      </c>
      <c r="AD13" s="64">
        <f>IF(AC13&gt;0,(AVERAGE(AC$9:AC13)),"")</f>
        <v>5476.2794104143777</v>
      </c>
      <c r="AE13" s="123">
        <f>+SFY2014Smoothed_Final!AE13</f>
        <v>0</v>
      </c>
      <c r="AF13" s="64" t="str">
        <f>IF(AE13&gt;0,(AVERAGE(AE$9:AE13)),"")</f>
        <v/>
      </c>
      <c r="AG13" s="97">
        <f t="shared" si="0"/>
        <v>1593935.3845927217</v>
      </c>
      <c r="AH13" s="98">
        <f>IF(AG13&gt;0,(AVERAGE(AG$9:AG13)),"")</f>
        <v>1573327.8769185443</v>
      </c>
      <c r="AI13" s="99"/>
      <c r="AJ13" s="123">
        <v>541</v>
      </c>
      <c r="AK13" s="64">
        <f>IF(AJ13&gt;0,(AVERAGE(AJ$9:AJ13)),"")</f>
        <v>464.4</v>
      </c>
      <c r="AL13" s="99"/>
      <c r="AM13" s="65">
        <v>24532</v>
      </c>
      <c r="AN13" s="64">
        <f>IF(AM13&gt;0,(AVERAGE(AM$9:AM13)),"")</f>
        <v>23439.8</v>
      </c>
      <c r="AO13" s="99"/>
      <c r="AP13" s="65">
        <f t="shared" si="1"/>
        <v>1619008.3845927217</v>
      </c>
      <c r="AQ13" s="94">
        <f>IF(AP13&gt;0,(AVERAGE(AP$9:AP13)),"")</f>
        <v>1597232.0769185442</v>
      </c>
      <c r="AR13" s="99"/>
      <c r="AS13" s="123">
        <v>0</v>
      </c>
      <c r="AT13" s="64" t="str">
        <f>IF(AS13&gt;0,(AVERAGE(AS$9:AS13)),"")</f>
        <v/>
      </c>
      <c r="AU13" s="93"/>
      <c r="AV13" s="95">
        <f t="shared" si="2"/>
        <v>1619008.3845927217</v>
      </c>
      <c r="AW13" s="94">
        <f>IF(AV13&gt;0,(AVERAGE(AV$9:AV13)),"")</f>
        <v>1597232.0769185442</v>
      </c>
      <c r="AX13" s="99"/>
      <c r="AY13" s="123">
        <v>153476</v>
      </c>
      <c r="AZ13" s="64">
        <f>IF(AY13&gt;0,(AVERAGE(AY$9:AY13)),"")</f>
        <v>152500.4</v>
      </c>
      <c r="BA13" s="68"/>
      <c r="BB13" s="69"/>
    </row>
    <row r="14" spans="1:122" x14ac:dyDescent="0.2">
      <c r="A14" s="62">
        <f>A13</f>
        <v>2013</v>
      </c>
      <c r="B14" s="136" t="s">
        <v>25</v>
      </c>
      <c r="C14" s="123">
        <f>+SFY2014Smoothed_Final!C14</f>
        <v>119922.37490898483</v>
      </c>
      <c r="D14" s="64">
        <f>IF(C14&gt;0,(AVERAGE(C$9:C14)),"")</f>
        <v>119854.79910262402</v>
      </c>
      <c r="E14" s="123">
        <f>+SFY2014Smoothed_Final!E14</f>
        <v>1796.4817976879617</v>
      </c>
      <c r="F14" s="64">
        <f>IF(E14&gt;0,(AVERAGE(E$9:E14)),"")</f>
        <v>1797.8014126946603</v>
      </c>
      <c r="G14" s="123">
        <f>+SFY2014Smoothed_Final!G14</f>
        <v>273370.28822933062</v>
      </c>
      <c r="H14" s="64">
        <f>IF(G14&gt;0,(AVERAGE(G$9:G14)),"")</f>
        <v>272416.53811923444</v>
      </c>
      <c r="I14" s="123">
        <f>+SFY2014Smoothed_Final!I14</f>
        <v>167844.92032022279</v>
      </c>
      <c r="J14" s="64">
        <f>IF(I14&gt;0,(AVERAGE(I$9:I14)),"")</f>
        <v>154434.04276500226</v>
      </c>
      <c r="K14" s="123">
        <f>+SFY2014Smoothed_Final!K14</f>
        <v>152981.78939692557</v>
      </c>
      <c r="L14" s="64">
        <f>IF(K14&gt;0,(AVERAGE(K$9:K14)),"")</f>
        <v>137391.90610048798</v>
      </c>
      <c r="M14" s="123">
        <f>+SFY2014Smoothed_Final!M14</f>
        <v>3810.508212814022</v>
      </c>
      <c r="N14" s="64">
        <f>IF(M14&gt;0,(AVERAGE(M$9:M14)),"")</f>
        <v>3764.0119457173982</v>
      </c>
      <c r="O14" s="123">
        <f>+SFY2014Smoothed_Final!O14</f>
        <v>23779.381625201066</v>
      </c>
      <c r="P14" s="64">
        <f>IF(O14&gt;0,(AVERAGE(O$9:O14)),"")</f>
        <v>25584.158646301043</v>
      </c>
      <c r="Q14" s="123">
        <f>+SFY2014Smoothed_Final!Q14</f>
        <v>47316.200262775041</v>
      </c>
      <c r="R14" s="64">
        <f>IF(Q14&gt;0,(AVERAGE(Q$9:Q14)),"")</f>
        <v>48635.785457826627</v>
      </c>
      <c r="S14" s="123">
        <f>+SFY2014Smoothed_Final!S14</f>
        <v>712687.26627014461</v>
      </c>
      <c r="T14" s="64">
        <f>IF(S14&gt;0,(AVERAGE(S$9:S14)),"")</f>
        <v>717848.31431829417</v>
      </c>
      <c r="U14" s="123">
        <f>+SFY2014Smoothed_Final!U14</f>
        <v>41110.286267369185</v>
      </c>
      <c r="V14" s="64">
        <f>IF(U14&gt;0,(AVERAGE(U$9:U14)),"")</f>
        <v>41614.844965482749</v>
      </c>
      <c r="W14" s="123">
        <f>+SFY2014Smoothed_Final!W14</f>
        <v>5360.8258246707555</v>
      </c>
      <c r="X14" s="64">
        <f>IF(W14&gt;0,(AVERAGE(W$9:W14)),"")</f>
        <v>5329.9428425891974</v>
      </c>
      <c r="Y14" s="123">
        <f>+SFY2014Smoothed_Final!Y14</f>
        <v>42566.051096115836</v>
      </c>
      <c r="Z14" s="64">
        <f>IF(Y14&gt;0,(AVERAGE(Y$9:Y14)),"")</f>
        <v>42981.80856037388</v>
      </c>
      <c r="AA14" s="123">
        <f>+SFY2014Smoothed_Final!AA14</f>
        <v>380.12026081075487</v>
      </c>
      <c r="AB14" s="64">
        <f>IF(AA14&gt;0,(AVERAGE(AA$9:AA14)),"")</f>
        <v>376.79276565529563</v>
      </c>
      <c r="AC14" s="123">
        <f>+SFY2014Smoothed_Final!AC14</f>
        <v>6047.8162625142058</v>
      </c>
      <c r="AD14" s="64">
        <f>IF(AC14&gt;0,(AVERAGE(AC$9:AC14)),"")</f>
        <v>5571.5355524310153</v>
      </c>
      <c r="AE14" s="123">
        <f>+SFY2014Smoothed_Final!AE14</f>
        <v>0</v>
      </c>
      <c r="AF14" s="64" t="str">
        <f>IF(AE14&gt;0,(AVERAGE(AE$9:AE14)),"")</f>
        <v/>
      </c>
      <c r="AG14" s="97">
        <f t="shared" si="0"/>
        <v>1598974.310735567</v>
      </c>
      <c r="AH14" s="98">
        <f>IF(AG14&gt;0,(AVERAGE(AG$9:AG14)),"")</f>
        <v>1577602.2825547147</v>
      </c>
      <c r="AI14" s="93"/>
      <c r="AJ14" s="123">
        <v>564</v>
      </c>
      <c r="AK14" s="64">
        <f>IF(AJ14&gt;0,(AVERAGE(AJ$9:AJ14)),"")</f>
        <v>481</v>
      </c>
      <c r="AL14" s="93"/>
      <c r="AM14" s="65">
        <v>24608</v>
      </c>
      <c r="AN14" s="64">
        <f>IF(AM14&gt;0,(AVERAGE(AM$9:AM14)),"")</f>
        <v>23634.5</v>
      </c>
      <c r="AO14" s="93"/>
      <c r="AP14" s="65">
        <f t="shared" si="1"/>
        <v>1624146.310735567</v>
      </c>
      <c r="AQ14" s="64">
        <f>IF(AP14&gt;0,(AVERAGE(AP$9:AP14)),"")</f>
        <v>1601717.7825547147</v>
      </c>
      <c r="AR14" s="93"/>
      <c r="AS14" s="123">
        <v>0</v>
      </c>
      <c r="AT14" s="64" t="str">
        <f>IF(AS14&gt;0,(AVERAGE(AS$9:AS14)),"")</f>
        <v/>
      </c>
      <c r="AU14" s="93"/>
      <c r="AV14" s="95">
        <f t="shared" si="2"/>
        <v>1624146.310735567</v>
      </c>
      <c r="AW14" s="64">
        <f>IF(AV14&gt;0,(AVERAGE(AV$9:AV14)),"")</f>
        <v>1601717.7825547147</v>
      </c>
      <c r="AX14" s="93"/>
      <c r="AY14" s="123">
        <v>150010</v>
      </c>
      <c r="AZ14" s="64">
        <f>IF(AY14&gt;0,(AVERAGE(AY$9:AY14)),"")</f>
        <v>152085.33333333334</v>
      </c>
      <c r="BA14" s="66"/>
      <c r="BB14" s="70"/>
      <c r="BC14" s="12"/>
      <c r="BD14" s="12"/>
      <c r="BE14" s="12"/>
      <c r="BF14" s="12"/>
      <c r="BG14" s="12"/>
      <c r="BH14" s="12"/>
    </row>
    <row r="15" spans="1:122" x14ac:dyDescent="0.2">
      <c r="A15" s="62">
        <v>2014</v>
      </c>
      <c r="B15" s="136" t="s">
        <v>26</v>
      </c>
      <c r="C15" s="123">
        <f>+SFY2014Smoothed_Final!C15</f>
        <v>119959.16358629058</v>
      </c>
      <c r="D15" s="64">
        <f>IF(C15&gt;0,(AVERAGE(C$9:C15)),"")</f>
        <v>119869.70831457639</v>
      </c>
      <c r="E15" s="123">
        <f>+SFY2014Smoothed_Final!E15</f>
        <v>1809.0784877472624</v>
      </c>
      <c r="F15" s="64">
        <f>IF(E15&gt;0,(AVERAGE(E$9:E15)),"")</f>
        <v>1799.4124234164608</v>
      </c>
      <c r="G15" s="123">
        <f>+SFY2014Smoothed_Final!G15</f>
        <v>273927.78141971608</v>
      </c>
      <c r="H15" s="64">
        <f>IF(G15&gt;0,(AVERAGE(G$9:G15)),"")</f>
        <v>272632.43001930322</v>
      </c>
      <c r="I15" s="123">
        <f>+SFY2014Smoothed_Final!I15</f>
        <v>156284.0262694282</v>
      </c>
      <c r="J15" s="64">
        <f>IF(I15&gt;0,(AVERAGE(I$9:I15)),"")</f>
        <v>154698.32612277739</v>
      </c>
      <c r="K15" s="123">
        <f>+SFY2014Smoothed_Final!K15</f>
        <v>142198.64437518001</v>
      </c>
      <c r="L15" s="64">
        <f>IF(K15&gt;0,(AVERAGE(K$9:K15)),"")</f>
        <v>138078.58299687254</v>
      </c>
      <c r="M15" s="123">
        <f>+SFY2014Smoothed_Final!M15</f>
        <v>3838.974142276054</v>
      </c>
      <c r="N15" s="64">
        <f>IF(M15&gt;0,(AVERAGE(M$9:M15)),"")</f>
        <v>3774.720830940063</v>
      </c>
      <c r="O15" s="123">
        <f>+SFY2014Smoothed_Final!O15</f>
        <v>23242.003478834409</v>
      </c>
      <c r="P15" s="64">
        <f>IF(O15&gt;0,(AVERAGE(O$9:O15)),"")</f>
        <v>25249.565050948666</v>
      </c>
      <c r="Q15" s="123">
        <f>+SFY2014Smoothed_Final!Q15</f>
        <v>49031.4842714923</v>
      </c>
      <c r="R15" s="64">
        <f>IF(Q15&gt;0,(AVERAGE(Q$9:Q15)),"")</f>
        <v>48692.313859778864</v>
      </c>
      <c r="S15" s="123">
        <f>+SFY2014Smoothed_Final!S15</f>
        <v>722859.0876780987</v>
      </c>
      <c r="T15" s="64">
        <f>IF(S15&gt;0,(AVERAGE(S$9:S15)),"")</f>
        <v>718564.13908398058</v>
      </c>
      <c r="U15" s="123">
        <f>+SFY2014Smoothed_Final!U15</f>
        <v>109703.89462562712</v>
      </c>
      <c r="V15" s="64">
        <f>IF(U15&gt;0,(AVERAGE(U$9:U15)),"")</f>
        <v>51341.852059789082</v>
      </c>
      <c r="W15" s="123">
        <f>+SFY2014Smoothed_Final!W15</f>
        <v>5315.5825459554171</v>
      </c>
      <c r="X15" s="64">
        <f>IF(W15&gt;0,(AVERAGE(W$9:W15)),"")</f>
        <v>5327.8913716415145</v>
      </c>
      <c r="Y15" s="123">
        <f>+SFY2014Smoothed_Final!Y15</f>
        <v>42188.097575465355</v>
      </c>
      <c r="Z15" s="64">
        <f>IF(Y15&gt;0,(AVERAGE(Y$9:Y15)),"")</f>
        <v>42868.421276815519</v>
      </c>
      <c r="AA15" s="123">
        <f>+SFY2014Smoothed_Final!AA15</f>
        <v>383.3622246556227</v>
      </c>
      <c r="AB15" s="64">
        <f>IF(AA15&gt;0,(AVERAGE(AA$9:AA15)),"")</f>
        <v>377.73125979819952</v>
      </c>
      <c r="AC15" s="123">
        <f>+SFY2014Smoothed_Final!AC15</f>
        <v>6587.4025184596421</v>
      </c>
      <c r="AD15" s="64">
        <f>IF(AC15&gt;0,(AVERAGE(AC$9:AC15)),"")</f>
        <v>5716.6594047208191</v>
      </c>
      <c r="AE15" s="123">
        <f>+SFY2014Smoothed_Final!AE15</f>
        <v>0</v>
      </c>
      <c r="AF15" s="64" t="str">
        <f>IF(AE15&gt;0,(AVERAGE(AE$9:AE15)),"")</f>
        <v/>
      </c>
      <c r="AG15" s="97">
        <f t="shared" si="0"/>
        <v>1657328.583199227</v>
      </c>
      <c r="AH15" s="98">
        <f>IF(AG15&gt;0,(AVERAGE(AG$9:AG15)),"")</f>
        <v>1588991.7540753593</v>
      </c>
      <c r="AI15" s="93"/>
      <c r="AJ15" s="123">
        <v>540</v>
      </c>
      <c r="AK15" s="64">
        <f>IF(AJ15&gt;0,(AVERAGE(AJ$9:AJ15)),"")</f>
        <v>489.42857142857144</v>
      </c>
      <c r="AL15" s="93"/>
      <c r="AM15" s="84">
        <v>23739</v>
      </c>
      <c r="AN15" s="64">
        <f>IF(AM15&gt;0,(AVERAGE(AM$9:AM15)),"")</f>
        <v>23649.428571428572</v>
      </c>
      <c r="AO15" s="93"/>
      <c r="AP15" s="65">
        <f t="shared" si="1"/>
        <v>1681607.583199227</v>
      </c>
      <c r="AQ15" s="64">
        <f>IF(AP15&gt;0,(AVERAGE(AP$9:AP15)),"")</f>
        <v>1613130.6112182164</v>
      </c>
      <c r="AR15" s="93"/>
      <c r="AS15" s="123">
        <v>0</v>
      </c>
      <c r="AT15" s="64" t="str">
        <f>IF(AS15&gt;0,(AVERAGE(AS$9:AS15)),"")</f>
        <v/>
      </c>
      <c r="AU15" s="93"/>
      <c r="AV15" s="95">
        <f t="shared" si="2"/>
        <v>1681607.583199227</v>
      </c>
      <c r="AW15" s="64">
        <f>IF(AV15&gt;0,(AVERAGE(AV$9:AV15)),"")</f>
        <v>1613130.6112182164</v>
      </c>
      <c r="AX15" s="93"/>
      <c r="AY15" s="123">
        <v>85816</v>
      </c>
      <c r="AZ15" s="64">
        <f>IF(AY15&gt;0,(AVERAGE(AY$9:AY15)),"")</f>
        <v>142618.28571428571</v>
      </c>
      <c r="BA15" s="66"/>
      <c r="BB15" s="70"/>
      <c r="BC15" s="12"/>
      <c r="BD15" s="12"/>
      <c r="BE15" s="12"/>
      <c r="BF15" s="12"/>
      <c r="BG15" s="12"/>
      <c r="BH15" s="12"/>
    </row>
    <row r="16" spans="1:122" x14ac:dyDescent="0.2">
      <c r="A16" s="62">
        <f>A15</f>
        <v>2014</v>
      </c>
      <c r="B16" s="136" t="s">
        <v>27</v>
      </c>
      <c r="C16" s="123">
        <f>+SFY2014Smoothed_Final!C16</f>
        <v>119823.62635411147</v>
      </c>
      <c r="D16" s="64">
        <f>IF(C16&gt;0,(AVERAGE(C$9:C16)),"")</f>
        <v>119863.94806951827</v>
      </c>
      <c r="E16" s="123">
        <f>+SFY2014Smoothed_Final!E16</f>
        <v>1827.4890347570094</v>
      </c>
      <c r="F16" s="64">
        <f>IF(E16&gt;0,(AVERAGE(E$9:E16)),"")</f>
        <v>1802.9219998340293</v>
      </c>
      <c r="G16" s="123">
        <f>+SFY2014Smoothed_Final!G16</f>
        <v>274431.54032669083</v>
      </c>
      <c r="H16" s="64">
        <f>IF(G16&gt;0,(AVERAGE(G$9:G16)),"")</f>
        <v>272857.31880772667</v>
      </c>
      <c r="I16" s="123">
        <f>+SFY2014Smoothed_Final!I16</f>
        <v>161930.71428569383</v>
      </c>
      <c r="J16" s="64">
        <f>IF(I16&gt;0,(AVERAGE(I$9:I16)),"")</f>
        <v>155602.37464314196</v>
      </c>
      <c r="K16" s="123">
        <f>+SFY2014Smoothed_Final!K16</f>
        <v>149135.92191247598</v>
      </c>
      <c r="L16" s="64">
        <f>IF(K16&gt;0,(AVERAGE(K$9:K16)),"")</f>
        <v>139460.75036132298</v>
      </c>
      <c r="M16" s="123">
        <f>+SFY2014Smoothed_Final!M16</f>
        <v>3873.3295743854023</v>
      </c>
      <c r="N16" s="64">
        <f>IF(M16&gt;0,(AVERAGE(M$9:M16)),"")</f>
        <v>3787.0469238707306</v>
      </c>
      <c r="O16" s="123">
        <f>+SFY2014Smoothed_Final!O16</f>
        <v>22040.476970563563</v>
      </c>
      <c r="P16" s="64">
        <f>IF(O16&gt;0,(AVERAGE(O$9:O16)),"")</f>
        <v>24848.429040900526</v>
      </c>
      <c r="Q16" s="123">
        <f>+SFY2014Smoothed_Final!Q16</f>
        <v>50243.567282671756</v>
      </c>
      <c r="R16" s="64">
        <f>IF(Q16&gt;0,(AVERAGE(Q$9:Q16)),"")</f>
        <v>48886.220537640475</v>
      </c>
      <c r="S16" s="123">
        <f>+SFY2014Smoothed_Final!S16</f>
        <v>725579.30126639875</v>
      </c>
      <c r="T16" s="64">
        <f>IF(S16&gt;0,(AVERAGE(S$9:S16)),"")</f>
        <v>719441.03435678291</v>
      </c>
      <c r="U16" s="123">
        <f>+SFY2014Smoothed_Final!U16</f>
        <v>109308.55648153868</v>
      </c>
      <c r="V16" s="64">
        <f>IF(U16&gt;0,(AVERAGE(U$9:U16)),"")</f>
        <v>58587.690112507786</v>
      </c>
      <c r="W16" s="123">
        <f>+SFY2014Smoothed_Final!W16</f>
        <v>5358.8150122834068</v>
      </c>
      <c r="X16" s="64">
        <f>IF(W16&gt;0,(AVERAGE(W$9:W16)),"")</f>
        <v>5331.7568267217512</v>
      </c>
      <c r="Y16" s="123">
        <f>+SFY2014Smoothed_Final!Y16</f>
        <v>42088.788359580154</v>
      </c>
      <c r="Z16" s="64">
        <f>IF(Y16&gt;0,(AVERAGE(Y$9:Y16)),"")</f>
        <v>42770.967162161098</v>
      </c>
      <c r="AA16" s="123">
        <f>+SFY2014Smoothed_Final!AA16</f>
        <v>382.55173369440575</v>
      </c>
      <c r="AB16" s="64">
        <f>IF(AA16&gt;0,(AVERAGE(AA$9:AA16)),"")</f>
        <v>378.3338190352253</v>
      </c>
      <c r="AC16" s="123">
        <f>+SFY2014Smoothed_Final!AC16</f>
        <v>7102.5126968158002</v>
      </c>
      <c r="AD16" s="64">
        <f>IF(AC16&gt;0,(AVERAGE(AC$9:AC16)),"")</f>
        <v>5889.8910662326916</v>
      </c>
      <c r="AE16" s="123">
        <f>+SFY2014Smoothed_Final!AE16</f>
        <v>0</v>
      </c>
      <c r="AF16" s="64" t="str">
        <f>IF(AE16&gt;0,(AVERAGE(AE$9:AE16)),"")</f>
        <v/>
      </c>
      <c r="AG16" s="97">
        <f t="shared" si="0"/>
        <v>1673127.1912916612</v>
      </c>
      <c r="AH16" s="98">
        <f>IF(AG16&gt;0,(AVERAGE(AG$9:AG16)),"")</f>
        <v>1599508.6837273971</v>
      </c>
      <c r="AI16" s="93"/>
      <c r="AJ16" s="123">
        <v>539</v>
      </c>
      <c r="AK16" s="64">
        <f>IF(AJ16&gt;0,(AVERAGE(AJ$9:AJ16)),"")</f>
        <v>495.625</v>
      </c>
      <c r="AL16" s="93"/>
      <c r="AM16" s="65">
        <v>22505</v>
      </c>
      <c r="AN16" s="64">
        <f>IF(AM16&gt;0,(AVERAGE(AM$9:AM16)),"")</f>
        <v>23506.375</v>
      </c>
      <c r="AO16" s="93"/>
      <c r="AP16" s="65">
        <f t="shared" si="1"/>
        <v>1696171.1912916612</v>
      </c>
      <c r="AQ16" s="64">
        <f>IF(AP16&gt;0,(AVERAGE(AP$9:AP16)),"")</f>
        <v>1623510.6837273971</v>
      </c>
      <c r="AR16" s="93"/>
      <c r="AS16" s="123">
        <v>0</v>
      </c>
      <c r="AT16" s="64" t="str">
        <f>IF(AS16&gt;0,(AVERAGE(AS$9:AS16)),"")</f>
        <v/>
      </c>
      <c r="AU16" s="93"/>
      <c r="AV16" s="95">
        <f t="shared" si="2"/>
        <v>1696171.1912916612</v>
      </c>
      <c r="AW16" s="64">
        <f>IF(AV16&gt;0,(AVERAGE(AV$9:AV16)),"")</f>
        <v>1623510.6837273971</v>
      </c>
      <c r="AX16" s="93"/>
      <c r="AY16" s="123">
        <v>85798</v>
      </c>
      <c r="AZ16" s="64">
        <f>IF(AY16&gt;0,(AVERAGE(AY$9:AY16)),"")</f>
        <v>135515.75</v>
      </c>
      <c r="BA16" s="66"/>
      <c r="BB16" s="70"/>
      <c r="BC16" s="12"/>
      <c r="BD16" s="12"/>
      <c r="BE16" s="12"/>
      <c r="BF16" s="12"/>
      <c r="BG16" s="12"/>
      <c r="BH16" s="12"/>
    </row>
    <row r="17" spans="1:60" s="15" customFormat="1" x14ac:dyDescent="0.2">
      <c r="A17" s="62">
        <f>A16</f>
        <v>2014</v>
      </c>
      <c r="B17" s="63" t="s">
        <v>28</v>
      </c>
      <c r="C17" s="123">
        <f>+SFY2014Smoothed_Final!C17</f>
        <v>119731.35845561461</v>
      </c>
      <c r="D17" s="64">
        <f>IF(C17&gt;0,(AVERAGE(C$9:C17)),"")</f>
        <v>119849.21589019563</v>
      </c>
      <c r="E17" s="123">
        <f>+SFY2014Smoothed_Final!E17</f>
        <v>1805.1375998672236</v>
      </c>
      <c r="F17" s="64">
        <f>IF(E17&gt;0,(AVERAGE(E$9:E17)),"")</f>
        <v>1803.1681776154953</v>
      </c>
      <c r="G17" s="123">
        <f>+SFY2014Smoothed_Final!G17</f>
        <v>273113.35504618136</v>
      </c>
      <c r="H17" s="64">
        <f>IF(G17&gt;0,(AVERAGE(G$9:G17)),"")</f>
        <v>272885.76727866608</v>
      </c>
      <c r="I17" s="123">
        <f>+SFY2014Smoothed_Final!I17</f>
        <v>165903.5</v>
      </c>
      <c r="J17" s="64">
        <f>IF(I17&gt;0,(AVERAGE(I$9:I17)),"")</f>
        <v>156746.94412723731</v>
      </c>
      <c r="K17" s="123">
        <f>+SFY2014Smoothed_Final!K17</f>
        <v>158689.9</v>
      </c>
      <c r="L17" s="64">
        <f>IF(K17&gt;0,(AVERAGE(K$9:K17)),"")</f>
        <v>141597.32254339819</v>
      </c>
      <c r="M17" s="123">
        <f>+SFY2014Smoothed_Final!M17</f>
        <v>3830.4375390965843</v>
      </c>
      <c r="N17" s="64">
        <f>IF(M17&gt;0,(AVERAGE(M$9:M17)),"")</f>
        <v>3791.86810334027</v>
      </c>
      <c r="O17" s="123">
        <f>+SFY2014Smoothed_Final!O17</f>
        <v>19343</v>
      </c>
      <c r="P17" s="64">
        <f>IF(O17&gt;0,(AVERAGE(O$9:O17)),"")</f>
        <v>24236.714703022692</v>
      </c>
      <c r="Q17" s="123">
        <f>+SFY2014Smoothed_Final!Q17</f>
        <v>49950.5</v>
      </c>
      <c r="R17" s="64">
        <f>IF(Q17&gt;0,(AVERAGE(Q$9:Q17)),"")</f>
        <v>49004.473811235977</v>
      </c>
      <c r="S17" s="123">
        <f>+SFY2014Smoothed_Final!S17</f>
        <v>735654</v>
      </c>
      <c r="T17" s="64">
        <f>IF(S17&gt;0,(AVERAGE(S$9:S17)),"")</f>
        <v>721242.47498380707</v>
      </c>
      <c r="U17" s="123">
        <f>+SFY2014Smoothed_Final!U17</f>
        <v>112756.5</v>
      </c>
      <c r="V17" s="64">
        <f>IF(U17&gt;0,(AVERAGE(U$9:U17)),"")</f>
        <v>64606.446766673587</v>
      </c>
      <c r="W17" s="123">
        <f>+SFY2014Smoothed_Final!W17</f>
        <v>5362.6054613774013</v>
      </c>
      <c r="X17" s="64">
        <f>IF(W17&gt;0,(AVERAGE(W$9:W17)),"")</f>
        <v>5335.1844527946014</v>
      </c>
      <c r="Y17" s="123">
        <f>+SFY2014Smoothed_Final!Y17</f>
        <v>41494</v>
      </c>
      <c r="Z17" s="64">
        <f>IF(Y17&gt;0,(AVERAGE(Y$9:Y17)),"")</f>
        <v>42629.081921920973</v>
      </c>
      <c r="AA17" s="123">
        <f>+SFY2014Smoothed_Final!AA17</f>
        <v>381.5</v>
      </c>
      <c r="AB17" s="64">
        <f>IF(AA17&gt;0,(AVERAGE(AA$9:AA17)),"")</f>
        <v>378.68561692020029</v>
      </c>
      <c r="AC17" s="123">
        <f>+SFY2014Smoothed_Final!AC17</f>
        <v>6577</v>
      </c>
      <c r="AD17" s="64">
        <f>IF(AC17&gt;0,(AVERAGE(AC$9:AC17)),"")</f>
        <v>5966.2365033179485</v>
      </c>
      <c r="AE17" s="123">
        <f>+SFY2014Smoothed_Final!AE17</f>
        <v>0</v>
      </c>
      <c r="AF17" s="64" t="str">
        <f>IF(AE17&gt;0,(AVERAGE(AE$9:AE17)),"")</f>
        <v/>
      </c>
      <c r="AG17" s="98">
        <f t="shared" si="0"/>
        <v>1694592.7941021372</v>
      </c>
      <c r="AH17" s="98">
        <f>IF(AG17&gt;0,(AVERAGE(AG$9:AG17)),"")</f>
        <v>1610073.5848801462</v>
      </c>
      <c r="AI17" s="93"/>
      <c r="AJ17" s="123">
        <v>457</v>
      </c>
      <c r="AK17" s="64">
        <f>IF(AJ17&gt;0,(AVERAGE(AJ$9:AJ17)),"")</f>
        <v>491.33333333333331</v>
      </c>
      <c r="AL17" s="93"/>
      <c r="AM17" s="87">
        <v>21563</v>
      </c>
      <c r="AN17" s="64">
        <f>IF(AM17&gt;0,(AVERAGE(AM$9:AM17)),"")</f>
        <v>23290.444444444445</v>
      </c>
      <c r="AO17" s="93"/>
      <c r="AP17" s="64">
        <f t="shared" si="1"/>
        <v>1716612.7941021372</v>
      </c>
      <c r="AQ17" s="64">
        <f>IF(AP17&gt;0,(AVERAGE(AP$9:AP17)),"")</f>
        <v>1633855.3626579239</v>
      </c>
      <c r="AR17" s="93"/>
      <c r="AS17" s="64">
        <v>0</v>
      </c>
      <c r="AT17" s="64" t="str">
        <f>IF(AS17&gt;0,(AVERAGE(AS$9:AS17)),"")</f>
        <v/>
      </c>
      <c r="AU17" s="93"/>
      <c r="AV17" s="64">
        <f t="shared" si="2"/>
        <v>1716612.7941021372</v>
      </c>
      <c r="AW17" s="64">
        <f>IF(AV17&gt;0,(AVERAGE(AV$9:AV17)),"")</f>
        <v>1633855.3626579239</v>
      </c>
      <c r="AX17" s="93"/>
      <c r="AY17" s="123">
        <v>82846</v>
      </c>
      <c r="AZ17" s="64">
        <f>IF(AY17&gt;0,(AVERAGE(AY$9:AY17)),"")</f>
        <v>129663.55555555556</v>
      </c>
      <c r="BA17" s="72"/>
      <c r="BB17" s="73"/>
      <c r="BC17" s="74"/>
      <c r="BD17" s="74"/>
      <c r="BE17" s="74"/>
      <c r="BF17" s="74"/>
      <c r="BG17" s="74"/>
      <c r="BH17" s="74"/>
    </row>
    <row r="18" spans="1:60" x14ac:dyDescent="0.2">
      <c r="A18" s="62">
        <f>A17</f>
        <v>2014</v>
      </c>
      <c r="B18" s="63" t="s">
        <v>29</v>
      </c>
      <c r="C18" s="123">
        <f>+SFY2014Smoothed_Final!C18</f>
        <v>119731.35845561461</v>
      </c>
      <c r="D18" s="64">
        <f>IF(C18&gt;0,(AVERAGE(C$9:C18)),"")</f>
        <v>119837.43014673753</v>
      </c>
      <c r="E18" s="123">
        <f>+SFY2014Smoothed_Final!E18</f>
        <v>1805.1375998672236</v>
      </c>
      <c r="F18" s="64">
        <f>IF(E18&gt;0,(AVERAGE(E$9:E18)),"")</f>
        <v>1803.3651198406683</v>
      </c>
      <c r="G18" s="123">
        <f>+SFY2014Smoothed_Final!G18</f>
        <v>273113.35504618136</v>
      </c>
      <c r="H18" s="64">
        <f>IF(G18&gt;0,(AVERAGE(G$9:G18)),"")</f>
        <v>272908.52605541761</v>
      </c>
      <c r="I18" s="123">
        <f>+SFY2014Smoothed_Final!I18</f>
        <v>165903.5</v>
      </c>
      <c r="J18" s="64">
        <f>IF(I18&gt;0,(AVERAGE(I$9:I18)),"")</f>
        <v>157662.59971451358</v>
      </c>
      <c r="K18" s="123">
        <f>+SFY2014Smoothed_Final!K18</f>
        <v>158689.9</v>
      </c>
      <c r="L18" s="64">
        <f>IF(K18&gt;0,(AVERAGE(K$9:K18)),"")</f>
        <v>143306.58028905836</v>
      </c>
      <c r="M18" s="123">
        <f>+SFY2014Smoothed_Final!M18</f>
        <v>3830.4375390965843</v>
      </c>
      <c r="N18" s="64">
        <f>IF(M18&gt;0,(AVERAGE(M$9:M18)),"")</f>
        <v>3795.7250469159017</v>
      </c>
      <c r="O18" s="123">
        <f>+SFY2014Smoothed_Final!O18</f>
        <v>19343</v>
      </c>
      <c r="P18" s="64">
        <f>IF(O18&gt;0,(AVERAGE(O$9:O18)),"")</f>
        <v>23747.343232720421</v>
      </c>
      <c r="Q18" s="123">
        <f>+SFY2014Smoothed_Final!Q18</f>
        <v>49950.5</v>
      </c>
      <c r="R18" s="64">
        <f>IF(Q18&gt;0,(AVERAGE(Q$9:Q18)),"")</f>
        <v>49099.076430112378</v>
      </c>
      <c r="S18" s="123">
        <f>+SFY2014Smoothed_Final!S18</f>
        <v>735654</v>
      </c>
      <c r="T18" s="64">
        <f>IF(S18&gt;0,(AVERAGE(S$9:S18)),"")</f>
        <v>722683.62748542638</v>
      </c>
      <c r="U18" s="123">
        <f>+SFY2014Smoothed_Final!U18</f>
        <v>112756.5</v>
      </c>
      <c r="V18" s="64">
        <f>IF(U18&gt;0,(AVERAGE(U$9:U18)),"")</f>
        <v>69421.452090006234</v>
      </c>
      <c r="W18" s="123">
        <f>+SFY2014Smoothed_Final!W18</f>
        <v>5362.6054613774013</v>
      </c>
      <c r="X18" s="64">
        <f>IF(W18&gt;0,(AVERAGE(W$9:W18)),"")</f>
        <v>5337.9265536528819</v>
      </c>
      <c r="Y18" s="123">
        <f>+SFY2014Smoothed_Final!Y18</f>
        <v>41494</v>
      </c>
      <c r="Z18" s="64">
        <f>IF(Y18&gt;0,(AVERAGE(Y$9:Y18)),"")</f>
        <v>42515.57372972888</v>
      </c>
      <c r="AA18" s="123">
        <f>+SFY2014Smoothed_Final!AA18</f>
        <v>381.5</v>
      </c>
      <c r="AB18" s="64">
        <f>IF(AA18&gt;0,(AVERAGE(AA$9:AA18)),"")</f>
        <v>378.96705522818024</v>
      </c>
      <c r="AC18" s="123">
        <f>+SFY2014Smoothed_Final!AC18</f>
        <v>6577</v>
      </c>
      <c r="AD18" s="64">
        <f>IF(AC18&gt;0,(AVERAGE(AC$9:AC18)),"")</f>
        <v>6027.3128529861533</v>
      </c>
      <c r="AE18" s="123">
        <f>+SFY2014Smoothed_Final!AE18</f>
        <v>1</v>
      </c>
      <c r="AF18" s="64">
        <f>IF(AE18&gt;0,(AVERAGE(AE$9:AE18)),"")</f>
        <v>0.1</v>
      </c>
      <c r="AG18" s="98">
        <f t="shared" si="0"/>
        <v>1694593.7941021372</v>
      </c>
      <c r="AH18" s="98">
        <f>IF(AG18&gt;0,(AVERAGE(AG$9:AG18)),"")</f>
        <v>1618525.6058023453</v>
      </c>
      <c r="AI18" s="93"/>
      <c r="AJ18" s="123">
        <v>468</v>
      </c>
      <c r="AK18" s="64">
        <f>IF(AJ18&gt;0,(AVERAGE(AJ$9:AJ18)),"")</f>
        <v>489</v>
      </c>
      <c r="AL18" s="93"/>
      <c r="AM18" s="87">
        <v>21630</v>
      </c>
      <c r="AN18" s="64">
        <f>IF(AM18&gt;0,(AVERAGE(AM$9:AM18)),"")</f>
        <v>23124.400000000001</v>
      </c>
      <c r="AO18" s="93"/>
      <c r="AP18" s="64">
        <f t="shared" si="1"/>
        <v>1716691.7941021372</v>
      </c>
      <c r="AQ18" s="64">
        <f>IF(AP18&gt;0,(AVERAGE(AP$9:AP18)),"")</f>
        <v>1642139.0058023452</v>
      </c>
      <c r="AR18" s="93"/>
      <c r="AS18" s="64">
        <v>0</v>
      </c>
      <c r="AT18" s="64" t="str">
        <f>IF(AS18&gt;0,(AVERAGE(AS$9:AS18)),"")</f>
        <v/>
      </c>
      <c r="AU18" s="93"/>
      <c r="AV18" s="64">
        <f t="shared" si="2"/>
        <v>1716691.7941021372</v>
      </c>
      <c r="AW18" s="64">
        <f>IF(AV18&gt;0,(AVERAGE(AV$9:AV18)),"")</f>
        <v>1642139.0058023452</v>
      </c>
      <c r="AX18" s="93"/>
      <c r="AY18" s="123">
        <v>78399</v>
      </c>
      <c r="AZ18" s="64">
        <f>IF(AY18&gt;0,(AVERAGE(AY$9:AY18)),"")</f>
        <v>124537.1</v>
      </c>
      <c r="BA18" s="66"/>
      <c r="BB18" s="70"/>
      <c r="BC18" s="12"/>
      <c r="BD18" s="12"/>
      <c r="BE18" s="12"/>
      <c r="BF18" s="12"/>
      <c r="BG18" s="12"/>
      <c r="BH18" s="12"/>
    </row>
    <row r="19" spans="1:60" x14ac:dyDescent="0.2">
      <c r="A19" s="62">
        <f>A18</f>
        <v>2014</v>
      </c>
      <c r="B19" s="126" t="s">
        <v>12</v>
      </c>
      <c r="C19" s="123">
        <f>+SFY2014Smoothed_Final!C19</f>
        <v>119006</v>
      </c>
      <c r="D19" s="64">
        <f>IF(C19&gt;0,(AVERAGE(C$9:C19)),"")</f>
        <v>119761.84558794321</v>
      </c>
      <c r="E19" s="123">
        <f>+SFY2014Smoothed_Final!E19</f>
        <v>1804</v>
      </c>
      <c r="F19" s="64">
        <f>IF(E19&gt;0,(AVERAGE(E$9:E19)),"")</f>
        <v>1803.4228362187894</v>
      </c>
      <c r="G19" s="123">
        <f>+SFY2014Smoothed_Final!G19</f>
        <v>273652</v>
      </c>
      <c r="H19" s="64">
        <f>IF(G19&gt;0,(AVERAGE(G$9:G19)),"")</f>
        <v>272976.11459583422</v>
      </c>
      <c r="I19" s="123">
        <f>+SFY2014Smoothed_Final!I19</f>
        <v>165439</v>
      </c>
      <c r="J19" s="64">
        <f>IF(I19&gt;0,(AVERAGE(I$9:I19)),"")</f>
        <v>158369.54519501232</v>
      </c>
      <c r="K19" s="123">
        <f>+SFY2014Smoothed_Final!K19</f>
        <v>158059</v>
      </c>
      <c r="L19" s="64">
        <f>IF(K19&gt;0,(AVERAGE(K$9:K19)),"")</f>
        <v>144647.70935368942</v>
      </c>
      <c r="M19" s="123">
        <f>+SFY2014Smoothed_Final!M19</f>
        <v>3989</v>
      </c>
      <c r="N19" s="64">
        <f>IF(M19&gt;0,(AVERAGE(M$9:M19)),"")</f>
        <v>3813.295497196274</v>
      </c>
      <c r="O19" s="123">
        <f>+SFY2014Smoothed_Final!O19</f>
        <v>19504</v>
      </c>
      <c r="P19" s="64">
        <f>IF(O19&gt;0,(AVERAGE(O$9:O19)),"")</f>
        <v>23361.584757018565</v>
      </c>
      <c r="Q19" s="123">
        <f>+SFY2014Smoothed_Final!Q19</f>
        <v>49486</v>
      </c>
      <c r="R19" s="64">
        <f>IF(Q19&gt;0,(AVERAGE(Q$9:Q19)),"")</f>
        <v>49134.251300102165</v>
      </c>
      <c r="S19" s="123">
        <f>+SFY2014Smoothed_Final!S19</f>
        <v>734869</v>
      </c>
      <c r="T19" s="64">
        <f>IF(S19&gt;0,(AVERAGE(S$9:S19)),"")</f>
        <v>723791.38862311479</v>
      </c>
      <c r="U19" s="123">
        <f>+SFY2014Smoothed_Final!U19</f>
        <v>111639</v>
      </c>
      <c r="V19" s="64">
        <f>IF(U19&gt;0,(AVERAGE(U$9:U19)),"")</f>
        <v>73259.410990914752</v>
      </c>
      <c r="W19" s="123">
        <f>+SFY2014Smoothed_Final!W19</f>
        <v>5481</v>
      </c>
      <c r="X19" s="64">
        <f>IF(W19&gt;0,(AVERAGE(W$9:W19)),"")</f>
        <v>5350.9332305935286</v>
      </c>
      <c r="Y19" s="123">
        <f>+SFY2014Smoothed_Final!Y19</f>
        <v>41491</v>
      </c>
      <c r="Z19" s="64">
        <f>IF(Y19&gt;0,(AVERAGE(Y$9:Y19)),"")</f>
        <v>42422.430663389889</v>
      </c>
      <c r="AA19" s="123">
        <f>+SFY2014Smoothed_Final!AA19</f>
        <v>384</v>
      </c>
      <c r="AB19" s="64">
        <f>IF(AA19&gt;0,(AVERAGE(AA$9:AA19)),"")</f>
        <v>379.4245956619821</v>
      </c>
      <c r="AC19" s="123">
        <f>+SFY2014Smoothed_Final!AC19</f>
        <v>6510</v>
      </c>
      <c r="AD19" s="64">
        <f>IF(AC19&gt;0,(AVERAGE(AC$9:AC19)),"")</f>
        <v>6071.1935027146856</v>
      </c>
      <c r="AE19" s="123">
        <f>+SFY2014Smoothed_Final!AE19</f>
        <v>3</v>
      </c>
      <c r="AF19" s="64">
        <f>IF(AE19&gt;0,(AVERAGE(AE$9:AE19)),"")</f>
        <v>0.36363636363636365</v>
      </c>
      <c r="AG19" s="97">
        <f>C19+E19+G19+I19+K19+M19+O19+Q19+S19+U19+W19+Y19+AA19+AC19+AE19</f>
        <v>1691316</v>
      </c>
      <c r="AH19" s="98">
        <f>IF(AG19&gt;0,(AVERAGE(AG$9:AG19)),"")</f>
        <v>1625142.9143657684</v>
      </c>
      <c r="AI19" s="93"/>
      <c r="AJ19" s="65">
        <v>464</v>
      </c>
      <c r="AK19" s="64">
        <f>IF(AJ19&gt;0,(AVERAGE(AJ$9:AJ19)),"")</f>
        <v>486.72727272727275</v>
      </c>
      <c r="AL19" s="93"/>
      <c r="AM19" s="65">
        <v>21693</v>
      </c>
      <c r="AN19" s="64">
        <f>IF(AM19&gt;0,(AVERAGE(AM$9:AM19)),"")</f>
        <v>22994.272727272728</v>
      </c>
      <c r="AO19" s="93"/>
      <c r="AP19" s="65">
        <f>AG19+AJ19+AM19</f>
        <v>1713473</v>
      </c>
      <c r="AQ19" s="64">
        <f>IF(AP19&gt;0,(AVERAGE(AP$9:AP19)),"")</f>
        <v>1648623.9143657684</v>
      </c>
      <c r="AR19" s="93"/>
      <c r="AS19" s="65">
        <v>0</v>
      </c>
      <c r="AT19" s="64" t="str">
        <f>IF(AS19&gt;0,(AVERAGE(AS$9:AS19)),"")</f>
        <v/>
      </c>
      <c r="AU19" s="93"/>
      <c r="AV19" s="95">
        <f>AP19+AS19</f>
        <v>1713473</v>
      </c>
      <c r="AW19" s="64">
        <f>IF(AV19&gt;0,(AVERAGE(AV$9:AV19)),"")</f>
        <v>1648623.9143657684</v>
      </c>
      <c r="AX19" s="93"/>
      <c r="AY19" s="65">
        <v>79255</v>
      </c>
      <c r="AZ19" s="64">
        <f>IF(AY19&gt;0,(AVERAGE(AY$9:AY19)),"")</f>
        <v>120420.54545454546</v>
      </c>
      <c r="BA19" s="21"/>
      <c r="BB19" s="12"/>
      <c r="BC19" s="12"/>
      <c r="BD19" s="12"/>
      <c r="BE19" s="12"/>
      <c r="BF19" s="12"/>
      <c r="BG19" s="12"/>
      <c r="BH19" s="12"/>
    </row>
    <row r="20" spans="1:60" s="77" customFormat="1" ht="13.5" thickBot="1" x14ac:dyDescent="0.25">
      <c r="A20" s="62">
        <f>A19</f>
        <v>2014</v>
      </c>
      <c r="B20" s="127" t="s">
        <v>30</v>
      </c>
      <c r="C20" s="123">
        <f>+SFY2014Smoothed_Final!C20</f>
        <v>119396</v>
      </c>
      <c r="D20" s="100">
        <f>IF(C20&gt;0,(AVERAGE(C$9:C20)),"")</f>
        <v>119731.35845561461</v>
      </c>
      <c r="E20" s="123">
        <f>+SFY2014Smoothed_Final!E20</f>
        <v>1824</v>
      </c>
      <c r="F20" s="100">
        <f>IF(E20&gt;0,(AVERAGE(E$9:E20)),"")</f>
        <v>1805.1375998672236</v>
      </c>
      <c r="G20" s="123">
        <f>+SFY2014Smoothed_Final!G20</f>
        <v>274623</v>
      </c>
      <c r="H20" s="100">
        <f>IF(G20&gt;0,(AVERAGE(G$9:G20)),"")</f>
        <v>273113.35504618136</v>
      </c>
      <c r="I20" s="123">
        <f>+SFY2014Smoothed_Final!I20</f>
        <v>170084</v>
      </c>
      <c r="J20" s="100">
        <f>IF(I20&gt;0,(AVERAGE(I$9:I20)),"")</f>
        <v>159345.74976209464</v>
      </c>
      <c r="K20" s="123">
        <f>+SFY2014Smoothed_Final!K20</f>
        <v>164368</v>
      </c>
      <c r="L20" s="100">
        <f>IF(K20&gt;0,(AVERAGE(K$9:K20)),"")</f>
        <v>146291.06690754864</v>
      </c>
      <c r="M20" s="123">
        <f>+SFY2014Smoothed_Final!M20</f>
        <v>4019</v>
      </c>
      <c r="N20" s="100">
        <f>IF(M20&gt;0,(AVERAGE(M$9:M20)),"")</f>
        <v>3830.4375390965847</v>
      </c>
      <c r="O20" s="123">
        <f>+SFY2014Smoothed_Final!O20</f>
        <v>19182</v>
      </c>
      <c r="P20" s="100">
        <f>IF(O20&gt;0,(AVERAGE(O$9:O20)),"")</f>
        <v>23013.286027267019</v>
      </c>
      <c r="Q20" s="123">
        <f>+SFY2014Smoothed_Final!Q20</f>
        <v>50415</v>
      </c>
      <c r="R20" s="75">
        <f>IF(Q20&gt;0,(AVERAGE(Q$9:Q20)),"")</f>
        <v>49240.980358426983</v>
      </c>
      <c r="S20" s="123">
        <f>+SFY2014Smoothed_Final!S20</f>
        <v>736439</v>
      </c>
      <c r="T20" s="100">
        <f>IF(S20&gt;0,(AVERAGE(S$9:S20)),"")</f>
        <v>724845.35623785527</v>
      </c>
      <c r="U20" s="123">
        <f>+SFY2014Smoothed_Final!U20</f>
        <v>113874</v>
      </c>
      <c r="V20" s="100">
        <f>IF(U20&gt;0,(AVERAGE(U$9:U20)),"")</f>
        <v>76643.96007500519</v>
      </c>
      <c r="W20" s="123">
        <f>+SFY2014Smoothed_Final!W20</f>
        <v>5491</v>
      </c>
      <c r="X20" s="100">
        <f>IF(W20&gt;0,(AVERAGE(W$9:W20)),"")</f>
        <v>5362.6054613774013</v>
      </c>
      <c r="Y20" s="123">
        <f>+SFY2014Smoothed_Final!Y20</f>
        <v>41497</v>
      </c>
      <c r="Z20" s="100">
        <f>IF(Y20&gt;0,(AVERAGE(Y$9:Y20)),"")</f>
        <v>42345.311441440732</v>
      </c>
      <c r="AA20" s="123">
        <f>+SFY2014Smoothed_Final!AA20</f>
        <v>379</v>
      </c>
      <c r="AB20" s="75">
        <f>IF(AA20&gt;0,(AVERAGE(AA$9:AA20)),"")</f>
        <v>379.38921269015026</v>
      </c>
      <c r="AC20" s="123">
        <f>+SFY2014Smoothed_Final!AC20</f>
        <v>6644</v>
      </c>
      <c r="AD20" s="100">
        <f>IF(AC20&gt;0,(AVERAGE(AC$9:AC20)),"")</f>
        <v>6118.9273774884614</v>
      </c>
      <c r="AE20" s="123">
        <f>+SFY2014Smoothed_Final!AE20</f>
        <v>7</v>
      </c>
      <c r="AF20" s="100">
        <f>IF(AE20&gt;0,(AVERAGE(AE$9:AE20)),"")</f>
        <v>0.91666666666666663</v>
      </c>
      <c r="AG20" s="76">
        <f>C20+E20+G20+I20+K20+M20+O20+Q20+S20+U20+W20+Y20+AA20+AC20+AE20</f>
        <v>1708242</v>
      </c>
      <c r="AH20" s="101">
        <f>IF(AG20&gt;0,(AVERAGE(AG$9:AG20)),"")</f>
        <v>1632067.8381686211</v>
      </c>
      <c r="AI20" s="102"/>
      <c r="AJ20" s="124">
        <v>495</v>
      </c>
      <c r="AK20" s="75">
        <f>IF(AJ20&gt;0,(AVERAGE(AJ$9:AJ20)),"")</f>
        <v>487.41666666666669</v>
      </c>
      <c r="AL20" s="102"/>
      <c r="AM20" s="124">
        <v>22123</v>
      </c>
      <c r="AN20" s="100">
        <f>IF(AM20&gt;0,(AVERAGE(AM$9:AM20)),"")</f>
        <v>22921.666666666668</v>
      </c>
      <c r="AO20" s="102"/>
      <c r="AP20" s="80">
        <f>AG20+AJ20+AM20</f>
        <v>1730860</v>
      </c>
      <c r="AQ20" s="100">
        <f>IF(AP20&gt;0,(AVERAGE(AP$9:AP20)),"")</f>
        <v>1655476.9215019543</v>
      </c>
      <c r="AR20" s="102"/>
      <c r="AS20" s="76">
        <v>0</v>
      </c>
      <c r="AT20" s="75" t="str">
        <f>IF(AS20&gt;0,(AVERAGE(AS$9:AS20)),"")</f>
        <v/>
      </c>
      <c r="AU20" s="102"/>
      <c r="AV20" s="80">
        <f>AP20+AS20</f>
        <v>1730860</v>
      </c>
      <c r="AW20" s="100">
        <f>IF(AV20&gt;0,(AVERAGE(AV$9:AV20)),"")</f>
        <v>1655476.9215019543</v>
      </c>
      <c r="AX20" s="102"/>
      <c r="AY20" s="76">
        <v>79133</v>
      </c>
      <c r="AZ20" s="105">
        <f>IF(AY20&gt;0,(AVERAGE(AY$9:AY20)),"")</f>
        <v>116979.91666666667</v>
      </c>
      <c r="BA20" s="21"/>
      <c r="BB20" s="12"/>
      <c r="BC20" s="12"/>
      <c r="BD20" s="12"/>
      <c r="BE20" s="12"/>
      <c r="BF20" s="12"/>
      <c r="BG20" s="12"/>
      <c r="BH20" s="12"/>
    </row>
    <row r="21" spans="1:60" s="77" customFormat="1" x14ac:dyDescent="0.2">
      <c r="A21" s="78"/>
      <c r="B21" s="103"/>
      <c r="C21" s="103"/>
      <c r="D21" s="128"/>
      <c r="E21" s="103"/>
      <c r="F21" s="128"/>
      <c r="G21" s="103"/>
      <c r="H21" s="128"/>
      <c r="I21" s="103"/>
      <c r="J21" s="128"/>
      <c r="K21" s="103"/>
      <c r="L21" s="128"/>
      <c r="M21" s="103"/>
      <c r="N21" s="128"/>
      <c r="O21" s="103"/>
      <c r="P21" s="128"/>
      <c r="Q21" s="103"/>
      <c r="R21" s="129"/>
      <c r="S21" s="103"/>
      <c r="T21" s="128"/>
      <c r="U21" s="103"/>
      <c r="V21" s="128"/>
      <c r="W21" s="103"/>
      <c r="X21" s="128"/>
      <c r="Y21" s="103"/>
      <c r="Z21" s="128"/>
      <c r="AA21" s="103"/>
      <c r="AB21" s="129"/>
      <c r="AC21" s="103"/>
      <c r="AD21" s="128"/>
      <c r="AE21" s="103"/>
      <c r="AF21" s="128"/>
      <c r="AG21" s="128"/>
      <c r="AH21" s="128"/>
      <c r="AI21" s="79"/>
      <c r="AJ21" s="103"/>
      <c r="AK21" s="129"/>
      <c r="AL21" s="130"/>
      <c r="AM21" s="103"/>
      <c r="AN21" s="128"/>
      <c r="AO21" s="130"/>
      <c r="AP21" s="129"/>
      <c r="AQ21" s="128"/>
      <c r="AR21" s="130"/>
      <c r="AS21" s="128"/>
      <c r="AT21" s="129"/>
      <c r="AU21" s="130"/>
      <c r="AV21" s="129"/>
      <c r="AW21" s="128"/>
      <c r="AX21" s="130"/>
      <c r="AY21" s="128"/>
      <c r="AZ21" s="131"/>
      <c r="BA21" s="21"/>
      <c r="BB21" s="12"/>
      <c r="BC21" s="12"/>
      <c r="BD21" s="12"/>
      <c r="BE21" s="12"/>
      <c r="BF21" s="12"/>
      <c r="BG21" s="12"/>
      <c r="BH21" s="12"/>
    </row>
    <row r="22" spans="1:60" s="77" customFormat="1" x14ac:dyDescent="0.2">
      <c r="A22" s="78"/>
      <c r="B22" s="103"/>
      <c r="C22" s="103"/>
      <c r="D22" s="128"/>
      <c r="E22" s="103"/>
      <c r="F22" s="128"/>
      <c r="G22" s="103"/>
      <c r="H22" s="128"/>
      <c r="I22" s="103"/>
      <c r="J22" s="128"/>
      <c r="K22" s="103"/>
      <c r="L22" s="128"/>
      <c r="M22" s="103"/>
      <c r="N22" s="128"/>
      <c r="O22" s="103"/>
      <c r="P22" s="128"/>
      <c r="Q22" s="103"/>
      <c r="R22" s="129"/>
      <c r="S22" s="103"/>
      <c r="T22" s="128"/>
      <c r="U22" s="103"/>
      <c r="V22" s="128"/>
      <c r="W22" s="103"/>
      <c r="X22" s="128"/>
      <c r="Y22" s="103"/>
      <c r="Z22" s="128"/>
      <c r="AA22" s="103"/>
      <c r="AB22" s="129"/>
      <c r="AC22" s="103"/>
      <c r="AD22" s="128"/>
      <c r="AE22" s="103"/>
      <c r="AF22" s="128"/>
      <c r="AG22" s="128"/>
      <c r="AH22" s="128"/>
      <c r="AI22" s="79"/>
      <c r="AJ22" s="103"/>
      <c r="AK22" s="129"/>
      <c r="AL22" s="130"/>
      <c r="AM22" s="103"/>
      <c r="AN22" s="128"/>
      <c r="AO22" s="130"/>
      <c r="AP22" s="129"/>
      <c r="AQ22" s="128"/>
      <c r="AR22" s="130"/>
      <c r="AS22" s="128"/>
      <c r="AT22" s="129"/>
      <c r="AU22" s="130"/>
      <c r="AV22" s="129"/>
      <c r="AW22" s="128"/>
      <c r="AX22" s="130"/>
      <c r="AY22" s="128"/>
      <c r="AZ22" s="131"/>
      <c r="BA22" s="21"/>
      <c r="BB22" s="12"/>
      <c r="BC22" s="12"/>
      <c r="BD22" s="12"/>
      <c r="BE22" s="12"/>
      <c r="BF22" s="12"/>
      <c r="BG22" s="12"/>
      <c r="BH22" s="12"/>
    </row>
    <row r="23" spans="1:60" x14ac:dyDescent="0.2">
      <c r="A23" s="139" t="s">
        <v>88</v>
      </c>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1"/>
      <c r="AF23" s="6"/>
      <c r="AG23" s="6"/>
      <c r="AH23" s="6"/>
      <c r="AI23" s="79"/>
      <c r="AJ23" s="103"/>
      <c r="AK23" s="6"/>
      <c r="AM23" s="71"/>
      <c r="AY23" s="67"/>
    </row>
    <row r="24" spans="1:60" x14ac:dyDescent="0.2">
      <c r="A24" s="139" t="s">
        <v>89</v>
      </c>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G24" s="71"/>
      <c r="AH24" s="103"/>
      <c r="AI24" s="79"/>
      <c r="AJ24" s="104"/>
      <c r="AK24" s="6"/>
      <c r="AM24" s="71"/>
      <c r="AP24" s="71"/>
      <c r="AV24" s="71"/>
      <c r="AY24" s="67"/>
    </row>
    <row r="25" spans="1:60" x14ac:dyDescent="0.2">
      <c r="A25" s="139" t="s">
        <v>90</v>
      </c>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G25" s="71"/>
      <c r="AH25" s="103"/>
      <c r="AI25" s="79"/>
      <c r="AJ25" s="104"/>
      <c r="AK25" s="6"/>
      <c r="AM25" s="71"/>
      <c r="AP25" s="71"/>
      <c r="AV25" s="71"/>
      <c r="AY25" s="67"/>
    </row>
    <row r="26" spans="1:60" ht="14.25" customHeight="1" x14ac:dyDescent="0.2">
      <c r="A26" s="139" t="s">
        <v>91</v>
      </c>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G26" s="71"/>
      <c r="AH26" s="103"/>
      <c r="AI26" s="79"/>
      <c r="AJ26" s="103"/>
      <c r="AK26" s="6"/>
      <c r="AM26" s="71"/>
      <c r="AP26" s="71"/>
      <c r="AV26" s="71"/>
      <c r="AY26" s="67"/>
    </row>
    <row r="27" spans="1:60" ht="14.25" customHeight="1" x14ac:dyDescent="0.2">
      <c r="A27" s="139" t="s">
        <v>92</v>
      </c>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G27" s="71"/>
      <c r="AH27" s="103"/>
      <c r="AI27" s="79"/>
      <c r="AJ27" s="103"/>
      <c r="AK27" s="6"/>
      <c r="AM27" s="71"/>
      <c r="AY27" s="67"/>
    </row>
    <row r="28" spans="1:60" x14ac:dyDescent="0.2">
      <c r="C28" s="71"/>
      <c r="AE28" s="71"/>
      <c r="AF28" s="6"/>
      <c r="AG28" s="6"/>
      <c r="AH28" s="6"/>
      <c r="AI28" s="79"/>
      <c r="AJ28" s="103"/>
      <c r="AK28" s="6"/>
      <c r="AM28" s="71"/>
      <c r="AY28" s="67"/>
    </row>
    <row r="29" spans="1:60" x14ac:dyDescent="0.2">
      <c r="D29" s="137"/>
      <c r="E29" s="134"/>
      <c r="F29" s="137"/>
      <c r="G29" s="134"/>
      <c r="H29" s="137"/>
      <c r="I29" s="134"/>
      <c r="J29" s="137"/>
      <c r="K29" s="134"/>
      <c r="L29" s="137"/>
      <c r="M29" s="134"/>
      <c r="N29" s="137"/>
      <c r="O29" s="134"/>
      <c r="P29" s="137"/>
      <c r="R29" s="137"/>
      <c r="T29" s="137"/>
      <c r="V29" s="137"/>
      <c r="X29" s="137"/>
      <c r="Z29" s="137"/>
      <c r="AB29" s="137"/>
      <c r="AD29" s="137"/>
      <c r="AF29" s="133"/>
      <c r="AG29" s="6"/>
      <c r="AH29" s="137"/>
      <c r="AI29" s="79"/>
      <c r="AJ29" s="6"/>
      <c r="AK29" s="6"/>
    </row>
    <row r="30" spans="1:60" x14ac:dyDescent="0.2">
      <c r="D30" s="137"/>
      <c r="E30" s="134"/>
      <c r="F30" s="137"/>
      <c r="G30" s="134"/>
      <c r="H30" s="137"/>
      <c r="I30" s="134"/>
      <c r="J30" s="137"/>
      <c r="K30" s="134"/>
      <c r="L30" s="137"/>
      <c r="M30" s="134"/>
      <c r="N30" s="137"/>
      <c r="O30" s="134"/>
      <c r="P30" s="137"/>
      <c r="R30" s="137"/>
      <c r="T30" s="137"/>
      <c r="V30" s="137"/>
      <c r="X30" s="137"/>
      <c r="Z30" s="137"/>
      <c r="AB30" s="137"/>
      <c r="AD30" s="137"/>
      <c r="AF30" s="6"/>
      <c r="AG30" s="6"/>
      <c r="AH30" s="137"/>
      <c r="AI30" s="79"/>
      <c r="AJ30" s="6"/>
      <c r="AK30" s="6"/>
    </row>
    <row r="31" spans="1:60" x14ac:dyDescent="0.2">
      <c r="D31" s="137"/>
      <c r="E31" s="134"/>
      <c r="F31" s="137"/>
      <c r="G31" s="134"/>
      <c r="H31" s="137"/>
      <c r="I31" s="134"/>
      <c r="J31" s="137"/>
      <c r="K31" s="134"/>
      <c r="L31" s="137"/>
      <c r="M31" s="134"/>
      <c r="N31" s="137"/>
      <c r="O31" s="134"/>
      <c r="P31" s="137"/>
      <c r="R31" s="137"/>
      <c r="T31" s="137"/>
      <c r="V31" s="137"/>
      <c r="X31" s="137"/>
      <c r="Z31" s="137"/>
      <c r="AB31" s="137"/>
      <c r="AD31" s="137"/>
      <c r="AF31" s="6"/>
      <c r="AH31" s="137"/>
    </row>
    <row r="32" spans="1:60" x14ac:dyDescent="0.2">
      <c r="D32" s="137"/>
      <c r="E32" s="134"/>
      <c r="F32" s="137"/>
      <c r="G32" s="134"/>
      <c r="H32" s="137"/>
      <c r="I32" s="134"/>
      <c r="J32" s="137"/>
      <c r="K32" s="134"/>
      <c r="L32" s="137"/>
      <c r="M32" s="134"/>
      <c r="N32" s="137"/>
      <c r="O32" s="134"/>
      <c r="P32" s="137"/>
      <c r="R32" s="137"/>
      <c r="T32" s="137"/>
      <c r="V32" s="137"/>
      <c r="X32" s="137"/>
      <c r="Z32" s="137"/>
      <c r="AB32" s="137"/>
      <c r="AD32" s="137"/>
      <c r="AF32" s="6"/>
      <c r="AH32" s="137"/>
    </row>
    <row r="33" spans="3:34" x14ac:dyDescent="0.2">
      <c r="D33" s="135"/>
      <c r="E33" s="134"/>
      <c r="F33" s="135"/>
      <c r="G33" s="134"/>
      <c r="H33" s="135"/>
      <c r="I33" s="134"/>
      <c r="J33" s="135"/>
      <c r="K33" s="134"/>
      <c r="L33" s="135"/>
      <c r="M33" s="134"/>
      <c r="N33" s="135"/>
      <c r="O33" s="134"/>
      <c r="P33" s="135"/>
      <c r="R33" s="135"/>
      <c r="T33" s="135"/>
      <c r="V33" s="135"/>
      <c r="X33" s="135"/>
      <c r="Z33" s="135"/>
      <c r="AB33" s="135"/>
      <c r="AD33" s="135"/>
      <c r="AH33" s="135"/>
    </row>
    <row r="34" spans="3:34" x14ac:dyDescent="0.2">
      <c r="D34" s="135"/>
      <c r="E34" s="134"/>
      <c r="F34" s="135"/>
      <c r="G34" s="134"/>
      <c r="H34" s="135"/>
      <c r="I34" s="134"/>
      <c r="J34" s="135"/>
      <c r="K34" s="134"/>
      <c r="L34" s="135"/>
      <c r="M34" s="134"/>
      <c r="N34" s="135"/>
      <c r="O34" s="134"/>
      <c r="P34" s="135"/>
      <c r="R34" s="135"/>
      <c r="T34" s="135"/>
      <c r="V34" s="135"/>
      <c r="X34" s="135"/>
      <c r="Z34" s="135"/>
      <c r="AB34" s="135"/>
      <c r="AD34" s="135"/>
      <c r="AH34" s="135"/>
    </row>
    <row r="35" spans="3:34" x14ac:dyDescent="0.2">
      <c r="C35" s="135"/>
      <c r="D35" s="135"/>
      <c r="F35" s="135"/>
      <c r="G35" s="135"/>
      <c r="H35" s="135"/>
      <c r="J35" s="135"/>
      <c r="L35" s="135"/>
      <c r="N35" s="135"/>
      <c r="P35" s="135"/>
      <c r="R35" s="135"/>
      <c r="T35" s="135"/>
      <c r="V35" s="135"/>
      <c r="X35" s="135"/>
      <c r="Z35" s="135"/>
      <c r="AB35" s="135"/>
      <c r="AD35" s="135"/>
      <c r="AH35" s="135"/>
    </row>
    <row r="38" spans="3:34" x14ac:dyDescent="0.2">
      <c r="D38" s="138"/>
    </row>
    <row r="39" spans="3:34" x14ac:dyDescent="0.2">
      <c r="D39" s="138"/>
    </row>
    <row r="40" spans="3:34" x14ac:dyDescent="0.2">
      <c r="C40" s="71"/>
      <c r="E40" s="71"/>
      <c r="G40" s="71"/>
      <c r="I40" s="71"/>
      <c r="K40" s="71"/>
      <c r="M40" s="71"/>
      <c r="O40" s="71"/>
      <c r="Q40" s="71"/>
      <c r="S40" s="71"/>
      <c r="U40" s="71"/>
      <c r="W40" s="71"/>
      <c r="Y40" s="71"/>
      <c r="AA40" s="71"/>
      <c r="AC40" s="71"/>
      <c r="AE40" s="71"/>
      <c r="AG40" s="71"/>
    </row>
    <row r="65" spans="3:15" x14ac:dyDescent="0.2">
      <c r="C65" s="125" t="s">
        <v>61</v>
      </c>
      <c r="D65" s="143" t="s">
        <v>62</v>
      </c>
      <c r="E65" s="143"/>
      <c r="F65" s="143"/>
      <c r="G65" s="143"/>
      <c r="H65" s="143"/>
      <c r="I65" s="143"/>
      <c r="J65" s="143"/>
      <c r="K65" s="143"/>
      <c r="L65" s="143"/>
      <c r="M65" s="143"/>
      <c r="N65" s="143"/>
      <c r="O65" s="143"/>
    </row>
    <row r="66" spans="3:15" x14ac:dyDescent="0.2">
      <c r="C66"/>
      <c r="D66" s="140" t="s">
        <v>63</v>
      </c>
      <c r="E66" s="140"/>
      <c r="F66" s="140"/>
      <c r="G66" s="140"/>
      <c r="H66" s="140"/>
      <c r="I66" s="140"/>
      <c r="J66" s="140"/>
      <c r="K66" s="140"/>
      <c r="L66" s="140"/>
      <c r="M66" s="140"/>
      <c r="N66" s="140"/>
      <c r="O66" s="140"/>
    </row>
    <row r="67" spans="3:15" x14ac:dyDescent="0.2">
      <c r="C67"/>
      <c r="D67" s="140" t="s">
        <v>64</v>
      </c>
      <c r="E67" s="140"/>
      <c r="F67" s="140"/>
      <c r="G67" s="140"/>
      <c r="H67" s="140"/>
      <c r="I67" s="140"/>
      <c r="J67" s="140"/>
      <c r="K67" s="140"/>
      <c r="L67" s="140"/>
      <c r="M67" s="140"/>
      <c r="N67" s="140"/>
      <c r="O67" s="140"/>
    </row>
    <row r="68" spans="3:15" x14ac:dyDescent="0.2">
      <c r="C68" s="71"/>
      <c r="D68" s="1" t="s">
        <v>65</v>
      </c>
      <c r="E68" s="71"/>
      <c r="G68" s="71"/>
      <c r="K68" s="71"/>
      <c r="M68" s="71"/>
      <c r="O68" s="71"/>
    </row>
    <row r="71" spans="3:15" x14ac:dyDescent="0.2">
      <c r="D71" s="1" t="s">
        <v>66</v>
      </c>
    </row>
    <row r="72" spans="3:15" x14ac:dyDescent="0.2">
      <c r="D72" s="1" t="s">
        <v>67</v>
      </c>
    </row>
    <row r="74" spans="3:15" x14ac:dyDescent="0.2">
      <c r="D74" s="1" t="s">
        <v>68</v>
      </c>
    </row>
    <row r="65535" spans="33:33" x14ac:dyDescent="0.2">
      <c r="AG65535" s="71"/>
    </row>
  </sheetData>
  <mergeCells count="45">
    <mergeCell ref="Q4:R4"/>
    <mergeCell ref="S4:T4"/>
    <mergeCell ref="D66:O66"/>
    <mergeCell ref="D67:O67"/>
    <mergeCell ref="AA7:AB7"/>
    <mergeCell ref="E7:F7"/>
    <mergeCell ref="Y7:Z7"/>
    <mergeCell ref="C7:D7"/>
    <mergeCell ref="D65:O65"/>
    <mergeCell ref="G7:H7"/>
    <mergeCell ref="I7:J7"/>
    <mergeCell ref="K7:L7"/>
    <mergeCell ref="M7:N7"/>
    <mergeCell ref="O7:P7"/>
    <mergeCell ref="Q7:R7"/>
    <mergeCell ref="S7:T7"/>
    <mergeCell ref="U7:V7"/>
    <mergeCell ref="W7:X7"/>
    <mergeCell ref="AY4:AZ4"/>
    <mergeCell ref="AJ5:AJ6"/>
    <mergeCell ref="AK5:AK6"/>
    <mergeCell ref="Y4:Z4"/>
    <mergeCell ref="AA4:AB4"/>
    <mergeCell ref="AC4:AD4"/>
    <mergeCell ref="AE4:AF4"/>
    <mergeCell ref="AG4:AH4"/>
    <mergeCell ref="AS4:AT4"/>
    <mergeCell ref="AV4:AW4"/>
    <mergeCell ref="AM7:AN7"/>
    <mergeCell ref="AC7:AD7"/>
    <mergeCell ref="AE7:AF7"/>
    <mergeCell ref="AJ7:AK7"/>
    <mergeCell ref="U4:V4"/>
    <mergeCell ref="W4:X4"/>
    <mergeCell ref="AJ4:AK4"/>
    <mergeCell ref="AM4:AN4"/>
    <mergeCell ref="AP4:AQ4"/>
    <mergeCell ref="K4:L4"/>
    <mergeCell ref="M4:N4"/>
    <mergeCell ref="O4:P4"/>
    <mergeCell ref="A4:B4"/>
    <mergeCell ref="C4:D4"/>
    <mergeCell ref="E4:F4"/>
    <mergeCell ref="G4:H4"/>
    <mergeCell ref="I4:J4"/>
  </mergeCells>
  <phoneticPr fontId="8" type="noConversion"/>
  <printOptions horizontalCentered="1"/>
  <pageMargins left="0" right="0" top="0.5" bottom="0.5" header="0.3" footer="0.3"/>
  <pageSetup paperSize="5" scale="33" orientation="landscape" r:id="rId1"/>
  <headerFooter>
    <oddFooter>&amp;L&amp;D&amp;R&amp;Z&amp;F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SFY2014</vt:lpstr>
      <vt:lpstr>SFY2014Smoothed_Final</vt:lpstr>
      <vt:lpstr>SFY2014 Enrollees</vt:lpstr>
    </vt:vector>
  </TitlesOfParts>
  <Company>DHHS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georgejohnston</dc:creator>
  <cp:lastModifiedBy>Mary Cohn</cp:lastModifiedBy>
  <cp:lastPrinted>2014-10-01T14:54:44Z</cp:lastPrinted>
  <dcterms:created xsi:type="dcterms:W3CDTF">1999-03-31T17:40:16Z</dcterms:created>
  <dcterms:modified xsi:type="dcterms:W3CDTF">2014-11-21T17:00:54Z</dcterms:modified>
</cp:coreProperties>
</file>