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s\2020 Tax Forms\2020 Estimator\"/>
    </mc:Choice>
  </mc:AlternateContent>
  <workbookProtection workbookAlgorithmName="SHA-512" workbookHashValue="FcvKSsqzt0AyQyx0qRANMfTO6UnUr17SqOb29vDCv1BMW82zC2wbwnT6Pa88MiqCbNPxI29PZknBqnCQ5M53Xg==" workbookSaltValue="Y+b2nXqjPLi5on+KC0uSMQ==" workbookSpinCount="100000" lockStructure="1"/>
  <bookViews>
    <workbookView xWindow="0" yWindow="0" windowWidth="15530" windowHeight="7050"/>
  </bookViews>
  <sheets>
    <sheet name="Estimator" sheetId="1" r:id="rId1"/>
    <sheet name="Other Additions Deductions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C32" i="1"/>
  <c r="F24" i="1" l="1"/>
  <c r="B29" i="2"/>
  <c r="C33" i="1" s="1"/>
  <c r="C23" i="1"/>
  <c r="C24" i="1" s="1"/>
  <c r="I9" i="1"/>
  <c r="J9" i="1"/>
  <c r="K9" i="1"/>
  <c r="L9" i="1"/>
  <c r="M9" i="1"/>
  <c r="C10" i="1"/>
  <c r="E36" i="1" s="1"/>
  <c r="I20" i="1"/>
  <c r="F21" i="1"/>
  <c r="I21" i="1"/>
  <c r="I22" i="1"/>
  <c r="I23" i="1"/>
  <c r="I24" i="1"/>
  <c r="I25" i="1"/>
  <c r="I26" i="1"/>
  <c r="I27" i="1"/>
  <c r="I28" i="1"/>
  <c r="I29" i="1"/>
  <c r="I30" i="1"/>
  <c r="I32" i="1"/>
  <c r="F33" i="1"/>
  <c r="I36" i="1"/>
  <c r="C39" i="1"/>
  <c r="C40" i="1"/>
  <c r="H40" i="1"/>
  <c r="C41" i="1"/>
  <c r="L11" i="1" s="1"/>
  <c r="L13" i="1" s="1"/>
  <c r="F26" i="1" l="1"/>
  <c r="F36" i="1" s="1"/>
  <c r="I35" i="1" s="1"/>
  <c r="K11" i="1"/>
  <c r="K13" i="1" s="1"/>
  <c r="I34" i="1"/>
  <c r="C36" i="1"/>
  <c r="J11" i="1"/>
  <c r="J13" i="1" s="1"/>
  <c r="M11" i="1"/>
  <c r="M13" i="1" s="1"/>
  <c r="I11" i="1"/>
  <c r="I13" i="1" s="1"/>
  <c r="C42" i="1" s="1"/>
  <c r="C11" i="1" s="1"/>
  <c r="F37" i="1" l="1"/>
  <c r="F10" i="1" s="1"/>
  <c r="F12" i="1" s="1"/>
  <c r="E6" i="1" s="1"/>
  <c r="J29" i="1" l="1"/>
  <c r="J22" i="1"/>
  <c r="J20" i="1"/>
  <c r="J27" i="1"/>
  <c r="J30" i="1"/>
  <c r="J32" i="1"/>
  <c r="J31" i="1"/>
  <c r="J28" i="1"/>
  <c r="J24" i="1"/>
  <c r="J25" i="1"/>
  <c r="J26" i="1"/>
  <c r="J23" i="1"/>
  <c r="J21" i="1"/>
</calcChain>
</file>

<file path=xl/sharedStrings.xml><?xml version="1.0" encoding="utf-8"?>
<sst xmlns="http://schemas.openxmlformats.org/spreadsheetml/2006/main" count="100" uniqueCount="92">
  <si>
    <t>Total Child Deduction</t>
  </si>
  <si>
    <t>Estimated Federal Adjusted Gross Income</t>
  </si>
  <si>
    <t>Filing Status</t>
  </si>
  <si>
    <t>old refund/owe calculator - does not include 
formula to not refund credit only</t>
  </si>
  <si>
    <t>Number of children under age 17</t>
  </si>
  <si>
    <t>Child Deduction Amount</t>
  </si>
  <si>
    <t>This estimator will calculate your tax liability using 
the higher of your 
NC Standard Deduction or your NC Itemized Deduction.</t>
  </si>
  <si>
    <t>Total Annual 
Withholding</t>
  </si>
  <si>
    <t>Total</t>
  </si>
  <si>
    <t>NC Itemized or Standard</t>
  </si>
  <si>
    <t>NC Standard Deduction       &amp;       NC Itemized Deduction</t>
  </si>
  <si>
    <t>Deductions on 1040 to 
Calculate AGI</t>
  </si>
  <si>
    <t>TOTAL DEDUCTIONS</t>
  </si>
  <si>
    <t>S-Corporation</t>
  </si>
  <si>
    <t xml:space="preserve">Partnership </t>
  </si>
  <si>
    <t>Estimated Tax Payments</t>
  </si>
  <si>
    <t>Withholding</t>
  </si>
  <si>
    <t>TOTAL ADDITIONS</t>
  </si>
  <si>
    <t>Charitable Contributions</t>
  </si>
  <si>
    <t>Refund or Balance Due</t>
  </si>
  <si>
    <t>Total NC Withholding</t>
  </si>
  <si>
    <t>Pay Frequency</t>
  </si>
  <si>
    <t>Standard Deduction</t>
  </si>
  <si>
    <t>Child Tax Deduction Amount</t>
  </si>
  <si>
    <t>Estimated North Carolina Tax</t>
  </si>
  <si>
    <t>Federal Adjusted Gross Income</t>
  </si>
  <si>
    <t>Head of Household</t>
  </si>
  <si>
    <t>Qualifying Widow(er)</t>
  </si>
  <si>
    <t>Married Filing Jointly</t>
  </si>
  <si>
    <t>Married Filing Separately</t>
  </si>
  <si>
    <t>Single</t>
  </si>
  <si>
    <t>No</t>
  </si>
  <si>
    <t>Yes</t>
  </si>
  <si>
    <t>Estimate of Federal Adjusted Gross Income</t>
  </si>
  <si>
    <t>Table</t>
  </si>
  <si>
    <t>Personal Information</t>
  </si>
  <si>
    <t>S-Corporation Shareholder Built-in Gains Tax</t>
  </si>
  <si>
    <t>Amount by Which Federal Basis Exceeds State Basis for Property Disposed of in 2020</t>
  </si>
  <si>
    <t>Unabsorbed Net Operating Loss Deduction</t>
  </si>
  <si>
    <t>Excess Net Operating Loss Carryforward Deduction</t>
  </si>
  <si>
    <t>Withdrawal of 529 Plan Contributions not Used for Permissible Purpose</t>
  </si>
  <si>
    <t>Discharge of Qualified Principal Residence Indebtedness</t>
  </si>
  <si>
    <t>Qualified Tuition and Related Expenses</t>
  </si>
  <si>
    <t>Excess Business Loss</t>
  </si>
  <si>
    <t>Qualified Education Loan Payments by Employer</t>
  </si>
  <si>
    <t>Expenses Deducted Under a Forgiven PPP Loan</t>
  </si>
  <si>
    <t>Business Interest Limitation</t>
  </si>
  <si>
    <t>Above-the-line Qualified Charitable Contribution Deduction</t>
  </si>
  <si>
    <t>TOTAL OTHER ADDITIONS</t>
  </si>
  <si>
    <t>Bailey  Retirement Benefits</t>
  </si>
  <si>
    <t>Bonus Asset Basis</t>
  </si>
  <si>
    <t>Recognized IRC Section 1400Z-2 Gain</t>
  </si>
  <si>
    <t>Gain From the Disposition of Exempt N.C. Obligations Issued Before July 1, 1995</t>
  </si>
  <si>
    <t>Exempt Income Earned or Received by a Member of a Federally Recognized Indian Tribe</t>
  </si>
  <si>
    <t>Amount by Which State Basis Exceeds Federal Basis for Property Disposed of in 2020</t>
  </si>
  <si>
    <t>Ordinary and Necessary Business Expense Reduced or not Allowed Due to Claiming a Federal Tax Credit in Lieu of a Deduction</t>
  </si>
  <si>
    <t>Personal Education Savings Account Deposits</t>
  </si>
  <si>
    <t>State Emergency Response and Disaster Relief Reserve Fund Payments</t>
  </si>
  <si>
    <t>Certain Economic Incentives</t>
  </si>
  <si>
    <t>Extra Credit Grant</t>
  </si>
  <si>
    <t>TAX YEAR 2020
North Carolina Individual Income Tax Estimator</t>
  </si>
  <si>
    <t>Interest Income From Obligations of States Other Than N.C.</t>
  </si>
  <si>
    <t>Deferred Gains Reinvested Into an Opportunity Fund</t>
  </si>
  <si>
    <t>Bonus Depreciation</t>
  </si>
  <si>
    <t xml:space="preserve">IRC Section 179 Expense </t>
  </si>
  <si>
    <t>Home Mortgage Interest</t>
  </si>
  <si>
    <t>Real Estate Property Taxes</t>
  </si>
  <si>
    <t>Home Mortgage Interest and Real Estate Property Taxes After Limitation (Max. $20,000)</t>
  </si>
  <si>
    <t>Medical and Dental Expenses Before Limitation</t>
  </si>
  <si>
    <t>Medical and Dental Expenses After Limitation</t>
  </si>
  <si>
    <t>Repayment of Claim of Right Income</t>
  </si>
  <si>
    <t>State or Local Income Tax Refund</t>
  </si>
  <si>
    <t>Taxable Social Security or Railroad Retirement Benefits</t>
  </si>
  <si>
    <t>Interest Income From Obligations of the U.S. or U.S. Posessions</t>
  </si>
  <si>
    <t>TOTAL PAYMENTS</t>
  </si>
  <si>
    <t>TOTAL N.C. ITEMIZED DEDUCTIONS</t>
  </si>
  <si>
    <t>ADDITIONS TO FEDERAL AGI</t>
  </si>
  <si>
    <t>N.C. ITEMIZED DEDUCTIONS</t>
  </si>
  <si>
    <t>DEDUCTIONS FROM FEDERAL AGI</t>
  </si>
  <si>
    <t>N.C. TAX PAYMENTS</t>
  </si>
  <si>
    <t>(This estimator will calculate your child tax deduction)</t>
  </si>
  <si>
    <t xml:space="preserve">Number of Dependent Children for Whom you Were Allowed a Federal Child Tax Credit </t>
  </si>
  <si>
    <r>
      <rPr>
        <i/>
        <sz val="14"/>
        <color indexed="8"/>
        <rFont val="Georgia"/>
        <family val="1"/>
      </rPr>
      <t>Estimated Refund or Amount Due</t>
    </r>
    <r>
      <rPr>
        <i/>
        <sz val="11"/>
        <color indexed="8"/>
        <rFont val="Georgia"/>
        <family val="1"/>
      </rPr>
      <t xml:space="preserve">
</t>
    </r>
    <r>
      <rPr>
        <b/>
        <i/>
        <sz val="11"/>
        <color indexed="8"/>
        <rFont val="Georgia"/>
        <family val="1"/>
      </rPr>
      <t>Note: Negative Number Represents Refund</t>
    </r>
  </si>
  <si>
    <t>Estimated North Carolina Taxable Income</t>
  </si>
  <si>
    <t>Please enter estimates of Additions, Deductions, and Payments for the entire year (not year-to-date).</t>
  </si>
  <si>
    <t>OTHER ADDITIONS TO FEDERAL AGI</t>
  </si>
  <si>
    <t>OTHER DEDUCTIONS FROM FEDERAL AGI</t>
  </si>
  <si>
    <t>TOTAL OTHER DEDUCTIONS</t>
  </si>
  <si>
    <t>Please fill in all applicable boxes highlighted in yellow.</t>
  </si>
  <si>
    <t>(Important: This calculator estimates N.C. income tax liablity without regard to tax credits.)</t>
  </si>
  <si>
    <r>
      <t xml:space="preserve">Other Additions to Federal Adjusted Gross Income 
</t>
    </r>
    <r>
      <rPr>
        <i/>
        <sz val="11"/>
        <color theme="1"/>
        <rFont val="Georgia"/>
        <family val="1"/>
      </rPr>
      <t>(Enter on the "Other Additions Deductions" tab)</t>
    </r>
  </si>
  <si>
    <r>
      <t xml:space="preserve">Other Deductions From Federal Adjusted Gross Income
</t>
    </r>
    <r>
      <rPr>
        <i/>
        <sz val="11"/>
        <color theme="1"/>
        <rFont val="Georgia"/>
        <family val="1"/>
      </rPr>
      <t>(Enter on the "Other Additions Deductions" Tab)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</si>
</sst>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d"/>
    <numFmt numFmtId="166" formatCode="_(* #,##0_);_(* \(#,##0\);_(* &quot;-&quot;??_);_(@_)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Baskerville Old Face"/>
      <family val="1"/>
    </font>
    <font>
      <b/>
      <u/>
      <sz val="14"/>
      <color theme="1"/>
      <name val="Baskerville Old Face"/>
      <family val="1"/>
    </font>
    <font>
      <b/>
      <sz val="9"/>
      <color theme="1"/>
      <name val="Georgia"/>
      <family val="1"/>
    </font>
    <font>
      <sz val="11"/>
      <color theme="1"/>
      <name val="Georgia"/>
      <family val="1"/>
    </font>
    <font>
      <sz val="11"/>
      <color theme="1"/>
      <name val="Calibri"/>
      <family val="2"/>
    </font>
    <font>
      <b/>
      <sz val="11"/>
      <color theme="1"/>
      <name val="Georgia"/>
      <family val="1"/>
    </font>
    <font>
      <sz val="11"/>
      <color theme="1"/>
      <name val="Calibri"/>
      <scheme val="minor"/>
    </font>
    <font>
      <b/>
      <sz val="20"/>
      <color theme="0"/>
      <name val="Baskerville Old Face"/>
      <family val="1"/>
    </font>
    <font>
      <b/>
      <sz val="16"/>
      <color theme="0"/>
      <name val="Calibri"/>
      <family val="2"/>
      <scheme val="minor"/>
    </font>
    <font>
      <b/>
      <sz val="18"/>
      <color indexed="9"/>
      <name val="Baskerville Old Face"/>
      <family val="1"/>
    </font>
    <font>
      <sz val="12"/>
      <color theme="1"/>
      <name val="Calibri"/>
      <family val="2"/>
    </font>
    <font>
      <i/>
      <sz val="11"/>
      <color theme="1"/>
      <name val="Georgia"/>
      <family val="1"/>
    </font>
    <font>
      <i/>
      <sz val="11"/>
      <color indexed="8"/>
      <name val="Georgia"/>
      <family val="1"/>
    </font>
    <font>
      <i/>
      <sz val="14"/>
      <color indexed="8"/>
      <name val="Georgia"/>
      <family val="1"/>
    </font>
    <font>
      <b/>
      <sz val="14"/>
      <color theme="1"/>
      <name val="Baskerville Old Face"/>
      <family val="1"/>
    </font>
    <font>
      <b/>
      <sz val="20"/>
      <color theme="1"/>
      <name val="Baskerville Old Face"/>
      <family val="1"/>
    </font>
    <font>
      <b/>
      <sz val="14"/>
      <color theme="1"/>
      <name val="Arial"/>
      <family val="2"/>
    </font>
    <font>
      <b/>
      <sz val="24"/>
      <color theme="0"/>
      <name val="Baskerville Old Face"/>
      <family val="1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Georgia"/>
      <family val="1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theme="4" tint="0.59999389629810485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31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44" fontId="1" fillId="2" borderId="0" xfId="2" applyFont="1" applyFill="1" applyAlignment="1" applyProtection="1">
      <alignment horizontal="center"/>
      <protection locked="0" hidden="1"/>
    </xf>
    <xf numFmtId="0" fontId="6" fillId="2" borderId="0" xfId="0" applyFont="1" applyFill="1" applyAlignment="1" applyProtection="1">
      <alignment horizontal="right"/>
      <protection locked="0" hidden="1"/>
    </xf>
    <xf numFmtId="0" fontId="0" fillId="2" borderId="0" xfId="0" applyFill="1" applyProtection="1">
      <protection locked="0"/>
    </xf>
    <xf numFmtId="0" fontId="0" fillId="3" borderId="1" xfId="0" applyFill="1" applyBorder="1" applyProtection="1">
      <protection locked="0"/>
    </xf>
    <xf numFmtId="44" fontId="0" fillId="2" borderId="0" xfId="0" applyNumberFormat="1" applyFill="1" applyProtection="1">
      <protection locked="0"/>
    </xf>
    <xf numFmtId="2" fontId="1" fillId="2" borderId="0" xfId="2" applyNumberFormat="1" applyFont="1" applyFill="1" applyProtection="1">
      <protection locked="0"/>
    </xf>
    <xf numFmtId="44" fontId="0" fillId="2" borderId="0" xfId="0" applyNumberForma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2" fontId="1" fillId="0" borderId="0" xfId="2" applyNumberFormat="1" applyFont="1" applyProtection="1">
      <protection locked="0"/>
    </xf>
    <xf numFmtId="44" fontId="1" fillId="2" borderId="2" xfId="2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4" fontId="0" fillId="2" borderId="0" xfId="0" applyNumberFormat="1" applyFill="1" applyAlignment="1" applyProtection="1">
      <alignment wrapText="1"/>
      <protection locked="0"/>
    </xf>
    <xf numFmtId="0" fontId="1" fillId="2" borderId="2" xfId="2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164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Protection="1">
      <protection locked="0"/>
    </xf>
    <xf numFmtId="44" fontId="1" fillId="2" borderId="0" xfId="2" applyFont="1" applyFill="1" applyProtection="1">
      <protection locked="0"/>
    </xf>
    <xf numFmtId="2" fontId="1" fillId="2" borderId="0" xfId="2" applyNumberFormat="1" applyFont="1" applyFill="1" applyAlignment="1" applyProtection="1">
      <alignment wrapText="1"/>
      <protection locked="0"/>
    </xf>
    <xf numFmtId="164" fontId="1" fillId="5" borderId="0" xfId="2" applyNumberFormat="1" applyFont="1" applyFill="1" applyBorder="1" applyAlignment="1" applyProtection="1">
      <alignment horizontal="left" vertical="center"/>
      <protection locked="0"/>
    </xf>
    <xf numFmtId="164" fontId="1" fillId="5" borderId="0" xfId="2" applyNumberFormat="1" applyFont="1" applyFill="1" applyBorder="1" applyAlignment="1" applyProtection="1">
      <alignment horizontal="left" vertical="center" indent="6"/>
      <protection locked="0"/>
    </xf>
    <xf numFmtId="0" fontId="0" fillId="3" borderId="0" xfId="0" applyFill="1" applyBorder="1" applyProtection="1">
      <protection locked="0"/>
    </xf>
    <xf numFmtId="44" fontId="1" fillId="6" borderId="0" xfId="2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44" fontId="1" fillId="2" borderId="0" xfId="2" applyFont="1" applyFill="1" applyBorder="1" applyProtection="1">
      <protection locked="0"/>
    </xf>
    <xf numFmtId="2" fontId="1" fillId="2" borderId="0" xfId="2" applyNumberFormat="1" applyFont="1" applyFill="1" applyBorder="1" applyAlignment="1" applyProtection="1">
      <alignment wrapText="1"/>
      <protection locked="0"/>
    </xf>
    <xf numFmtId="44" fontId="0" fillId="2" borderId="10" xfId="0" applyNumberFormat="1" applyFill="1" applyBorder="1" applyAlignment="1" applyProtection="1">
      <alignment horizontal="center" vertical="center"/>
      <protection locked="0"/>
    </xf>
    <xf numFmtId="44" fontId="0" fillId="2" borderId="3" xfId="0" applyNumberForma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left"/>
      <protection locked="0"/>
    </xf>
    <xf numFmtId="2" fontId="1" fillId="7" borderId="0" xfId="2" applyNumberFormat="1" applyFont="1" applyFill="1" applyBorder="1" applyProtection="1">
      <protection locked="0"/>
    </xf>
    <xf numFmtId="2" fontId="1" fillId="8" borderId="0" xfId="2" applyNumberFormat="1" applyFont="1" applyFill="1" applyBorder="1" applyProtection="1">
      <protection locked="0"/>
    </xf>
    <xf numFmtId="165" fontId="1" fillId="2" borderId="0" xfId="2" applyNumberFormat="1" applyFont="1" applyFill="1" applyBorder="1" applyAlignment="1" applyProtection="1">
      <alignment horizontal="center"/>
      <protection locked="0"/>
    </xf>
    <xf numFmtId="2" fontId="1" fillId="8" borderId="10" xfId="2" applyNumberFormat="1" applyFont="1" applyFill="1" applyBorder="1" applyProtection="1">
      <protection locked="0"/>
    </xf>
    <xf numFmtId="165" fontId="1" fillId="2" borderId="3" xfId="2" applyNumberFormat="1" applyFont="1" applyFill="1" applyBorder="1" applyAlignment="1" applyProtection="1">
      <alignment horizontal="center"/>
      <protection locked="0"/>
    </xf>
    <xf numFmtId="0" fontId="12" fillId="10" borderId="0" xfId="0" applyFont="1" applyFill="1" applyBorder="1" applyAlignment="1" applyProtection="1">
      <alignment horizontal="right" vertical="center"/>
    </xf>
    <xf numFmtId="0" fontId="12" fillId="11" borderId="0" xfId="0" applyFont="1" applyFill="1" applyBorder="1" applyAlignment="1" applyProtection="1">
      <alignment horizontal="right" vertical="center"/>
    </xf>
    <xf numFmtId="2" fontId="1" fillId="7" borderId="11" xfId="2" applyNumberFormat="1" applyFont="1" applyFill="1" applyBorder="1" applyProtection="1">
      <protection locked="0"/>
    </xf>
    <xf numFmtId="2" fontId="1" fillId="8" borderId="2" xfId="2" applyNumberFormat="1" applyFont="1" applyFill="1" applyBorder="1" applyProtection="1">
      <protection locked="0"/>
    </xf>
    <xf numFmtId="165" fontId="1" fillId="2" borderId="10" xfId="2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0" fillId="5" borderId="0" xfId="0" applyFont="1" applyFill="1" applyBorder="1" applyAlignment="1" applyProtection="1">
      <alignment vertical="center"/>
    </xf>
    <xf numFmtId="2" fontId="13" fillId="7" borderId="11" xfId="2" applyNumberFormat="1" applyFont="1" applyFill="1" applyBorder="1" applyProtection="1">
      <protection locked="0"/>
    </xf>
    <xf numFmtId="2" fontId="13" fillId="8" borderId="2" xfId="2" applyNumberFormat="1" applyFont="1" applyFill="1" applyBorder="1" applyProtection="1">
      <protection locked="0"/>
    </xf>
    <xf numFmtId="165" fontId="13" fillId="7" borderId="10" xfId="2" applyNumberFormat="1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vertical="center" wrapText="1"/>
    </xf>
    <xf numFmtId="0" fontId="10" fillId="5" borderId="0" xfId="0" applyFont="1" applyFill="1" applyBorder="1" applyAlignment="1" applyProtection="1">
      <alignment horizontal="right" vertical="center" wrapText="1"/>
    </xf>
    <xf numFmtId="44" fontId="0" fillId="0" borderId="0" xfId="0" applyNumberFormat="1" applyProtection="1"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left" vertical="center"/>
    </xf>
    <xf numFmtId="166" fontId="1" fillId="2" borderId="15" xfId="1" applyNumberFormat="1" applyFont="1" applyFill="1" applyBorder="1" applyProtection="1">
      <protection locked="0"/>
    </xf>
    <xf numFmtId="166" fontId="1" fillId="2" borderId="16" xfId="1" applyNumberFormat="1" applyFont="1" applyFill="1" applyBorder="1" applyProtection="1"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43" fontId="1" fillId="2" borderId="18" xfId="1" applyFont="1" applyFill="1" applyBorder="1" applyAlignment="1" applyProtection="1">
      <alignment horizontal="center"/>
      <protection locked="0"/>
    </xf>
    <xf numFmtId="43" fontId="1" fillId="2" borderId="2" xfId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2" fontId="1" fillId="2" borderId="18" xfId="2" applyNumberFormat="1" applyFont="1" applyFill="1" applyBorder="1" applyAlignment="1" applyProtection="1">
      <alignment horizontal="center"/>
      <protection locked="0"/>
    </xf>
    <xf numFmtId="2" fontId="1" fillId="2" borderId="2" xfId="2" applyNumberFormat="1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 vertical="center"/>
    </xf>
    <xf numFmtId="44" fontId="17" fillId="5" borderId="0" xfId="2" applyFont="1" applyFill="1" applyBorder="1" applyAlignment="1" applyProtection="1">
      <alignment horizontal="center" vertical="center"/>
    </xf>
    <xf numFmtId="44" fontId="0" fillId="2" borderId="18" xfId="2" applyFont="1" applyFill="1" applyBorder="1" applyAlignment="1" applyProtection="1">
      <alignment horizontal="center" vertical="center"/>
      <protection locked="0"/>
    </xf>
    <xf numFmtId="44" fontId="0" fillId="2" borderId="2" xfId="2" applyFont="1" applyFill="1" applyBorder="1" applyAlignment="1" applyProtection="1">
      <alignment horizontal="center" vertical="center" wrapText="1"/>
      <protection locked="0"/>
    </xf>
    <xf numFmtId="44" fontId="0" fillId="2" borderId="2" xfId="2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</xf>
    <xf numFmtId="0" fontId="1" fillId="2" borderId="18" xfId="2" applyNumberFormat="1" applyFont="1" applyFill="1" applyBorder="1" applyAlignment="1" applyProtection="1">
      <alignment horizontal="center"/>
      <protection locked="0"/>
    </xf>
    <xf numFmtId="44" fontId="10" fillId="12" borderId="0" xfId="2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11" fillId="12" borderId="0" xfId="0" applyFont="1" applyFill="1" applyBorder="1" applyAlignment="1" applyProtection="1">
      <alignment horizontal="center" vertical="center"/>
      <protection locked="0"/>
    </xf>
    <xf numFmtId="42" fontId="11" fillId="12" borderId="0" xfId="0" applyNumberFormat="1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 wrapText="1"/>
    </xf>
    <xf numFmtId="0" fontId="0" fillId="3" borderId="0" xfId="0" applyFill="1" applyBorder="1" applyProtection="1"/>
    <xf numFmtId="0" fontId="0" fillId="0" borderId="0" xfId="0" applyProtection="1"/>
    <xf numFmtId="0" fontId="27" fillId="15" borderId="0" xfId="0" applyFont="1" applyFill="1" applyBorder="1" applyAlignment="1" applyProtection="1">
      <alignment horizontal="center"/>
    </xf>
    <xf numFmtId="164" fontId="7" fillId="2" borderId="0" xfId="0" applyNumberFormat="1" applyFont="1" applyFill="1" applyAlignment="1" applyProtection="1">
      <alignment horizontal="center" vertical="center"/>
      <protection locked="0"/>
    </xf>
    <xf numFmtId="0" fontId="19" fillId="5" borderId="0" xfId="0" applyFont="1" applyFill="1" applyBorder="1" applyAlignment="1" applyProtection="1">
      <alignment horizontal="center" vertical="center" wrapText="1"/>
    </xf>
    <xf numFmtId="0" fontId="18" fillId="5" borderId="0" xfId="0" applyFont="1" applyFill="1" applyBorder="1" applyAlignment="1" applyProtection="1">
      <alignment horizontal="center" vertical="center" wrapText="1"/>
    </xf>
    <xf numFmtId="0" fontId="16" fillId="13" borderId="0" xfId="0" applyFont="1" applyFill="1" applyBorder="1" applyAlignment="1" applyProtection="1">
      <alignment horizontal="center" vertical="center" wrapText="1"/>
    </xf>
    <xf numFmtId="0" fontId="15" fillId="13" borderId="0" xfId="0" applyFont="1" applyFill="1" applyBorder="1" applyAlignment="1" applyProtection="1">
      <alignment horizontal="center" vertical="center" wrapText="1"/>
    </xf>
    <xf numFmtId="0" fontId="14" fillId="13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0" fontId="26" fillId="3" borderId="29" xfId="3" applyFont="1" applyFill="1" applyBorder="1" applyAlignment="1" applyProtection="1">
      <alignment horizontal="center" vertical="center"/>
    </xf>
    <xf numFmtId="0" fontId="26" fillId="3" borderId="28" xfId="3" applyFont="1" applyFill="1" applyBorder="1" applyAlignment="1" applyProtection="1">
      <alignment horizontal="center" vertical="center"/>
    </xf>
    <xf numFmtId="0" fontId="26" fillId="3" borderId="27" xfId="3" applyFont="1" applyFill="1" applyBorder="1" applyAlignment="1" applyProtection="1">
      <alignment horizontal="center" vertical="center"/>
    </xf>
    <xf numFmtId="0" fontId="24" fillId="13" borderId="0" xfId="0" applyFont="1" applyFill="1" applyBorder="1" applyAlignment="1" applyProtection="1">
      <alignment horizontal="center" vertical="center" wrapText="1"/>
    </xf>
    <xf numFmtId="0" fontId="24" fillId="13" borderId="0" xfId="0" applyFont="1" applyFill="1" applyBorder="1" applyAlignment="1" applyProtection="1">
      <alignment horizontal="center" vertical="center"/>
    </xf>
    <xf numFmtId="44" fontId="23" fillId="12" borderId="25" xfId="2" applyFont="1" applyFill="1" applyBorder="1" applyAlignment="1" applyProtection="1">
      <alignment horizontal="center" vertical="center"/>
    </xf>
    <xf numFmtId="44" fontId="23" fillId="12" borderId="24" xfId="2" applyFont="1" applyFill="1" applyBorder="1" applyAlignment="1" applyProtection="1">
      <alignment horizontal="center" vertical="center"/>
    </xf>
    <xf numFmtId="44" fontId="23" fillId="12" borderId="23" xfId="2" applyFont="1" applyFill="1" applyBorder="1" applyAlignment="1" applyProtection="1">
      <alignment horizontal="center" vertical="center"/>
    </xf>
    <xf numFmtId="0" fontId="2" fillId="13" borderId="26" xfId="0" applyFont="1" applyFill="1" applyBorder="1" applyAlignment="1" applyProtection="1">
      <alignment horizontal="center"/>
    </xf>
    <xf numFmtId="0" fontId="2" fillId="13" borderId="26" xfId="0" applyFont="1" applyFill="1" applyBorder="1" applyAlignment="1">
      <alignment horizontal="center"/>
    </xf>
    <xf numFmtId="5" fontId="11" fillId="12" borderId="0" xfId="2" applyNumberFormat="1" applyFont="1" applyFill="1" applyBorder="1" applyAlignment="1" applyProtection="1">
      <alignment horizontal="center" vertical="center"/>
      <protection locked="0"/>
    </xf>
    <xf numFmtId="5" fontId="11" fillId="9" borderId="0" xfId="2" applyNumberFormat="1" applyFont="1" applyFill="1" applyBorder="1" applyAlignment="1" applyProtection="1">
      <alignment horizontal="center" vertical="center"/>
    </xf>
    <xf numFmtId="167" fontId="22" fillId="16" borderId="0" xfId="0" applyNumberFormat="1" applyFont="1" applyFill="1" applyBorder="1" applyAlignment="1" applyProtection="1">
      <alignment horizontal="center" vertical="center"/>
    </xf>
    <xf numFmtId="5" fontId="11" fillId="14" borderId="0" xfId="2" applyNumberFormat="1" applyFont="1" applyFill="1" applyBorder="1" applyAlignment="1" applyProtection="1">
      <alignment horizontal="center" vertical="center"/>
    </xf>
    <xf numFmtId="5" fontId="17" fillId="5" borderId="0" xfId="0" applyNumberFormat="1" applyFont="1" applyFill="1" applyBorder="1" applyAlignment="1" applyProtection="1">
      <alignment horizontal="center" vertical="center"/>
    </xf>
    <xf numFmtId="5" fontId="17" fillId="5" borderId="0" xfId="2" applyNumberFormat="1" applyFont="1" applyFill="1" applyBorder="1" applyAlignment="1" applyProtection="1">
      <alignment horizontal="center" vertical="center"/>
    </xf>
    <xf numFmtId="167" fontId="0" fillId="12" borderId="0" xfId="0" applyNumberFormat="1" applyFill="1" applyAlignment="1" applyProtection="1">
      <alignment horizontal="center" vertical="center"/>
    </xf>
    <xf numFmtId="5" fontId="11" fillId="12" borderId="0" xfId="2" applyNumberFormat="1" applyFont="1" applyFill="1" applyBorder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59999389629810485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theme="4" tint="0.79998168889431442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mmmm\ dd"/>
      <fill>
        <patternFill patternType="solid">
          <fgColor theme="4" tint="0.59999389629810485"/>
          <bgColor theme="0" tint="-4.9989318521683403E-2"/>
        </patternFill>
      </fill>
      <alignment horizontal="righ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>
          <bgColor rgb="FFF2F2F2"/>
        </patternFill>
      </fill>
      <protection locked="0"/>
    </dxf>
    <dxf>
      <border>
        <bottom style="thin">
          <color rgb="FF000000"/>
        </bottom>
      </border>
    </dxf>
    <dxf>
      <fill>
        <patternFill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37</xdr:row>
      <xdr:rowOff>8466</xdr:rowOff>
    </xdr:from>
    <xdr:to>
      <xdr:col>3</xdr:col>
      <xdr:colOff>40217</xdr:colOff>
      <xdr:row>42</xdr:row>
      <xdr:rowOff>10583</xdr:rowOff>
    </xdr:to>
    <xdr:sp macro="" textlink="">
      <xdr:nvSpPr>
        <xdr:cNvPr id="2" name="Rectangle 1"/>
        <xdr:cNvSpPr/>
      </xdr:nvSpPr>
      <xdr:spPr>
        <a:xfrm>
          <a:off x="662517" y="6822016"/>
          <a:ext cx="1301750" cy="922867"/>
        </a:xfrm>
        <a:prstGeom prst="rect">
          <a:avLst/>
        </a:prstGeom>
        <a:noFill/>
        <a:ln w="50800">
          <a:solidFill>
            <a:srgbClr val="7030A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 macro="" textlink="">
      <xdr:nvSpPr>
        <xdr:cNvPr id="3" name="Rectangle 2"/>
        <xdr:cNvSpPr/>
      </xdr:nvSpPr>
      <xdr:spPr>
        <a:xfrm>
          <a:off x="4489450" y="2578100"/>
          <a:ext cx="641350" cy="0"/>
        </a:xfrm>
        <a:prstGeom prst="rect">
          <a:avLst/>
        </a:prstGeom>
        <a:noFill/>
        <a:ln w="50800">
          <a:solidFill>
            <a:srgbClr val="7030A0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0</xdr:row>
      <xdr:rowOff>120773</xdr:rowOff>
    </xdr:from>
    <xdr:to>
      <xdr:col>7</xdr:col>
      <xdr:colOff>0</xdr:colOff>
      <xdr:row>46</xdr:row>
      <xdr:rowOff>22411</xdr:rowOff>
    </xdr:to>
    <xdr:sp macro="" textlink="">
      <xdr:nvSpPr>
        <xdr:cNvPr id="4" name="Rectangle 3"/>
        <xdr:cNvSpPr/>
      </xdr:nvSpPr>
      <xdr:spPr>
        <a:xfrm>
          <a:off x="0" y="120773"/>
          <a:ext cx="4489450" cy="8372538"/>
        </a:xfrm>
        <a:prstGeom prst="rect">
          <a:avLst/>
        </a:prstGeom>
        <a:noFill/>
        <a:ln w="50800">
          <a:solidFill>
            <a:schemeClr val="accent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/>
            <a:t>1220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2" displayName="Table12" ref="H19:J32" totalsRowShown="0" headerRowDxfId="7" dataDxfId="5" headerRowBorderDxfId="6" tableBorderDxfId="4" totalsRowBorderDxfId="3">
  <tableColumns count="3">
    <tableColumn id="1" name="Pay Frequency" dataDxfId="2"/>
    <tableColumn id="2" name="Total NC Withholding" dataDxfId="1" dataCellStyle="Currency"/>
    <tableColumn id="3" name="Refund or Balance Due" dataDxfId="0" dataCellStyle="Currency">
      <calculatedColumnFormula>($F$12-I20)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3" zoomScale="90" zoomScaleNormal="90" workbookViewId="0">
      <selection activeCell="C32" sqref="C32"/>
    </sheetView>
  </sheetViews>
  <sheetFormatPr defaultColWidth="9.1796875" defaultRowHeight="14.5" x14ac:dyDescent="0.35"/>
  <cols>
    <col min="1" max="1" width="9.1796875" style="1"/>
    <col min="2" max="2" width="68.1796875" style="1" bestFit="1" customWidth="1"/>
    <col min="3" max="3" width="20.7265625" style="1" customWidth="1"/>
    <col min="4" max="4" width="2" style="1" customWidth="1"/>
    <col min="5" max="5" width="57.453125" style="1" bestFit="1" customWidth="1"/>
    <col min="6" max="6" width="19.453125" style="1" customWidth="1"/>
    <col min="7" max="7" width="11.26953125" style="1" hidden="1" customWidth="1"/>
    <col min="8" max="8" width="38.26953125" style="1" hidden="1" customWidth="1"/>
    <col min="9" max="9" width="11.81640625" style="1" hidden="1" customWidth="1"/>
    <col min="10" max="10" width="23" style="1" hidden="1" customWidth="1"/>
    <col min="11" max="11" width="19.453125" style="1" hidden="1" customWidth="1"/>
    <col min="12" max="12" width="9.81640625" style="1" hidden="1" customWidth="1"/>
    <col min="13" max="13" width="18.26953125" style="1" hidden="1" customWidth="1"/>
    <col min="14" max="14" width="11.26953125" style="1" hidden="1" customWidth="1"/>
    <col min="15" max="15" width="1.453125" style="1" customWidth="1"/>
    <col min="16" max="17" width="10.1796875" style="1" customWidth="1"/>
    <col min="18" max="18" width="10.26953125" style="1" customWidth="1"/>
    <col min="19" max="19" width="12.54296875" style="1" customWidth="1"/>
    <col min="20" max="16384" width="9.1796875" style="1"/>
  </cols>
  <sheetData>
    <row r="1" spans="1:16" ht="15.5" x14ac:dyDescent="0.35">
      <c r="A1" s="100"/>
      <c r="B1" s="101"/>
      <c r="C1" s="101"/>
      <c r="D1" s="101"/>
      <c r="E1" s="101"/>
      <c r="F1" s="101"/>
      <c r="G1" s="102"/>
      <c r="H1" s="6"/>
      <c r="I1" s="6"/>
      <c r="J1" s="6"/>
      <c r="K1" s="6"/>
      <c r="L1" s="6"/>
      <c r="M1" s="6"/>
      <c r="N1" s="6"/>
    </row>
    <row r="2" spans="1:16" ht="30.5" x14ac:dyDescent="0.35">
      <c r="A2" s="7"/>
      <c r="B2" s="103" t="s">
        <v>60</v>
      </c>
      <c r="C2" s="104"/>
      <c r="D2" s="104"/>
      <c r="E2" s="104"/>
      <c r="F2" s="104"/>
      <c r="G2" s="20"/>
      <c r="H2" s="6"/>
      <c r="I2" s="6"/>
      <c r="J2" s="6"/>
      <c r="K2" s="6"/>
      <c r="L2" s="6"/>
      <c r="M2" s="6"/>
      <c r="N2" s="6"/>
    </row>
    <row r="3" spans="1:16" ht="15" thickBot="1" x14ac:dyDescent="0.4">
      <c r="A3" s="7"/>
      <c r="B3" s="108" t="s">
        <v>89</v>
      </c>
      <c r="C3" s="109"/>
      <c r="D3" s="109"/>
      <c r="E3" s="109"/>
      <c r="F3" s="109"/>
      <c r="G3" s="20"/>
      <c r="H3" s="6"/>
      <c r="I3" s="6"/>
      <c r="J3" s="6"/>
      <c r="K3" s="6"/>
      <c r="L3" s="6"/>
      <c r="M3" s="6"/>
      <c r="N3" s="6"/>
      <c r="P3" s="88"/>
    </row>
    <row r="4" spans="1:16" ht="19" thickTop="1" thickBot="1" x14ac:dyDescent="0.4">
      <c r="A4" s="7"/>
      <c r="B4" s="105" t="s">
        <v>88</v>
      </c>
      <c r="C4" s="106"/>
      <c r="D4" s="106"/>
      <c r="E4" s="106"/>
      <c r="F4" s="107"/>
      <c r="G4" s="20"/>
      <c r="H4" s="6"/>
      <c r="I4" s="6"/>
      <c r="J4" s="6"/>
      <c r="K4" s="6"/>
      <c r="L4" s="6"/>
      <c r="M4" s="6"/>
      <c r="N4" s="6"/>
    </row>
    <row r="5" spans="1:16" ht="15.5" thickTop="1" thickBot="1" x14ac:dyDescent="0.4">
      <c r="A5" s="7"/>
      <c r="B5" s="87"/>
      <c r="C5" s="87"/>
      <c r="D5" s="28"/>
      <c r="E5" s="87"/>
      <c r="F5" s="87"/>
      <c r="G5" s="20"/>
      <c r="H5" s="6"/>
      <c r="I5" s="6"/>
      <c r="J5" s="6"/>
      <c r="K5" s="6"/>
      <c r="L5" s="6"/>
      <c r="M5" s="6"/>
      <c r="N5" s="6"/>
    </row>
    <row r="6" spans="1:16" ht="25.5" x14ac:dyDescent="0.4">
      <c r="A6" s="7"/>
      <c r="B6" s="95" t="s">
        <v>35</v>
      </c>
      <c r="C6" s="95"/>
      <c r="D6" s="28"/>
      <c r="E6" s="112">
        <f>F12-F33</f>
        <v>0</v>
      </c>
      <c r="F6" s="112"/>
      <c r="G6" s="20"/>
      <c r="H6" s="97" t="s">
        <v>34</v>
      </c>
      <c r="I6" s="98"/>
      <c r="J6" s="98"/>
      <c r="K6" s="98"/>
      <c r="L6" s="98"/>
      <c r="M6" s="99"/>
      <c r="N6" s="6"/>
    </row>
    <row r="7" spans="1:16" ht="19.5" customHeight="1" x14ac:dyDescent="0.4">
      <c r="A7" s="7"/>
      <c r="B7" s="86" t="s">
        <v>33</v>
      </c>
      <c r="C7" s="85"/>
      <c r="D7" s="28"/>
      <c r="E7" s="112"/>
      <c r="F7" s="112"/>
      <c r="G7" s="20"/>
      <c r="H7" s="83"/>
      <c r="I7" s="82" t="s">
        <v>32</v>
      </c>
      <c r="J7" s="82" t="s">
        <v>31</v>
      </c>
      <c r="K7" s="81"/>
      <c r="L7" s="81"/>
      <c r="M7" s="80"/>
      <c r="N7" s="6"/>
    </row>
    <row r="8" spans="1:16" ht="29" x14ac:dyDescent="0.4">
      <c r="A8" s="7"/>
      <c r="B8" s="77" t="s">
        <v>81</v>
      </c>
      <c r="C8" s="84"/>
      <c r="D8" s="28"/>
      <c r="E8" s="112"/>
      <c r="F8" s="112"/>
      <c r="G8" s="20"/>
      <c r="H8" s="83"/>
      <c r="I8" s="82"/>
      <c r="J8" s="82"/>
      <c r="K8" s="81"/>
      <c r="L8" s="81"/>
      <c r="M8" s="80"/>
      <c r="N8" s="6"/>
    </row>
    <row r="9" spans="1:16" ht="40" customHeight="1" x14ac:dyDescent="0.35">
      <c r="A9" s="7"/>
      <c r="B9" s="77" t="s">
        <v>2</v>
      </c>
      <c r="C9" s="79" t="s">
        <v>30</v>
      </c>
      <c r="D9" s="28"/>
      <c r="E9" s="91" t="s">
        <v>82</v>
      </c>
      <c r="F9" s="92"/>
      <c r="G9" s="20"/>
      <c r="H9" s="67" t="s">
        <v>4</v>
      </c>
      <c r="I9" s="17">
        <f>C8</f>
        <v>0</v>
      </c>
      <c r="J9" s="17">
        <f>C8</f>
        <v>0</v>
      </c>
      <c r="K9" s="17">
        <f>C8</f>
        <v>0</v>
      </c>
      <c r="L9" s="17">
        <f>C8</f>
        <v>0</v>
      </c>
      <c r="M9" s="78">
        <f>C8</f>
        <v>0</v>
      </c>
      <c r="N9" s="6"/>
    </row>
    <row r="10" spans="1:16" ht="29" x14ac:dyDescent="0.35">
      <c r="A10" s="7"/>
      <c r="B10" s="77" t="s">
        <v>22</v>
      </c>
      <c r="C10" s="116">
        <f>IF(C9="Single",$I$14,IF(C9="Married Filing Separately",$J$14,IF(C9="Married Filing Jointly",$K$14,IF(C9="Qualifying Widow(er)",$L$14,IF(C9="Head of Household",$M$14)))))</f>
        <v>10750</v>
      </c>
      <c r="D10" s="28"/>
      <c r="E10" s="71" t="s">
        <v>83</v>
      </c>
      <c r="F10" s="115">
        <f>MAX(0,(C41+C24-C33-F37-C11))</f>
        <v>0</v>
      </c>
      <c r="G10" s="20"/>
      <c r="H10" s="76" t="s">
        <v>2</v>
      </c>
      <c r="I10" s="13" t="s">
        <v>30</v>
      </c>
      <c r="J10" s="75" t="s">
        <v>29</v>
      </c>
      <c r="K10" s="75" t="s">
        <v>28</v>
      </c>
      <c r="L10" s="74" t="s">
        <v>27</v>
      </c>
      <c r="M10" s="73" t="s">
        <v>26</v>
      </c>
      <c r="N10" s="6"/>
    </row>
    <row r="11" spans="1:16" ht="15.5" x14ac:dyDescent="0.35">
      <c r="A11" s="7"/>
      <c r="B11" s="89" t="s">
        <v>80</v>
      </c>
      <c r="C11" s="113">
        <f>C42</f>
        <v>0</v>
      </c>
      <c r="D11" s="28"/>
      <c r="E11" s="71"/>
      <c r="F11" s="72"/>
      <c r="G11" s="20"/>
      <c r="H11" s="67" t="s">
        <v>25</v>
      </c>
      <c r="I11" s="70">
        <f>C41</f>
        <v>0</v>
      </c>
      <c r="J11" s="70">
        <f>C41</f>
        <v>0</v>
      </c>
      <c r="K11" s="70">
        <f>C41</f>
        <v>0</v>
      </c>
      <c r="L11" s="70">
        <f>C41</f>
        <v>0</v>
      </c>
      <c r="M11" s="69">
        <f>C41</f>
        <v>0</v>
      </c>
      <c r="N11" s="68"/>
    </row>
    <row r="12" spans="1:16" ht="15.5" x14ac:dyDescent="0.35">
      <c r="A12" s="7"/>
      <c r="B12" s="28"/>
      <c r="C12" s="28"/>
      <c r="D12" s="28"/>
      <c r="E12" s="71" t="s">
        <v>24</v>
      </c>
      <c r="F12" s="114">
        <f>MAX(0,($F$10*0.0525))</f>
        <v>0</v>
      </c>
      <c r="G12" s="20"/>
      <c r="H12" s="67"/>
      <c r="I12" s="70"/>
      <c r="J12" s="70"/>
      <c r="K12" s="70"/>
      <c r="L12" s="70"/>
      <c r="M12" s="69"/>
      <c r="N12" s="68"/>
    </row>
    <row r="13" spans="1:16" x14ac:dyDescent="0.35">
      <c r="A13" s="7"/>
      <c r="B13" s="28"/>
      <c r="C13" s="28"/>
      <c r="D13" s="28"/>
      <c r="E13" s="28"/>
      <c r="F13" s="28"/>
      <c r="G13" s="20"/>
      <c r="H13" s="67" t="s">
        <v>23</v>
      </c>
      <c r="I13" s="66">
        <f>IF(I11&lt;20001,I9*2500,IF(I11&lt;30001,I9*2000,IF(I11&lt;40001,I9*1500,IF(I11&lt;50001,I9*1000,IF(I11&lt;60001,I9*500,0)))))</f>
        <v>0</v>
      </c>
      <c r="J13" s="66">
        <f>IF(J11&lt;20001,J9*2500,IF(J11&lt;30001,J9*2000,IF(J11&lt;40001,J9*1500,IF(J11&lt;50001,J9*1000,IF(J11&lt;60001,J9*500,0)))))</f>
        <v>0</v>
      </c>
      <c r="K13" s="66">
        <f>IF(K11&lt;40001,K9*2500,IF(K11&lt;60001,K9*2000,IF(K11&lt;80001,K9*1500,IF(K11&lt;100001,K9*1000,IF(K11&lt;120001,K9*500,0)))))</f>
        <v>0</v>
      </c>
      <c r="L13" s="66">
        <f>IF(L11&lt;40001,L9*2500,IF(L11&lt;60001,L9*2000,IF(L11&lt;80001,L9*1500,IF(L11&lt;100001,L9*1000,IF(L11&lt;120001,L9*500,0)))))</f>
        <v>0</v>
      </c>
      <c r="M13" s="65">
        <f>IF(M11&lt;30001,M9*2500,IF(M11&lt;45001,M9*2000,IF(M11&lt;60001,M9*1500,IF(M11&lt;75001,M9*1000,IF(M11&lt;90001,M9*500,0)))))</f>
        <v>0</v>
      </c>
      <c r="N13" s="6"/>
    </row>
    <row r="14" spans="1:16" ht="15" thickBot="1" x14ac:dyDescent="0.4">
      <c r="A14" s="7"/>
      <c r="B14" s="28"/>
      <c r="C14" s="28"/>
      <c r="D14" s="28"/>
      <c r="E14" s="28"/>
      <c r="F14" s="28"/>
      <c r="G14" s="20"/>
      <c r="H14" s="64" t="s">
        <v>22</v>
      </c>
      <c r="I14" s="63">
        <v>10750</v>
      </c>
      <c r="J14" s="63">
        <v>10750</v>
      </c>
      <c r="K14" s="63">
        <v>21500</v>
      </c>
      <c r="L14" s="63">
        <v>21500</v>
      </c>
      <c r="M14" s="62">
        <v>16125</v>
      </c>
      <c r="N14" s="6"/>
      <c r="O14" s="55"/>
    </row>
    <row r="15" spans="1:16" ht="31.5" customHeight="1" x14ac:dyDescent="0.35">
      <c r="A15" s="7"/>
      <c r="B15" s="28"/>
      <c r="C15" s="28"/>
      <c r="D15" s="28"/>
      <c r="E15" s="28"/>
      <c r="F15" s="28"/>
      <c r="G15" s="20"/>
      <c r="H15" s="6"/>
      <c r="I15" s="6"/>
      <c r="J15" s="6"/>
      <c r="K15" s="6"/>
      <c r="L15" s="6"/>
      <c r="M15" s="6"/>
      <c r="N15" s="6"/>
      <c r="O15" s="55"/>
    </row>
    <row r="16" spans="1:16" ht="21" x14ac:dyDescent="0.35">
      <c r="A16" s="7"/>
      <c r="B16" s="93" t="s">
        <v>84</v>
      </c>
      <c r="C16" s="94"/>
      <c r="D16" s="94"/>
      <c r="E16" s="94"/>
      <c r="F16" s="94"/>
      <c r="G16" s="20"/>
      <c r="H16" s="6"/>
      <c r="I16" s="6"/>
      <c r="J16" s="6"/>
      <c r="K16" s="6"/>
      <c r="L16" s="6"/>
      <c r="M16" s="6"/>
      <c r="N16" s="6"/>
      <c r="O16" s="55"/>
    </row>
    <row r="17" spans="1:18" ht="21" customHeight="1" x14ac:dyDescent="0.35">
      <c r="A17" s="7"/>
      <c r="B17" s="28"/>
      <c r="C17" s="28"/>
      <c r="D17" s="28"/>
      <c r="E17" s="28"/>
      <c r="F17" s="28"/>
      <c r="G17" s="20"/>
      <c r="H17" s="6"/>
      <c r="I17" s="6"/>
      <c r="J17" s="6"/>
      <c r="K17" s="6"/>
      <c r="L17" s="6"/>
      <c r="M17" s="6"/>
      <c r="N17" s="6"/>
      <c r="O17" s="55"/>
    </row>
    <row r="18" spans="1:18" ht="25.5" x14ac:dyDescent="0.35">
      <c r="A18" s="7"/>
      <c r="B18" s="95" t="s">
        <v>76</v>
      </c>
      <c r="C18" s="95"/>
      <c r="D18" s="28"/>
      <c r="E18" s="95" t="s">
        <v>77</v>
      </c>
      <c r="F18" s="95"/>
      <c r="G18" s="20"/>
      <c r="H18" s="6"/>
      <c r="I18" s="6"/>
      <c r="J18" s="6"/>
      <c r="K18" s="6"/>
      <c r="L18" s="6"/>
      <c r="M18" s="6"/>
      <c r="N18" s="6"/>
      <c r="O18" s="55"/>
    </row>
    <row r="19" spans="1:18" ht="29" x14ac:dyDescent="0.35">
      <c r="A19" s="7"/>
      <c r="B19" s="61" t="s">
        <v>61</v>
      </c>
      <c r="C19" s="110"/>
      <c r="D19" s="28"/>
      <c r="E19" s="53" t="s">
        <v>65</v>
      </c>
      <c r="F19" s="110"/>
      <c r="G19" s="20"/>
      <c r="H19" s="60" t="s">
        <v>21</v>
      </c>
      <c r="I19" s="59" t="s">
        <v>20</v>
      </c>
      <c r="J19" s="58" t="s">
        <v>19</v>
      </c>
      <c r="K19" s="6"/>
      <c r="L19" s="57"/>
      <c r="M19" s="56"/>
      <c r="N19" s="56"/>
      <c r="O19" s="55"/>
    </row>
    <row r="20" spans="1:18" x14ac:dyDescent="0.35">
      <c r="A20" s="7"/>
      <c r="B20" s="49" t="s">
        <v>62</v>
      </c>
      <c r="C20" s="110"/>
      <c r="D20" s="28"/>
      <c r="E20" s="49" t="s">
        <v>66</v>
      </c>
      <c r="F20" s="110"/>
      <c r="G20" s="20"/>
      <c r="H20" s="47">
        <v>42400</v>
      </c>
      <c r="I20" s="46">
        <f>C13*12</f>
        <v>0</v>
      </c>
      <c r="J20" s="45">
        <f t="shared" ref="J20:J32" si="0">($F$12-I20)</f>
        <v>0</v>
      </c>
      <c r="K20" s="6"/>
      <c r="L20" s="40"/>
      <c r="M20" s="39"/>
      <c r="N20" s="38"/>
    </row>
    <row r="21" spans="1:18" ht="29" x14ac:dyDescent="0.35">
      <c r="A21" s="7"/>
      <c r="B21" s="49" t="s">
        <v>63</v>
      </c>
      <c r="C21" s="110"/>
      <c r="D21" s="28"/>
      <c r="E21" s="53" t="s">
        <v>67</v>
      </c>
      <c r="F21" s="111">
        <f>MIN(20000,(SUM(F19:F20)))</f>
        <v>0</v>
      </c>
      <c r="G21" s="20"/>
      <c r="H21" s="47">
        <v>42794</v>
      </c>
      <c r="I21" s="46">
        <f>(C13/2)*12</f>
        <v>0</v>
      </c>
      <c r="J21" s="45">
        <f t="shared" si="0"/>
        <v>0</v>
      </c>
      <c r="K21" s="6"/>
      <c r="L21" s="40"/>
      <c r="M21" s="39"/>
      <c r="N21" s="38"/>
    </row>
    <row r="22" spans="1:18" x14ac:dyDescent="0.35">
      <c r="A22" s="7"/>
      <c r="B22" s="49" t="s">
        <v>64</v>
      </c>
      <c r="C22" s="110"/>
      <c r="D22" s="28"/>
      <c r="E22" s="49" t="s">
        <v>18</v>
      </c>
      <c r="F22" s="110"/>
      <c r="G22" s="20"/>
      <c r="H22" s="47">
        <v>42825</v>
      </c>
      <c r="I22" s="46">
        <f>(C13/3)*12</f>
        <v>0</v>
      </c>
      <c r="J22" s="45">
        <f t="shared" si="0"/>
        <v>0</v>
      </c>
      <c r="K22" s="6"/>
      <c r="L22" s="40"/>
      <c r="M22" s="39"/>
      <c r="N22" s="38"/>
    </row>
    <row r="23" spans="1:18" ht="40.5" customHeight="1" x14ac:dyDescent="0.35">
      <c r="A23" s="7"/>
      <c r="B23" s="53" t="s">
        <v>90</v>
      </c>
      <c r="C23" s="117">
        <f>'Other Additions Deductions'!B15</f>
        <v>0</v>
      </c>
      <c r="D23" s="28"/>
      <c r="E23" s="53" t="s">
        <v>68</v>
      </c>
      <c r="F23" s="110"/>
      <c r="G23" s="20"/>
      <c r="H23" s="47">
        <v>42855</v>
      </c>
      <c r="I23" s="46">
        <f>(C13/4)*12</f>
        <v>0</v>
      </c>
      <c r="J23" s="45">
        <f t="shared" si="0"/>
        <v>0</v>
      </c>
      <c r="K23" s="6"/>
      <c r="L23" s="40"/>
      <c r="M23" s="39"/>
      <c r="N23" s="38"/>
    </row>
    <row r="24" spans="1:18" x14ac:dyDescent="0.35">
      <c r="A24" s="7"/>
      <c r="B24" s="44" t="s">
        <v>17</v>
      </c>
      <c r="C24" s="111">
        <f>SUM(C19:C23)</f>
        <v>0</v>
      </c>
      <c r="D24" s="28"/>
      <c r="E24" s="54" t="s">
        <v>69</v>
      </c>
      <c r="F24" s="111">
        <f>IF((F23-(C7*0.075))&lt;0, 0, (F23-(C7*0.075)))</f>
        <v>0</v>
      </c>
      <c r="G24" s="20"/>
      <c r="H24" s="47">
        <v>42886</v>
      </c>
      <c r="I24" s="46">
        <f>(C13/5)*12</f>
        <v>0</v>
      </c>
      <c r="J24" s="45">
        <f t="shared" si="0"/>
        <v>0</v>
      </c>
      <c r="K24" s="6"/>
      <c r="L24" s="40"/>
      <c r="M24" s="39"/>
      <c r="N24" s="38"/>
    </row>
    <row r="25" spans="1:18" ht="25.5" x14ac:dyDescent="0.35">
      <c r="A25" s="7"/>
      <c r="B25" s="95" t="s">
        <v>78</v>
      </c>
      <c r="C25" s="95"/>
      <c r="D25" s="28"/>
      <c r="E25" s="53" t="s">
        <v>70</v>
      </c>
      <c r="F25" s="110"/>
      <c r="G25" s="20"/>
      <c r="H25" s="47">
        <v>42916</v>
      </c>
      <c r="I25" s="46">
        <f>(C13/6)*12</f>
        <v>0</v>
      </c>
      <c r="J25" s="45">
        <f t="shared" si="0"/>
        <v>0</v>
      </c>
      <c r="K25" s="8"/>
      <c r="L25" s="40"/>
      <c r="M25" s="39"/>
      <c r="N25" s="38"/>
    </row>
    <row r="26" spans="1:18" x14ac:dyDescent="0.35">
      <c r="A26" s="7"/>
      <c r="B26" s="49" t="s">
        <v>71</v>
      </c>
      <c r="C26" s="110"/>
      <c r="D26" s="28"/>
      <c r="E26" s="44" t="s">
        <v>75</v>
      </c>
      <c r="F26" s="111">
        <f>SUM(F21,F22,F24,F25)</f>
        <v>0</v>
      </c>
      <c r="G26" s="20"/>
      <c r="H26" s="47">
        <v>42947</v>
      </c>
      <c r="I26" s="46">
        <f>(C13/7)*12</f>
        <v>0</v>
      </c>
      <c r="J26" s="45">
        <f t="shared" si="0"/>
        <v>0</v>
      </c>
      <c r="K26" s="8"/>
      <c r="L26" s="40"/>
      <c r="M26" s="39"/>
      <c r="N26" s="38"/>
      <c r="O26" s="12"/>
      <c r="P26" s="12"/>
      <c r="Q26" s="12"/>
    </row>
    <row r="27" spans="1:18" ht="25.5" x14ac:dyDescent="0.35">
      <c r="A27" s="7"/>
      <c r="B27" s="49" t="s">
        <v>73</v>
      </c>
      <c r="C27" s="110"/>
      <c r="D27" s="28"/>
      <c r="E27" s="95" t="s">
        <v>79</v>
      </c>
      <c r="F27" s="95"/>
      <c r="G27" s="20"/>
      <c r="H27" s="47">
        <v>42978</v>
      </c>
      <c r="I27" s="46">
        <f>(C13/8)*12</f>
        <v>0</v>
      </c>
      <c r="J27" s="45">
        <f t="shared" si="0"/>
        <v>0</v>
      </c>
      <c r="K27" s="9"/>
      <c r="L27" s="40"/>
      <c r="M27" s="39"/>
      <c r="N27" s="38"/>
      <c r="O27" s="12"/>
      <c r="P27" s="12"/>
      <c r="Q27" s="12"/>
      <c r="R27" s="12"/>
    </row>
    <row r="28" spans="1:18" x14ac:dyDescent="0.35">
      <c r="A28" s="7"/>
      <c r="B28" s="49" t="s">
        <v>72</v>
      </c>
      <c r="C28" s="110"/>
      <c r="D28" s="28"/>
      <c r="E28" s="49" t="s">
        <v>16</v>
      </c>
      <c r="F28" s="110"/>
      <c r="G28" s="20"/>
      <c r="H28" s="47">
        <v>43008</v>
      </c>
      <c r="I28" s="46">
        <f>(C13/9)*12</f>
        <v>0</v>
      </c>
      <c r="J28" s="45">
        <f t="shared" si="0"/>
        <v>0</v>
      </c>
      <c r="K28" s="9"/>
      <c r="L28" s="40"/>
      <c r="M28" s="39"/>
      <c r="N28" s="38"/>
      <c r="O28" s="12"/>
      <c r="P28" s="12"/>
      <c r="Q28" s="12"/>
      <c r="R28" s="12"/>
    </row>
    <row r="29" spans="1:18" x14ac:dyDescent="0.35">
      <c r="A29" s="7"/>
      <c r="B29" s="49" t="s">
        <v>49</v>
      </c>
      <c r="C29" s="110"/>
      <c r="D29" s="28"/>
      <c r="E29" s="49" t="s">
        <v>15</v>
      </c>
      <c r="F29" s="110"/>
      <c r="G29" s="20"/>
      <c r="H29" s="47">
        <v>43039</v>
      </c>
      <c r="I29" s="46">
        <f>(C13/10)*12</f>
        <v>0</v>
      </c>
      <c r="J29" s="45">
        <f t="shared" si="0"/>
        <v>0</v>
      </c>
      <c r="K29" s="9"/>
      <c r="L29" s="40"/>
      <c r="M29" s="39"/>
      <c r="N29" s="38"/>
      <c r="O29" s="12"/>
      <c r="P29" s="12"/>
      <c r="Q29" s="12"/>
      <c r="R29" s="12"/>
    </row>
    <row r="30" spans="1:18" x14ac:dyDescent="0.35">
      <c r="A30" s="7"/>
      <c r="B30" s="53" t="s">
        <v>63</v>
      </c>
      <c r="C30" s="110"/>
      <c r="D30" s="28"/>
      <c r="E30" s="49" t="s">
        <v>14</v>
      </c>
      <c r="F30" s="110"/>
      <c r="G30" s="20"/>
      <c r="H30" s="47">
        <v>43069</v>
      </c>
      <c r="I30" s="46">
        <f>(C13/11)*12</f>
        <v>0</v>
      </c>
      <c r="J30" s="45">
        <f t="shared" si="0"/>
        <v>0</v>
      </c>
      <c r="K30" s="9"/>
      <c r="L30" s="40"/>
      <c r="M30" s="39"/>
      <c r="N30" s="38"/>
      <c r="O30" s="12"/>
      <c r="P30" s="12"/>
      <c r="Q30" s="12"/>
      <c r="R30" s="12"/>
    </row>
    <row r="31" spans="1:18" x14ac:dyDescent="0.35">
      <c r="A31" s="7"/>
      <c r="B31" s="49" t="s">
        <v>64</v>
      </c>
      <c r="C31" s="110"/>
      <c r="D31" s="28"/>
      <c r="E31" s="53" t="s">
        <v>13</v>
      </c>
      <c r="F31" s="110"/>
      <c r="G31" s="20"/>
      <c r="H31" s="52"/>
      <c r="I31" s="51"/>
      <c r="J31" s="50">
        <f t="shared" si="0"/>
        <v>0</v>
      </c>
      <c r="K31" s="9"/>
      <c r="L31" s="40"/>
      <c r="M31" s="39"/>
      <c r="N31" s="38"/>
      <c r="O31" s="12"/>
      <c r="P31" s="12"/>
      <c r="Q31" s="12"/>
      <c r="R31" s="12"/>
    </row>
    <row r="32" spans="1:18" ht="40.5" customHeight="1" x14ac:dyDescent="0.35">
      <c r="A32" s="7"/>
      <c r="B32" s="53" t="s">
        <v>91</v>
      </c>
      <c r="C32" s="117">
        <f>'Other Additions Deductions'!B29</f>
        <v>0</v>
      </c>
      <c r="D32" s="28"/>
      <c r="E32" s="48"/>
      <c r="F32" s="110"/>
      <c r="G32" s="20"/>
      <c r="H32" s="47">
        <v>43100</v>
      </c>
      <c r="I32" s="46">
        <f>C13</f>
        <v>0</v>
      </c>
      <c r="J32" s="45">
        <f t="shared" si="0"/>
        <v>0</v>
      </c>
      <c r="K32" s="9"/>
      <c r="L32" s="40"/>
      <c r="M32" s="39"/>
      <c r="N32" s="38"/>
      <c r="O32" s="12"/>
      <c r="P32" s="12"/>
      <c r="Q32" s="12"/>
      <c r="R32" s="12"/>
    </row>
    <row r="33" spans="1:19" x14ac:dyDescent="0.35">
      <c r="A33" s="7"/>
      <c r="B33" s="44" t="s">
        <v>12</v>
      </c>
      <c r="C33" s="111">
        <f>SUM(C26:C32)</f>
        <v>0</v>
      </c>
      <c r="D33" s="28"/>
      <c r="E33" s="43" t="s">
        <v>74</v>
      </c>
      <c r="F33" s="111">
        <f>SUM(F28:F32)</f>
        <v>0</v>
      </c>
      <c r="G33" s="20"/>
      <c r="H33" s="42"/>
      <c r="I33" s="41"/>
      <c r="J33" s="38"/>
      <c r="K33" s="9"/>
      <c r="L33" s="40"/>
      <c r="M33" s="39"/>
      <c r="N33" s="38"/>
      <c r="O33" s="12"/>
      <c r="P33" s="12"/>
      <c r="Q33" s="12"/>
      <c r="R33" s="12"/>
    </row>
    <row r="34" spans="1:19" ht="29" hidden="1" x14ac:dyDescent="0.35">
      <c r="A34" s="7"/>
      <c r="B34" s="28"/>
      <c r="C34" s="28"/>
      <c r="D34" s="28"/>
      <c r="E34" s="28"/>
      <c r="F34" s="28"/>
      <c r="G34" s="20"/>
      <c r="H34" s="35" t="s">
        <v>11</v>
      </c>
      <c r="I34" s="34">
        <f>SUM(F19:F25)</f>
        <v>0</v>
      </c>
      <c r="J34" s="9"/>
      <c r="K34" s="9"/>
      <c r="L34" s="31"/>
      <c r="M34" s="31"/>
      <c r="N34" s="31"/>
      <c r="O34" s="12"/>
      <c r="P34" s="12"/>
      <c r="Q34" s="12"/>
      <c r="R34" s="12"/>
    </row>
    <row r="35" spans="1:19" hidden="1" x14ac:dyDescent="0.35">
      <c r="A35" s="7"/>
      <c r="B35" s="28"/>
      <c r="C35" s="28"/>
      <c r="D35" s="28"/>
      <c r="E35" s="37" t="s">
        <v>10</v>
      </c>
      <c r="F35" s="36"/>
      <c r="G35" s="20"/>
      <c r="H35" s="35" t="s">
        <v>9</v>
      </c>
      <c r="I35" s="34">
        <f>IF(C10&gt;F36,C10,F36)</f>
        <v>10750</v>
      </c>
      <c r="J35" s="6"/>
      <c r="K35" s="8"/>
      <c r="L35" s="33"/>
      <c r="M35" s="32"/>
      <c r="N35" s="31"/>
      <c r="O35" s="12"/>
      <c r="P35" s="12"/>
      <c r="Q35" s="12"/>
      <c r="R35" s="12"/>
    </row>
    <row r="36" spans="1:19" ht="30.5" hidden="1" thickBot="1" x14ac:dyDescent="0.5">
      <c r="A36" s="7"/>
      <c r="B36" s="30" t="s">
        <v>8</v>
      </c>
      <c r="C36" s="29">
        <f>SUM(C19:C34)</f>
        <v>0</v>
      </c>
      <c r="D36" s="28"/>
      <c r="E36" s="27">
        <f>C10</f>
        <v>10750</v>
      </c>
      <c r="F36" s="26">
        <f>F26</f>
        <v>0</v>
      </c>
      <c r="G36" s="20"/>
      <c r="H36" s="25" t="s">
        <v>7</v>
      </c>
      <c r="I36" s="24" t="e">
        <f>VLOOKUP($C$12,$H$20:$I$32,2,FALSE)</f>
        <v>#N/A</v>
      </c>
      <c r="J36" s="6"/>
      <c r="K36" s="8"/>
      <c r="L36" s="6"/>
      <c r="M36" s="6"/>
      <c r="N36" s="6"/>
      <c r="O36" s="12"/>
      <c r="P36" s="12"/>
      <c r="Q36" s="12"/>
      <c r="R36" s="12"/>
    </row>
    <row r="37" spans="1:19" ht="35.5" hidden="1" thickTop="1" thickBot="1" x14ac:dyDescent="0.4">
      <c r="A37" s="7"/>
      <c r="B37" s="23"/>
      <c r="C37" s="23"/>
      <c r="D37" s="23"/>
      <c r="E37" s="22" t="s">
        <v>6</v>
      </c>
      <c r="F37" s="21">
        <f>MAX(E36:F36)</f>
        <v>10750</v>
      </c>
      <c r="G37" s="20"/>
      <c r="H37" s="6"/>
      <c r="I37" s="6"/>
      <c r="J37" s="6"/>
      <c r="K37" s="9"/>
      <c r="L37" s="6"/>
      <c r="M37" s="6"/>
      <c r="N37" s="6"/>
      <c r="O37" s="12"/>
      <c r="P37" s="12"/>
      <c r="Q37" s="12"/>
      <c r="R37" s="12"/>
    </row>
    <row r="38" spans="1:19" ht="18.5" hidden="1" thickBot="1" x14ac:dyDescent="0.4">
      <c r="A38" s="19"/>
      <c r="B38" s="96" t="s">
        <v>5</v>
      </c>
      <c r="C38" s="96"/>
      <c r="D38" s="6"/>
      <c r="E38" s="6"/>
      <c r="F38" s="6"/>
      <c r="G38" s="6"/>
      <c r="H38" s="6"/>
      <c r="I38" s="6"/>
      <c r="J38" s="6"/>
      <c r="K38" s="9"/>
      <c r="L38" s="6"/>
      <c r="M38" s="6"/>
      <c r="N38" s="6"/>
      <c r="O38" s="12"/>
      <c r="P38" s="12"/>
      <c r="Q38" s="12"/>
      <c r="R38" s="12"/>
    </row>
    <row r="39" spans="1:19" ht="43.5" hidden="1" x14ac:dyDescent="0.35">
      <c r="A39" s="6"/>
      <c r="B39" s="18" t="s">
        <v>4</v>
      </c>
      <c r="C39" s="17">
        <f>C8</f>
        <v>0</v>
      </c>
      <c r="D39" s="6"/>
      <c r="E39" s="6"/>
      <c r="F39" s="6"/>
      <c r="G39" s="6"/>
      <c r="H39" s="16" t="s">
        <v>3</v>
      </c>
      <c r="I39" s="6"/>
      <c r="J39" s="6"/>
      <c r="K39" s="9"/>
      <c r="L39" s="9"/>
      <c r="M39" s="9"/>
      <c r="N39" s="9"/>
      <c r="O39" s="12"/>
      <c r="P39" s="12"/>
      <c r="Q39" s="12"/>
      <c r="R39" s="12"/>
    </row>
    <row r="40" spans="1:19" hidden="1" x14ac:dyDescent="0.35">
      <c r="A40" s="6"/>
      <c r="B40" s="15" t="s">
        <v>2</v>
      </c>
      <c r="C40" s="13" t="str">
        <f>C9</f>
        <v>Single</v>
      </c>
      <c r="D40" s="6"/>
      <c r="E40" s="6"/>
      <c r="F40" s="6"/>
      <c r="G40" s="6"/>
      <c r="H40" s="90" t="e">
        <f>VLOOKUP(C12,H20:J32,3,FALSE)</f>
        <v>#N/A</v>
      </c>
      <c r="I40" s="90"/>
      <c r="J40" s="6"/>
      <c r="K40" s="9"/>
      <c r="L40" s="9"/>
      <c r="M40" s="6"/>
      <c r="N40" s="6"/>
      <c r="O40" s="12"/>
      <c r="P40" s="12"/>
      <c r="Q40" s="12"/>
      <c r="R40" s="12"/>
      <c r="S40" s="12"/>
    </row>
    <row r="41" spans="1:19" hidden="1" x14ac:dyDescent="0.35">
      <c r="A41" s="6"/>
      <c r="B41" s="14" t="s">
        <v>1</v>
      </c>
      <c r="C41" s="13">
        <f>C7</f>
        <v>0</v>
      </c>
      <c r="D41" s="6"/>
      <c r="E41" s="6"/>
      <c r="F41" s="6"/>
      <c r="G41" s="6"/>
      <c r="H41" s="90"/>
      <c r="I41" s="90"/>
      <c r="J41" s="6"/>
      <c r="K41" s="9"/>
      <c r="L41" s="9"/>
      <c r="M41" s="9"/>
      <c r="N41" s="9"/>
      <c r="O41" s="12"/>
      <c r="P41" s="12"/>
      <c r="Q41" s="12"/>
      <c r="R41" s="12"/>
    </row>
    <row r="42" spans="1:19" ht="18.5" hidden="1" x14ac:dyDescent="0.45">
      <c r="A42" s="6"/>
      <c r="B42" s="11" t="s">
        <v>0</v>
      </c>
      <c r="C42" s="10">
        <f>IF(C40="Single",I13,IF(C40="Married Filing Separately",J13,IF(C40="Married Filing Jointly",K13,IF(C40="Qualifying Widow(er)",L13,IF(C40="Head of Household",M13,0)))))</f>
        <v>0</v>
      </c>
      <c r="D42" s="6"/>
      <c r="E42" s="6"/>
      <c r="F42" s="6"/>
      <c r="G42" s="6"/>
      <c r="H42" s="8"/>
      <c r="I42" s="8"/>
      <c r="J42" s="6"/>
      <c r="K42" s="9"/>
      <c r="L42" s="9"/>
      <c r="M42" s="9"/>
      <c r="N42" s="9"/>
    </row>
    <row r="43" spans="1:19" hidden="1" x14ac:dyDescent="0.35">
      <c r="A43" s="6"/>
      <c r="B43" s="6"/>
      <c r="C43" s="6"/>
      <c r="D43" s="6"/>
      <c r="E43" s="6"/>
      <c r="F43" s="6"/>
      <c r="G43" s="6"/>
      <c r="H43" s="6"/>
      <c r="I43" s="8"/>
      <c r="J43" s="6"/>
      <c r="K43" s="6"/>
      <c r="L43" s="6"/>
      <c r="M43" s="6"/>
      <c r="N43" s="6"/>
    </row>
    <row r="44" spans="1:19" hidden="1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9" hidden="1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9" x14ac:dyDescent="0.3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9" ht="18.5" x14ac:dyDescent="0.45">
      <c r="E47" s="5"/>
      <c r="F47" s="4"/>
      <c r="O47" s="3"/>
    </row>
    <row r="48" spans="1:19" ht="16.5" x14ac:dyDescent="0.45">
      <c r="P48" s="3"/>
    </row>
    <row r="50" spans="11:16" ht="16.5" x14ac:dyDescent="0.45">
      <c r="K50" s="3"/>
    </row>
    <row r="51" spans="11:16" ht="16.5" x14ac:dyDescent="0.45">
      <c r="K51" s="3"/>
    </row>
    <row r="55" spans="11:16" ht="9.75" customHeight="1" x14ac:dyDescent="0.35"/>
    <row r="56" spans="11:16" x14ac:dyDescent="0.35">
      <c r="N56" s="2"/>
      <c r="O56" s="2"/>
      <c r="P56" s="2"/>
    </row>
    <row r="57" spans="11:16" x14ac:dyDescent="0.35">
      <c r="N57" s="2"/>
      <c r="O57" s="2"/>
      <c r="P57" s="2"/>
    </row>
    <row r="58" spans="11:16" x14ac:dyDescent="0.35">
      <c r="N58" s="2"/>
      <c r="O58" s="2"/>
      <c r="P58" s="2"/>
    </row>
  </sheetData>
  <sheetProtection algorithmName="SHA-512" hashValue="wyedELEDrWdJeNelCmYEQmMnwCIH4max+ENB6IiVZorjYon1p/QXLm4r7aLnoTVt6x945YSztgyfwfXtXSvW1A==" saltValue="UZrqcWGJmcOf8gDhCBbW0A==" spinCount="100000" sheet="1" objects="1" scenarios="1"/>
  <mergeCells count="15">
    <mergeCell ref="H6:M6"/>
    <mergeCell ref="B25:C25"/>
    <mergeCell ref="A1:G1"/>
    <mergeCell ref="B2:F2"/>
    <mergeCell ref="B4:F4"/>
    <mergeCell ref="B6:C6"/>
    <mergeCell ref="E6:F8"/>
    <mergeCell ref="B3:F3"/>
    <mergeCell ref="H40:I41"/>
    <mergeCell ref="E9:F9"/>
    <mergeCell ref="B16:F16"/>
    <mergeCell ref="B18:C18"/>
    <mergeCell ref="E18:F18"/>
    <mergeCell ref="E27:F27"/>
    <mergeCell ref="B38:C38"/>
  </mergeCells>
  <conditionalFormatting sqref="H40 E6">
    <cfRule type="cellIs" dxfId="14" priority="6" stopIfTrue="1" operator="lessThan">
      <formula>0</formula>
    </cfRule>
    <cfRule type="cellIs" dxfId="13" priority="7" stopIfTrue="1" operator="greaterThan">
      <formula>0</formula>
    </cfRule>
  </conditionalFormatting>
  <conditionalFormatting sqref="E6:F8">
    <cfRule type="cellIs" dxfId="12" priority="1" operator="lessThan">
      <formula>0</formula>
    </cfRule>
    <cfRule type="cellIs" dxfId="11" priority="2" operator="greaterThan">
      <formula>0</formula>
    </cfRule>
    <cfRule type="cellIs" dxfId="10" priority="3" operator="greaterThan">
      <formula>0</formula>
    </cfRule>
    <cfRule type="cellIs" dxfId="9" priority="4" operator="lessThan">
      <formula>0</formula>
    </cfRule>
    <cfRule type="cellIs" dxfId="8" priority="5" operator="greaterThan">
      <formula>0</formula>
    </cfRule>
  </conditionalFormatting>
  <dataValidations count="5">
    <dataValidation operator="lessThanOrEqual" allowBlank="1" showInputMessage="1" showErrorMessage="1" sqref="F19"/>
    <dataValidation operator="greaterThan" allowBlank="1" showInputMessage="1" showErrorMessage="1" sqref="F24"/>
    <dataValidation type="whole" operator="lessThanOrEqual" allowBlank="1" showInputMessage="1" showErrorMessage="1" sqref="F21">
      <formula1>20000</formula1>
    </dataValidation>
    <dataValidation type="list" showInputMessage="1" showErrorMessage="1" sqref="C9">
      <formula1>$I$10:$M$10</formula1>
    </dataValidation>
    <dataValidation type="list" allowBlank="1" showInputMessage="1" showErrorMessage="1" sqref="C12">
      <formula1>$H$20:$H$32</formula1>
    </dataValidation>
  </dataValidations>
  <pageMargins left="0.7" right="0.7" top="0.75" bottom="0.75" header="0.3" footer="0.3"/>
  <pageSetup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2" workbookViewId="0">
      <selection activeCell="B29" sqref="B29"/>
    </sheetView>
  </sheetViews>
  <sheetFormatPr defaultRowHeight="14.5" x14ac:dyDescent="0.35"/>
  <cols>
    <col min="1" max="1" width="115.7265625" bestFit="1" customWidth="1"/>
    <col min="2" max="2" width="12.36328125" customWidth="1"/>
  </cols>
  <sheetData>
    <row r="1" spans="1:2" ht="25.5" x14ac:dyDescent="0.35">
      <c r="A1" s="95" t="s">
        <v>85</v>
      </c>
      <c r="B1" s="95"/>
    </row>
    <row r="2" spans="1:2" x14ac:dyDescent="0.35">
      <c r="A2" s="61" t="s">
        <v>36</v>
      </c>
      <c r="B2" s="110"/>
    </row>
    <row r="3" spans="1:2" x14ac:dyDescent="0.35">
      <c r="A3" s="49" t="s">
        <v>37</v>
      </c>
      <c r="B3" s="110"/>
    </row>
    <row r="4" spans="1:2" x14ac:dyDescent="0.35">
      <c r="A4" s="49" t="s">
        <v>63</v>
      </c>
      <c r="B4" s="110"/>
    </row>
    <row r="5" spans="1:2" x14ac:dyDescent="0.35">
      <c r="A5" s="49" t="s">
        <v>38</v>
      </c>
      <c r="B5" s="110"/>
    </row>
    <row r="6" spans="1:2" x14ac:dyDescent="0.35">
      <c r="A6" s="49" t="s">
        <v>39</v>
      </c>
      <c r="B6" s="110"/>
    </row>
    <row r="7" spans="1:2" x14ac:dyDescent="0.35">
      <c r="A7" s="49" t="s">
        <v>40</v>
      </c>
      <c r="B7" s="110"/>
    </row>
    <row r="8" spans="1:2" x14ac:dyDescent="0.35">
      <c r="A8" s="49" t="s">
        <v>41</v>
      </c>
      <c r="B8" s="110"/>
    </row>
    <row r="9" spans="1:2" x14ac:dyDescent="0.35">
      <c r="A9" s="49" t="s">
        <v>42</v>
      </c>
      <c r="B9" s="110"/>
    </row>
    <row r="10" spans="1:2" x14ac:dyDescent="0.35">
      <c r="A10" s="49" t="s">
        <v>43</v>
      </c>
      <c r="B10" s="110"/>
    </row>
    <row r="11" spans="1:2" x14ac:dyDescent="0.35">
      <c r="A11" s="49" t="s">
        <v>44</v>
      </c>
      <c r="B11" s="110"/>
    </row>
    <row r="12" spans="1:2" x14ac:dyDescent="0.35">
      <c r="A12" s="49" t="s">
        <v>45</v>
      </c>
      <c r="B12" s="110"/>
    </row>
    <row r="13" spans="1:2" x14ac:dyDescent="0.35">
      <c r="A13" s="49" t="s">
        <v>46</v>
      </c>
      <c r="B13" s="110"/>
    </row>
    <row r="14" spans="1:2" x14ac:dyDescent="0.35">
      <c r="A14" s="49" t="s">
        <v>47</v>
      </c>
      <c r="B14" s="110"/>
    </row>
    <row r="15" spans="1:2" x14ac:dyDescent="0.35">
      <c r="A15" s="44" t="s">
        <v>48</v>
      </c>
      <c r="B15" s="111">
        <f>SUM(B2:B14)</f>
        <v>0</v>
      </c>
    </row>
    <row r="18" spans="1:2" ht="25.5" x14ac:dyDescent="0.35">
      <c r="A18" s="95" t="s">
        <v>86</v>
      </c>
      <c r="B18" s="95"/>
    </row>
    <row r="19" spans="1:2" x14ac:dyDescent="0.35">
      <c r="A19" s="49" t="s">
        <v>50</v>
      </c>
      <c r="B19" s="110"/>
    </row>
    <row r="20" spans="1:2" x14ac:dyDescent="0.35">
      <c r="A20" s="49" t="s">
        <v>51</v>
      </c>
      <c r="B20" s="110"/>
    </row>
    <row r="21" spans="1:2" x14ac:dyDescent="0.35">
      <c r="A21" s="49" t="s">
        <v>52</v>
      </c>
      <c r="B21" s="110"/>
    </row>
    <row r="22" spans="1:2" x14ac:dyDescent="0.35">
      <c r="A22" s="49" t="s">
        <v>53</v>
      </c>
      <c r="B22" s="110"/>
    </row>
    <row r="23" spans="1:2" x14ac:dyDescent="0.35">
      <c r="A23" s="53" t="s">
        <v>54</v>
      </c>
      <c r="B23" s="110"/>
    </row>
    <row r="24" spans="1:2" x14ac:dyDescent="0.35">
      <c r="A24" s="49" t="s">
        <v>55</v>
      </c>
      <c r="B24" s="110"/>
    </row>
    <row r="25" spans="1:2" x14ac:dyDescent="0.35">
      <c r="A25" s="49" t="s">
        <v>56</v>
      </c>
      <c r="B25" s="110"/>
    </row>
    <row r="26" spans="1:2" x14ac:dyDescent="0.35">
      <c r="A26" s="49" t="s">
        <v>57</v>
      </c>
      <c r="B26" s="110"/>
    </row>
    <row r="27" spans="1:2" x14ac:dyDescent="0.35">
      <c r="A27" s="49" t="s">
        <v>58</v>
      </c>
      <c r="B27" s="110"/>
    </row>
    <row r="28" spans="1:2" x14ac:dyDescent="0.35">
      <c r="A28" s="53" t="s">
        <v>59</v>
      </c>
      <c r="B28" s="110"/>
    </row>
    <row r="29" spans="1:2" x14ac:dyDescent="0.35">
      <c r="A29" s="44" t="s">
        <v>87</v>
      </c>
      <c r="B29" s="111">
        <f>SUM(B19:B28)</f>
        <v>0</v>
      </c>
    </row>
  </sheetData>
  <sheetProtection algorithmName="SHA-512" hashValue="2IMMje2akFItVUM/DFjz6hG6c1PJjeO09QZH1ZhwXwkYAO3bhAKFcAF+hxOAWjeez65iO7ttZ+GWidWjDLVArQ==" saltValue="yurHasPsbcLnHg3Jm6kTIQ==" spinCount="100000" sheet="1" objects="1" scenarios="1"/>
  <mergeCells count="2">
    <mergeCell ref="A1:B1"/>
    <mergeCell ref="A18:B18"/>
  </mergeCell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Estimator</vt:lpstr>
      <vt:lpstr>Other Additions Deductions</vt:lpstr>
    </vt:vector>
  </TitlesOfParts>
  <Company>NCDOR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C. McGhee</dc:creator>
  <cp:lastModifiedBy>Nathan C. McGhee</cp:lastModifiedBy>
  <dcterms:created xsi:type="dcterms:W3CDTF">2020-11-10T16:31:04Z</dcterms:created>
  <dcterms:modified xsi:type="dcterms:W3CDTF">2020-11-24T14:51:52Z</dcterms:modified>
</cp:coreProperties>
</file>