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90" windowHeight="10950" tabRatio="952" activeTab="0"/>
  </bookViews>
  <sheets>
    <sheet name="National sales tax" sheetId="1" r:id="rId1"/>
  </sheets>
  <definedNames>
    <definedName name="_xlnm.Print_Area" localSheetId="0">'National sales tax'!$A$1:$Q$89</definedName>
  </definedNames>
  <calcPr fullCalcOnLoad="1"/>
</workbook>
</file>

<file path=xl/sharedStrings.xml><?xml version="1.0" encoding="utf-8"?>
<sst xmlns="http://schemas.openxmlformats.org/spreadsheetml/2006/main" count="423" uniqueCount="159">
  <si>
    <t>[%]</t>
  </si>
  <si>
    <t>as  of</t>
  </si>
  <si>
    <t>Alabama……………….</t>
  </si>
  <si>
    <t>Arizona………………..</t>
  </si>
  <si>
    <t>Arkansas………………</t>
  </si>
  <si>
    <t>California……………..</t>
  </si>
  <si>
    <t>Colorado………………</t>
  </si>
  <si>
    <t>Connecticut…………..</t>
  </si>
  <si>
    <t>Florida…………………</t>
  </si>
  <si>
    <t>Georgia………………..</t>
  </si>
  <si>
    <t>Hawaii…………………</t>
  </si>
  <si>
    <t>Idaho…………………..</t>
  </si>
  <si>
    <t>Illinois…………………</t>
  </si>
  <si>
    <t>Indiana…………………</t>
  </si>
  <si>
    <t>Iowa……………………</t>
  </si>
  <si>
    <t>Kansas…………………</t>
  </si>
  <si>
    <t>Kentucky……………..</t>
  </si>
  <si>
    <t>Louisiana……………..</t>
  </si>
  <si>
    <t>Maine………………….</t>
  </si>
  <si>
    <t>Maryland……………..</t>
  </si>
  <si>
    <t>Massachusetts………..</t>
  </si>
  <si>
    <t>Michigan………………</t>
  </si>
  <si>
    <t>Minnesota…………….</t>
  </si>
  <si>
    <t>Mississippi…………….</t>
  </si>
  <si>
    <t>Missouri……………….</t>
  </si>
  <si>
    <t>Nebraska………………</t>
  </si>
  <si>
    <t>Nevada………………..</t>
  </si>
  <si>
    <t>New Jersey……………</t>
  </si>
  <si>
    <t>New Mexico………….</t>
  </si>
  <si>
    <t>New York……………..</t>
  </si>
  <si>
    <t>North Carolina……….</t>
  </si>
  <si>
    <t>North Dakota………..</t>
  </si>
  <si>
    <t>Ohio……………………</t>
  </si>
  <si>
    <t>Oklahoma…………….</t>
  </si>
  <si>
    <t>Pennsylvania…………</t>
  </si>
  <si>
    <t>Rhode Island………….</t>
  </si>
  <si>
    <t>South Carolina……….</t>
  </si>
  <si>
    <t>South Dakota…………</t>
  </si>
  <si>
    <t>Texas………………….</t>
  </si>
  <si>
    <t>Utah……………………</t>
  </si>
  <si>
    <t>Vermont………………</t>
  </si>
  <si>
    <t>Virginia………………..</t>
  </si>
  <si>
    <t>Washington…………..</t>
  </si>
  <si>
    <t>West Virginia…………</t>
  </si>
  <si>
    <t>Wisconsin…………….</t>
  </si>
  <si>
    <t>Wyoming……………..</t>
  </si>
  <si>
    <t>State</t>
  </si>
  <si>
    <t>Amount</t>
  </si>
  <si>
    <t>Rank</t>
  </si>
  <si>
    <t>4</t>
  </si>
  <si>
    <t>5.6</t>
  </si>
  <si>
    <t>6</t>
  </si>
  <si>
    <t>5</t>
  </si>
  <si>
    <t>6.25</t>
  </si>
  <si>
    <t>5.3</t>
  </si>
  <si>
    <t>6.5</t>
  </si>
  <si>
    <t>7</t>
  </si>
  <si>
    <t>4.225</t>
  </si>
  <si>
    <t>5.5</t>
  </si>
  <si>
    <t>4.5</t>
  </si>
  <si>
    <t>4.75</t>
  </si>
  <si>
    <t>Per capita amounts based on midyear population estimates of the Bureau of the Census.  Per capita personal income is total personal income divided by total midyear population.</t>
  </si>
  <si>
    <t>All dollar amounts are in current dollars (not adjusted for inflation).</t>
  </si>
  <si>
    <t>Total 45 states…..</t>
  </si>
  <si>
    <t>capita</t>
  </si>
  <si>
    <t>collections</t>
  </si>
  <si>
    <t>of tax</t>
  </si>
  <si>
    <t xml:space="preserve">Per </t>
  </si>
  <si>
    <t xml:space="preserve"> per 1 cent</t>
  </si>
  <si>
    <t>Taxable (T)</t>
  </si>
  <si>
    <t>Exempt (E)</t>
  </si>
  <si>
    <t xml:space="preserve">Food </t>
  </si>
  <si>
    <t xml:space="preserve"> items [1]</t>
  </si>
  <si>
    <t>sales tax</t>
  </si>
  <si>
    <t>rate as of</t>
  </si>
  <si>
    <t>tax rate</t>
  </si>
  <si>
    <t xml:space="preserve">sales </t>
  </si>
  <si>
    <t>Local</t>
  </si>
  <si>
    <t>maximum</t>
  </si>
  <si>
    <t>Per</t>
  </si>
  <si>
    <t>2.75</t>
  </si>
  <si>
    <t>1.5</t>
  </si>
  <si>
    <t>3</t>
  </si>
  <si>
    <t>2</t>
  </si>
  <si>
    <t>1</t>
  </si>
  <si>
    <t>.25</t>
  </si>
  <si>
    <t>2.25</t>
  </si>
  <si>
    <t>2.5</t>
  </si>
  <si>
    <t>2.4</t>
  </si>
  <si>
    <r>
      <t xml:space="preserve">  </t>
    </r>
  </si>
  <si>
    <t xml:space="preserve">       T</t>
  </si>
  <si>
    <t xml:space="preserve">       E</t>
  </si>
  <si>
    <t>[1] Food purchased for consumption off-premises.</t>
  </si>
  <si>
    <t xml:space="preserve">         State</t>
  </si>
  <si>
    <t xml:space="preserve">      Per</t>
  </si>
  <si>
    <t>Tennessee +………</t>
  </si>
  <si>
    <t xml:space="preserve">    local sales taxes. </t>
  </si>
  <si>
    <t xml:space="preserve">  +Tennessee imposes a personal income tax rate of 6% on interest and dividend income.</t>
  </si>
  <si>
    <t xml:space="preserve">[%] </t>
  </si>
  <si>
    <t xml:space="preserve">       Per capita</t>
  </si>
  <si>
    <t xml:space="preserve">      Personal income</t>
  </si>
  <si>
    <t xml:space="preserve">              collections</t>
  </si>
  <si>
    <t xml:space="preserve">    Individual income tax </t>
  </si>
  <si>
    <t xml:space="preserve">    tax receipts from transactions subject to a preferential rate other than the general sales tax rate shown.</t>
  </si>
  <si>
    <r>
      <t xml:space="preserve">   a</t>
    </r>
    <r>
      <rPr>
        <b/>
        <sz val="8"/>
        <rFont val="Times New Roman"/>
        <family val="1"/>
      </rPr>
      <t>Weighted average computations based  on collection totals and population for 45 states levying a general state sales tax.</t>
    </r>
  </si>
  <si>
    <t xml:space="preserve">                                                                                                                               FOR THOSE STATES LEVYING A GENERAL SALES TAX </t>
  </si>
  <si>
    <t>Detail may not add to totals due to rounding.</t>
  </si>
  <si>
    <r>
      <t xml:space="preserve">             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 Bureau of Economic Analysis.  </t>
    </r>
    <r>
      <rPr>
        <i/>
        <sz val="8"/>
        <rFont val="Times New Roman"/>
        <family val="1"/>
      </rPr>
      <t xml:space="preserve">Table SAI-3, </t>
    </r>
    <r>
      <rPr>
        <b/>
        <sz val="8"/>
        <rFont val="Times New Roman"/>
        <family val="1"/>
      </rPr>
      <t xml:space="preserve">Regional Economic Information System, March 25, 2005 release.               </t>
    </r>
  </si>
  <si>
    <t>[1,000s]</t>
  </si>
  <si>
    <t>[$1,000s]</t>
  </si>
  <si>
    <r>
      <t xml:space="preserve">Sources:  U.S. Census Bureau, Governments Division.  </t>
    </r>
    <r>
      <rPr>
        <b/>
        <i/>
        <sz val="8"/>
        <rFont val="Times New Roman"/>
        <family val="1"/>
      </rPr>
      <t>Table NST-EST2004-01-State Population Estimates: July 1, 2004,</t>
    </r>
    <r>
      <rPr>
        <b/>
        <sz val="8"/>
        <rFont val="Times New Roman"/>
        <family val="1"/>
      </rPr>
      <t>Population Division, December 22, 2004 release.</t>
    </r>
  </si>
  <si>
    <r>
      <t xml:space="preserve">                 U.S. Census Bureau, Governments Division. </t>
    </r>
    <r>
      <rPr>
        <b/>
        <u val="single"/>
        <sz val="8"/>
        <rFont val="Times New Roman"/>
        <family val="1"/>
      </rPr>
      <t>State Government Tax Collections: 2004.</t>
    </r>
  </si>
  <si>
    <t>7/1/2004</t>
  </si>
  <si>
    <t xml:space="preserve">                 2003</t>
  </si>
  <si>
    <t xml:space="preserve">        fiscal year 2004</t>
  </si>
  <si>
    <t>Prescrip-</t>
  </si>
  <si>
    <t>tion</t>
  </si>
  <si>
    <t>Non-</t>
  </si>
  <si>
    <t>prescrip-</t>
  </si>
  <si>
    <t>as</t>
  </si>
  <si>
    <t>of</t>
  </si>
  <si>
    <t>Popu-</t>
  </si>
  <si>
    <t>lation</t>
  </si>
  <si>
    <t xml:space="preserve">                 Drugs</t>
  </si>
  <si>
    <t>8</t>
  </si>
  <si>
    <t>6.75</t>
  </si>
  <si>
    <t>4.125</t>
  </si>
  <si>
    <t>4.625</t>
  </si>
  <si>
    <t>3.25</t>
  </si>
  <si>
    <t>E</t>
  </si>
  <si>
    <r>
      <t>31,156</t>
    </r>
    <r>
      <rPr>
        <b/>
        <vertAlign val="superscript"/>
        <sz val="10"/>
        <rFont val="Times New Roman"/>
        <family val="1"/>
      </rPr>
      <t>a</t>
    </r>
  </si>
  <si>
    <r>
      <t>2.23%</t>
    </r>
    <r>
      <rPr>
        <b/>
        <vertAlign val="superscript"/>
        <sz val="10"/>
        <rFont val="Times New Roman"/>
        <family val="1"/>
      </rPr>
      <t>a</t>
    </r>
  </si>
  <si>
    <t xml:space="preserve">    Data for some states include state-collected local sales tax.  North Carolina sales tax data include $14,500,116 retained by state to pay for the costs of collecting and distributing </t>
  </si>
  <si>
    <t xml:space="preserve">       T [4]</t>
  </si>
  <si>
    <r>
      <t>Food and drug items</t>
    </r>
    <r>
      <rPr>
        <b/>
        <sz val="8"/>
        <rFont val="Times New Roman"/>
        <family val="1"/>
      </rPr>
      <t>:</t>
    </r>
  </si>
  <si>
    <t xml:space="preserve">                 Sales Tax Institute; Federation of Tax Administrators</t>
  </si>
  <si>
    <t xml:space="preserve">                            General sales tax collections</t>
  </si>
  <si>
    <t>personal income</t>
  </si>
  <si>
    <t xml:space="preserve">            of</t>
  </si>
  <si>
    <t xml:space="preserve">     Sales tax </t>
  </si>
  <si>
    <t xml:space="preserve">    collections</t>
  </si>
  <si>
    <t xml:space="preserve">   as a percent </t>
  </si>
  <si>
    <r>
      <t>671.70</t>
    </r>
    <r>
      <rPr>
        <b/>
        <vertAlign val="superscript"/>
        <sz val="10"/>
        <rFont val="Times New Roman"/>
        <family val="1"/>
      </rPr>
      <t>a</t>
    </r>
  </si>
  <si>
    <r>
      <t>694.31</t>
    </r>
    <r>
      <rPr>
        <b/>
        <vertAlign val="superscript"/>
        <sz val="10"/>
        <rFont val="Times New Roman"/>
        <family val="1"/>
      </rPr>
      <t>a</t>
    </r>
  </si>
  <si>
    <t xml:space="preserve">              fiscal year 2004**</t>
  </si>
  <si>
    <t xml:space="preserve">**Includes general sales tax, use tax, gross income and gross receipts taxes, but excludes excise taxes levied on specific commodities and services.   Collections may include </t>
  </si>
  <si>
    <t xml:space="preserve">  *Highest local rate known to be actually levied by at least one jurisdiction.  Includes local taxes for general purposes and those earmarked for specific purposes (e.g. transit).</t>
  </si>
  <si>
    <t xml:space="preserve">    Taxes applying only to specified sales (e.g. lodging or meals) are excluded.</t>
  </si>
  <si>
    <t>[2] Food exempt from state tax, but subject to local taxes.</t>
  </si>
  <si>
    <t xml:space="preserve">       E [2]</t>
  </si>
  <si>
    <t>[3] Income tax credit allowed to offset sales tax on food.</t>
  </si>
  <si>
    <t xml:space="preserve">       T [3]</t>
  </si>
  <si>
    <t xml:space="preserve">       E [2,4]</t>
  </si>
  <si>
    <t>6/1/2005*</t>
  </si>
  <si>
    <t xml:space="preserve">         T [4]</t>
  </si>
  <si>
    <t xml:space="preserve">                                                                                                                                                         TABLE 27. -Continued </t>
  </si>
  <si>
    <t xml:space="preserve">                                               TABLE  27.  GENERAL SALES TAX RATES and NET COLLECTIONS and INDIVIDUAL INCOME TAX NET COLLECTIONS and PERSONAL INCOME</t>
  </si>
  <si>
    <t>[4] Item taxed at lower rate; food purchased for consumption off-premises in North Carolina is subject to only a 2% local sales tax rate.</t>
  </si>
  <si>
    <t>[$]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</si>
</sst>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mmmm\-yy"/>
    <numFmt numFmtId="174" formatCode="m/d"/>
    <numFmt numFmtId="175" formatCode="#,##0.0"/>
    <numFmt numFmtId="176" formatCode="_(* #,##0.000_);_(* \(#,##0.000\);_(* &quot;-&quot;???_);_(@_)"/>
  </numFmts>
  <fonts count="8">
    <font>
      <sz val="10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9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9" fontId="1" fillId="2" borderId="0" xfId="0" applyNumberFormat="1" applyFont="1" applyFill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 quotePrefix="1">
      <alignment/>
    </xf>
    <xf numFmtId="3" fontId="1" fillId="3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1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13" xfId="0" applyFont="1" applyFill="1" applyBorder="1" applyAlignment="1">
      <alignment/>
    </xf>
    <xf numFmtId="3" fontId="1" fillId="3" borderId="3" xfId="0" applyNumberFormat="1" applyFont="1" applyFill="1" applyBorder="1" applyAlignment="1">
      <alignment horizontal="left"/>
    </xf>
    <xf numFmtId="4" fontId="1" fillId="3" borderId="0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10" fontId="1" fillId="2" borderId="9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1" fontId="1" fillId="2" borderId="9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/>
    </xf>
    <xf numFmtId="4" fontId="1" fillId="2" borderId="4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/>
    </xf>
    <xf numFmtId="9" fontId="1" fillId="0" borderId="4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left"/>
    </xf>
    <xf numFmtId="166" fontId="1" fillId="0" borderId="17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left"/>
    </xf>
    <xf numFmtId="9" fontId="1" fillId="0" borderId="5" xfId="0" applyNumberFormat="1" applyFont="1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9" fontId="1" fillId="0" borderId="1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9" fontId="1" fillId="3" borderId="0" xfId="0" applyNumberFormat="1" applyFont="1" applyFill="1" applyAlignment="1">
      <alignment horizontal="center"/>
    </xf>
    <xf numFmtId="9" fontId="1" fillId="3" borderId="3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 quotePrefix="1">
      <alignment horizontal="center"/>
    </xf>
    <xf numFmtId="3" fontId="1" fillId="3" borderId="19" xfId="0" applyNumberFormat="1" applyFont="1" applyFill="1" applyBorder="1" applyAlignment="1">
      <alignment horizontal="left"/>
    </xf>
    <xf numFmtId="4" fontId="1" fillId="3" borderId="13" xfId="0" applyNumberFormat="1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 quotePrefix="1">
      <alignment/>
    </xf>
    <xf numFmtId="166" fontId="1" fillId="3" borderId="6" xfId="0" applyNumberFormat="1" applyFont="1" applyFill="1" applyBorder="1" applyAlignment="1">
      <alignment/>
    </xf>
    <xf numFmtId="49" fontId="1" fillId="3" borderId="0" xfId="0" applyNumberFormat="1" applyFont="1" applyFill="1" applyAlignment="1">
      <alignment/>
    </xf>
    <xf numFmtId="1" fontId="1" fillId="3" borderId="0" xfId="0" applyNumberFormat="1" applyFont="1" applyFill="1" applyAlignment="1">
      <alignment horizontal="center"/>
    </xf>
    <xf numFmtId="1" fontId="1" fillId="3" borderId="3" xfId="0" applyNumberFormat="1" applyFont="1" applyFill="1" applyBorder="1" applyAlignment="1">
      <alignment horizontal="left"/>
    </xf>
    <xf numFmtId="0" fontId="1" fillId="3" borderId="0" xfId="0" applyFont="1" applyFill="1" applyAlignment="1">
      <alignment/>
    </xf>
    <xf numFmtId="3" fontId="1" fillId="3" borderId="4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left"/>
    </xf>
    <xf numFmtId="3" fontId="1" fillId="3" borderId="20" xfId="0" applyNumberFormat="1" applyFont="1" applyFill="1" applyBorder="1" applyAlignment="1">
      <alignment horizontal="left"/>
    </xf>
    <xf numFmtId="166" fontId="1" fillId="3" borderId="4" xfId="0" applyNumberFormat="1" applyFont="1" applyFill="1" applyBorder="1" applyAlignment="1">
      <alignment/>
    </xf>
    <xf numFmtId="49" fontId="1" fillId="3" borderId="3" xfId="0" applyNumberFormat="1" applyFont="1" applyFill="1" applyBorder="1" applyAlignment="1">
      <alignment horizontal="left"/>
    </xf>
    <xf numFmtId="1" fontId="1" fillId="3" borderId="6" xfId="0" applyNumberFormat="1" applyFont="1" applyFill="1" applyBorder="1" applyAlignment="1">
      <alignment horizontal="left"/>
    </xf>
    <xf numFmtId="3" fontId="1" fillId="3" borderId="0" xfId="0" applyNumberFormat="1" applyFont="1" applyFill="1" applyAlignment="1">
      <alignment horizontal="center"/>
    </xf>
    <xf numFmtId="4" fontId="1" fillId="3" borderId="4" xfId="0" applyNumberFormat="1" applyFont="1" applyFill="1" applyBorder="1" applyAlignment="1">
      <alignment horizontal="right"/>
    </xf>
    <xf numFmtId="4" fontId="1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left"/>
    </xf>
    <xf numFmtId="3" fontId="1" fillId="3" borderId="0" xfId="0" applyNumberFormat="1" applyFont="1" applyFill="1" applyAlignment="1">
      <alignment/>
    </xf>
    <xf numFmtId="166" fontId="1" fillId="3" borderId="5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left"/>
    </xf>
    <xf numFmtId="1" fontId="1" fillId="3" borderId="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1" fontId="1" fillId="2" borderId="9" xfId="0" applyNumberFormat="1" applyFont="1" applyFill="1" applyBorder="1" applyAlignment="1" quotePrefix="1">
      <alignment horizontal="right"/>
    </xf>
    <xf numFmtId="41" fontId="1" fillId="2" borderId="0" xfId="0" applyNumberFormat="1" applyFont="1" applyFill="1" applyBorder="1" applyAlignment="1" quotePrefix="1">
      <alignment horizontal="right"/>
    </xf>
    <xf numFmtId="176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9" fontId="1" fillId="0" borderId="10" xfId="0" applyNumberFormat="1" applyFont="1" applyFill="1" applyBorder="1" applyAlignment="1">
      <alignment horizontal="left"/>
    </xf>
    <xf numFmtId="164" fontId="1" fillId="3" borderId="20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9" fontId="1" fillId="3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41" fontId="3" fillId="2" borderId="8" xfId="0" applyNumberFormat="1" applyFont="1" applyFill="1" applyBorder="1" applyAlignment="1" quotePrefix="1">
      <alignment horizontal="center"/>
    </xf>
    <xf numFmtId="4" fontId="1" fillId="2" borderId="8" xfId="0" applyNumberFormat="1" applyFont="1" applyFill="1" applyBorder="1" applyAlignment="1">
      <alignment horizontal="right"/>
    </xf>
    <xf numFmtId="166" fontId="1" fillId="2" borderId="8" xfId="0" applyNumberFormat="1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I73" sqref="I73"/>
    </sheetView>
  </sheetViews>
  <sheetFormatPr defaultColWidth="9.140625" defaultRowHeight="12.75"/>
  <cols>
    <col min="1" max="1" width="10.57421875" style="12" customWidth="1"/>
    <col min="2" max="2" width="7.8515625" style="23" customWidth="1"/>
    <col min="3" max="3" width="8.28125" style="23" customWidth="1"/>
    <col min="4" max="4" width="8.421875" style="23" customWidth="1"/>
    <col min="5" max="5" width="8.8515625" style="23" customWidth="1"/>
    <col min="6" max="6" width="8.8515625" style="7" customWidth="1"/>
    <col min="7" max="7" width="6.7109375" style="5" customWidth="1"/>
    <col min="8" max="8" width="9.421875" style="4" customWidth="1"/>
    <col min="9" max="9" width="7.28125" style="5" customWidth="1"/>
    <col min="10" max="10" width="4.7109375" style="6" customWidth="1"/>
    <col min="11" max="11" width="8.28125" style="6" customWidth="1"/>
    <col min="12" max="12" width="10.57421875" style="7" customWidth="1"/>
    <col min="13" max="13" width="6.57421875" style="25" customWidth="1"/>
    <col min="14" max="14" width="5.8515625" style="10" customWidth="1"/>
    <col min="15" max="15" width="4.7109375" style="6" customWidth="1"/>
    <col min="16" max="16" width="10.00390625" style="6" customWidth="1"/>
    <col min="17" max="17" width="7.28125" style="12" customWidth="1"/>
    <col min="18" max="16384" width="9.140625" style="12" customWidth="1"/>
  </cols>
  <sheetData>
    <row r="1" spans="1:16" ht="10.5">
      <c r="A1" s="66" t="s">
        <v>156</v>
      </c>
      <c r="B1" s="2"/>
      <c r="C1" s="2"/>
      <c r="D1" s="2"/>
      <c r="E1" s="2"/>
      <c r="F1" s="3"/>
      <c r="G1" s="4"/>
      <c r="H1" s="5"/>
      <c r="I1" s="6"/>
      <c r="J1" s="7"/>
      <c r="K1" s="7"/>
      <c r="L1" s="8"/>
      <c r="M1" s="9"/>
      <c r="O1" s="11"/>
      <c r="P1" s="11"/>
    </row>
    <row r="2" spans="1:16" ht="10.5">
      <c r="A2" s="1" t="s">
        <v>105</v>
      </c>
      <c r="B2" s="2"/>
      <c r="C2" s="2"/>
      <c r="D2" s="2"/>
      <c r="E2" s="2"/>
      <c r="F2" s="3"/>
      <c r="G2" s="4"/>
      <c r="H2" s="5"/>
      <c r="I2" s="6"/>
      <c r="J2" s="7"/>
      <c r="K2" s="7"/>
      <c r="L2" s="8"/>
      <c r="M2" s="9"/>
      <c r="O2" s="11"/>
      <c r="P2" s="11"/>
    </row>
    <row r="3" spans="1:17" ht="10.5">
      <c r="A3" s="13"/>
      <c r="B3" s="68" t="s">
        <v>46</v>
      </c>
      <c r="C3" s="68" t="s">
        <v>77</v>
      </c>
      <c r="D3" s="69"/>
      <c r="E3" s="125" t="s">
        <v>123</v>
      </c>
      <c r="F3" s="126"/>
      <c r="G3" s="130" t="s">
        <v>121</v>
      </c>
      <c r="H3" s="70" t="s">
        <v>136</v>
      </c>
      <c r="I3" s="71"/>
      <c r="J3" s="72"/>
      <c r="K3" s="73" t="s">
        <v>79</v>
      </c>
      <c r="L3" s="74" t="s">
        <v>100</v>
      </c>
      <c r="M3" s="75"/>
      <c r="N3" s="76" t="s">
        <v>139</v>
      </c>
      <c r="O3" s="77"/>
      <c r="P3" s="74" t="s">
        <v>102</v>
      </c>
      <c r="Q3" s="71"/>
    </row>
    <row r="4" spans="1:17" ht="10.5">
      <c r="A4" s="15"/>
      <c r="B4" s="87" t="s">
        <v>76</v>
      </c>
      <c r="C4" s="88" t="s">
        <v>78</v>
      </c>
      <c r="D4" s="89"/>
      <c r="E4" s="127"/>
      <c r="F4" s="128" t="s">
        <v>117</v>
      </c>
      <c r="G4" s="129" t="s">
        <v>122</v>
      </c>
      <c r="H4" s="91" t="s">
        <v>144</v>
      </c>
      <c r="I4" s="92"/>
      <c r="J4" s="93"/>
      <c r="K4" s="94" t="s">
        <v>64</v>
      </c>
      <c r="L4" s="95" t="s">
        <v>113</v>
      </c>
      <c r="M4" s="96"/>
      <c r="N4" s="97" t="s">
        <v>140</v>
      </c>
      <c r="O4" s="98"/>
      <c r="P4" s="99" t="s">
        <v>101</v>
      </c>
      <c r="Q4" s="100"/>
    </row>
    <row r="5" spans="1:17" ht="10.5">
      <c r="A5" s="15"/>
      <c r="B5" s="87" t="s">
        <v>75</v>
      </c>
      <c r="C5" s="87" t="s">
        <v>73</v>
      </c>
      <c r="D5" s="89" t="s">
        <v>71</v>
      </c>
      <c r="E5" s="89" t="s">
        <v>115</v>
      </c>
      <c r="F5" s="87" t="s">
        <v>118</v>
      </c>
      <c r="G5" s="109" t="s">
        <v>119</v>
      </c>
      <c r="H5" s="101"/>
      <c r="I5" s="102" t="s">
        <v>99</v>
      </c>
      <c r="J5" s="103"/>
      <c r="K5" s="94" t="s">
        <v>65</v>
      </c>
      <c r="L5" s="101"/>
      <c r="M5" s="104"/>
      <c r="N5" s="105" t="s">
        <v>141</v>
      </c>
      <c r="O5" s="106"/>
      <c r="P5" s="50" t="s">
        <v>114</v>
      </c>
      <c r="Q5" s="51"/>
    </row>
    <row r="6" spans="2:17" ht="10.5">
      <c r="B6" s="87" t="s">
        <v>1</v>
      </c>
      <c r="C6" s="88" t="s">
        <v>74</v>
      </c>
      <c r="D6" s="89" t="s">
        <v>72</v>
      </c>
      <c r="E6" s="89" t="s">
        <v>116</v>
      </c>
      <c r="F6" s="87" t="s">
        <v>116</v>
      </c>
      <c r="G6" s="131" t="s">
        <v>120</v>
      </c>
      <c r="H6" s="107"/>
      <c r="I6" s="108"/>
      <c r="J6" s="109"/>
      <c r="K6" s="110" t="s">
        <v>68</v>
      </c>
      <c r="L6" s="111"/>
      <c r="M6" s="112" t="s">
        <v>67</v>
      </c>
      <c r="N6" s="113" t="s">
        <v>138</v>
      </c>
      <c r="O6" s="114"/>
      <c r="P6" s="115"/>
      <c r="Q6" s="65" t="s">
        <v>94</v>
      </c>
    </row>
    <row r="7" spans="2:17" ht="10.5">
      <c r="B7" s="116">
        <v>38504</v>
      </c>
      <c r="C7" s="116" t="s">
        <v>153</v>
      </c>
      <c r="D7" s="89" t="s">
        <v>69</v>
      </c>
      <c r="E7" s="89" t="s">
        <v>69</v>
      </c>
      <c r="F7" s="87" t="s">
        <v>69</v>
      </c>
      <c r="G7" s="90" t="s">
        <v>112</v>
      </c>
      <c r="H7" s="30" t="s">
        <v>47</v>
      </c>
      <c r="I7" s="109" t="s">
        <v>47</v>
      </c>
      <c r="J7" s="109"/>
      <c r="K7" s="109" t="s">
        <v>66</v>
      </c>
      <c r="L7" s="30" t="s">
        <v>47</v>
      </c>
      <c r="M7" s="112" t="s">
        <v>64</v>
      </c>
      <c r="N7" s="117" t="s">
        <v>137</v>
      </c>
      <c r="O7" s="118"/>
      <c r="P7" s="30" t="s">
        <v>47</v>
      </c>
      <c r="Q7" s="40" t="s">
        <v>64</v>
      </c>
    </row>
    <row r="8" spans="1:17" ht="10.5">
      <c r="A8" s="49" t="s">
        <v>93</v>
      </c>
      <c r="B8" s="81" t="s">
        <v>98</v>
      </c>
      <c r="C8" s="78" t="s">
        <v>0</v>
      </c>
      <c r="D8" s="79" t="s">
        <v>70</v>
      </c>
      <c r="E8" s="79" t="s">
        <v>70</v>
      </c>
      <c r="F8" s="81" t="s">
        <v>70</v>
      </c>
      <c r="G8" s="82" t="s">
        <v>108</v>
      </c>
      <c r="H8" s="83" t="s">
        <v>109</v>
      </c>
      <c r="I8" s="84" t="s">
        <v>158</v>
      </c>
      <c r="J8" s="84" t="s">
        <v>48</v>
      </c>
      <c r="K8" s="84" t="s">
        <v>158</v>
      </c>
      <c r="L8" s="83" t="s">
        <v>109</v>
      </c>
      <c r="M8" s="85" t="s">
        <v>158</v>
      </c>
      <c r="N8" s="86" t="s">
        <v>0</v>
      </c>
      <c r="O8" s="80" t="s">
        <v>48</v>
      </c>
      <c r="P8" s="83" t="s">
        <v>109</v>
      </c>
      <c r="Q8" s="119" t="s">
        <v>158</v>
      </c>
    </row>
    <row r="9" spans="1:17" ht="10.5">
      <c r="A9" s="13" t="s">
        <v>2</v>
      </c>
      <c r="B9" s="17" t="s">
        <v>49</v>
      </c>
      <c r="C9" s="17" t="s">
        <v>124</v>
      </c>
      <c r="D9" s="31" t="s">
        <v>90</v>
      </c>
      <c r="E9" s="17" t="s">
        <v>129</v>
      </c>
      <c r="F9" s="31" t="s">
        <v>90</v>
      </c>
      <c r="G9" s="132">
        <v>4530</v>
      </c>
      <c r="H9" s="14">
        <v>1892560</v>
      </c>
      <c r="I9" s="60">
        <f>H9/G9</f>
        <v>417.7836644591612</v>
      </c>
      <c r="J9" s="139">
        <v>42</v>
      </c>
      <c r="K9" s="63">
        <f>I9/4</f>
        <v>104.4459161147903</v>
      </c>
      <c r="L9" s="35">
        <v>119373020</v>
      </c>
      <c r="M9" s="37">
        <v>26505</v>
      </c>
      <c r="N9" s="52">
        <f>(H9/L9)</f>
        <v>0.015854168722547187</v>
      </c>
      <c r="O9" s="141">
        <v>39</v>
      </c>
      <c r="P9" s="55">
        <v>2243537</v>
      </c>
      <c r="Q9" s="5">
        <f>P9/G9</f>
        <v>495.26203090507727</v>
      </c>
    </row>
    <row r="10" spans="1:17" ht="10.5">
      <c r="A10" s="15" t="s">
        <v>3</v>
      </c>
      <c r="B10" s="18" t="s">
        <v>50</v>
      </c>
      <c r="C10" s="18" t="s">
        <v>59</v>
      </c>
      <c r="D10" s="32" t="s">
        <v>91</v>
      </c>
      <c r="E10" s="18" t="s">
        <v>129</v>
      </c>
      <c r="F10" s="124" t="s">
        <v>90</v>
      </c>
      <c r="G10" s="19">
        <v>5744</v>
      </c>
      <c r="H10" s="39">
        <v>4719642</v>
      </c>
      <c r="I10" s="61">
        <f>H10/G10</f>
        <v>821.6646935933147</v>
      </c>
      <c r="J10" s="20">
        <v>10</v>
      </c>
      <c r="K10" s="64">
        <f>I10/5.6</f>
        <v>146.72583814166336</v>
      </c>
      <c r="L10" s="16">
        <v>151933040</v>
      </c>
      <c r="M10" s="38">
        <v>27232</v>
      </c>
      <c r="N10" s="54">
        <f aca="true" t="shared" si="0" ref="N10:N49">(H10/L10)</f>
        <v>0.03106396080799805</v>
      </c>
      <c r="O10" s="142">
        <v>8</v>
      </c>
      <c r="P10" s="56">
        <v>2315865</v>
      </c>
      <c r="Q10" s="5">
        <f>P10/G10</f>
        <v>403.1798398328691</v>
      </c>
    </row>
    <row r="11" spans="1:17" ht="10.5">
      <c r="A11" s="15" t="s">
        <v>4</v>
      </c>
      <c r="B11" s="18" t="s">
        <v>51</v>
      </c>
      <c r="C11" s="18" t="s">
        <v>58</v>
      </c>
      <c r="D11" s="32" t="s">
        <v>90</v>
      </c>
      <c r="E11" s="18" t="s">
        <v>129</v>
      </c>
      <c r="F11" s="124" t="s">
        <v>90</v>
      </c>
      <c r="G11" s="19">
        <v>2753</v>
      </c>
      <c r="H11" s="39">
        <v>2149527</v>
      </c>
      <c r="I11" s="61">
        <f>H11/G11</f>
        <v>780.7944061024338</v>
      </c>
      <c r="J11" s="20">
        <v>12</v>
      </c>
      <c r="K11" s="64">
        <f>I11/6</f>
        <v>130.13240101707228</v>
      </c>
      <c r="L11" s="16">
        <v>66515388</v>
      </c>
      <c r="M11" s="38">
        <v>24384</v>
      </c>
      <c r="N11" s="54">
        <f t="shared" si="0"/>
        <v>0.03231623635721707</v>
      </c>
      <c r="O11" s="142">
        <v>6</v>
      </c>
      <c r="P11" s="56">
        <v>1685585</v>
      </c>
      <c r="Q11" s="5">
        <f>P11/G11</f>
        <v>612.2720668361787</v>
      </c>
    </row>
    <row r="12" spans="1:17" ht="10.5">
      <c r="A12" s="15" t="s">
        <v>5</v>
      </c>
      <c r="B12" s="18" t="s">
        <v>53</v>
      </c>
      <c r="C12" s="18" t="s">
        <v>87</v>
      </c>
      <c r="D12" s="32" t="s">
        <v>91</v>
      </c>
      <c r="E12" s="18" t="s">
        <v>129</v>
      </c>
      <c r="F12" s="124" t="s">
        <v>90</v>
      </c>
      <c r="G12" s="20">
        <v>35894</v>
      </c>
      <c r="H12" s="39">
        <v>26506911</v>
      </c>
      <c r="I12" s="61">
        <f>H12/G12</f>
        <v>738.4774892739733</v>
      </c>
      <c r="J12" s="20">
        <v>19</v>
      </c>
      <c r="K12" s="64">
        <f>I12/6.25</f>
        <v>118.15639828383573</v>
      </c>
      <c r="L12" s="16">
        <v>1184996911</v>
      </c>
      <c r="M12" s="38">
        <v>33415</v>
      </c>
      <c r="N12" s="54">
        <f t="shared" si="0"/>
        <v>0.022368759575610405</v>
      </c>
      <c r="O12" s="142">
        <v>28</v>
      </c>
      <c r="P12" s="56">
        <v>36398983</v>
      </c>
      <c r="Q12" s="5">
        <f>P12/G12</f>
        <v>1014.0687301498858</v>
      </c>
    </row>
    <row r="13" spans="1:17" ht="10.5" customHeight="1">
      <c r="A13" s="15" t="s">
        <v>6</v>
      </c>
      <c r="B13" s="18">
        <v>2.9</v>
      </c>
      <c r="C13" s="18" t="s">
        <v>56</v>
      </c>
      <c r="D13" s="32" t="s">
        <v>91</v>
      </c>
      <c r="E13" s="18" t="s">
        <v>129</v>
      </c>
      <c r="F13" s="124" t="s">
        <v>90</v>
      </c>
      <c r="G13" s="19">
        <v>4601</v>
      </c>
      <c r="H13" s="39">
        <v>1909246</v>
      </c>
      <c r="I13" s="61">
        <f>H13/G13</f>
        <v>414.96326885459683</v>
      </c>
      <c r="J13" s="20">
        <v>43</v>
      </c>
      <c r="K13" s="64">
        <f>I13/2.9</f>
        <v>143.09078236365409</v>
      </c>
      <c r="L13" s="16">
        <v>157171088</v>
      </c>
      <c r="M13" s="38">
        <v>34561</v>
      </c>
      <c r="N13" s="53">
        <f t="shared" si="0"/>
        <v>0.01214756495164047</v>
      </c>
      <c r="O13" s="142">
        <v>44</v>
      </c>
      <c r="P13" s="56">
        <v>3413891</v>
      </c>
      <c r="Q13" s="5">
        <f>P13/G13</f>
        <v>741.9889154531623</v>
      </c>
    </row>
    <row r="14" spans="1:17" ht="10.5" customHeight="1">
      <c r="A14" s="15"/>
      <c r="B14" s="18"/>
      <c r="C14" s="18"/>
      <c r="D14" s="32"/>
      <c r="E14" s="124"/>
      <c r="F14" s="123"/>
      <c r="G14" s="19"/>
      <c r="H14" s="39"/>
      <c r="I14" s="61"/>
      <c r="J14" s="20"/>
      <c r="K14" s="64"/>
      <c r="L14" s="16"/>
      <c r="M14" s="38"/>
      <c r="N14" s="34"/>
      <c r="O14" s="142"/>
      <c r="P14" s="57"/>
      <c r="Q14" s="44"/>
    </row>
    <row r="15" spans="1:17" ht="10.5">
      <c r="A15" s="12" t="s">
        <v>7</v>
      </c>
      <c r="B15" s="18" t="s">
        <v>51</v>
      </c>
      <c r="C15" s="122">
        <v>0</v>
      </c>
      <c r="D15" s="32" t="s">
        <v>91</v>
      </c>
      <c r="E15" s="18" t="s">
        <v>129</v>
      </c>
      <c r="F15" s="124" t="s">
        <v>91</v>
      </c>
      <c r="G15" s="19">
        <v>3504</v>
      </c>
      <c r="H15" s="39">
        <v>3127221</v>
      </c>
      <c r="I15" s="61">
        <f>H15/G15</f>
        <v>892.4717465753424</v>
      </c>
      <c r="J15" s="3">
        <v>7</v>
      </c>
      <c r="K15" s="64">
        <f>I15/6</f>
        <v>148.7452910958904</v>
      </c>
      <c r="L15" s="16">
        <v>149842940</v>
      </c>
      <c r="M15" s="38">
        <v>42972</v>
      </c>
      <c r="N15" s="53">
        <f t="shared" si="0"/>
        <v>0.020869992273242904</v>
      </c>
      <c r="O15" s="142">
        <v>29</v>
      </c>
      <c r="P15" s="56">
        <v>4319546</v>
      </c>
      <c r="Q15" s="44">
        <f>P15/G15</f>
        <v>1232.7471461187215</v>
      </c>
    </row>
    <row r="16" spans="1:17" ht="10.5">
      <c r="A16" s="12" t="s">
        <v>8</v>
      </c>
      <c r="B16" s="18" t="s">
        <v>51</v>
      </c>
      <c r="C16" s="18" t="s">
        <v>81</v>
      </c>
      <c r="D16" s="32" t="s">
        <v>91</v>
      </c>
      <c r="E16" s="18" t="s">
        <v>129</v>
      </c>
      <c r="F16" s="124" t="s">
        <v>91</v>
      </c>
      <c r="G16" s="19">
        <v>17397</v>
      </c>
      <c r="H16" s="39">
        <v>17355404</v>
      </c>
      <c r="I16" s="61">
        <f>H16/G16</f>
        <v>997.6090130482268</v>
      </c>
      <c r="J16" s="3">
        <v>3</v>
      </c>
      <c r="K16" s="64">
        <f>I16/6</f>
        <v>166.26816884137114</v>
      </c>
      <c r="L16" s="16">
        <v>511640717</v>
      </c>
      <c r="M16" s="38">
        <v>30098</v>
      </c>
      <c r="N16" s="53">
        <f t="shared" si="0"/>
        <v>0.033921076691791126</v>
      </c>
      <c r="O16" s="142">
        <v>5</v>
      </c>
      <c r="P16" s="120">
        <v>0</v>
      </c>
      <c r="Q16" s="121">
        <v>0</v>
      </c>
    </row>
    <row r="17" spans="1:17" ht="10.5">
      <c r="A17" s="12" t="s">
        <v>9</v>
      </c>
      <c r="B17" s="18" t="s">
        <v>49</v>
      </c>
      <c r="C17" s="18" t="s">
        <v>82</v>
      </c>
      <c r="D17" s="32" t="s">
        <v>149</v>
      </c>
      <c r="E17" s="18" t="s">
        <v>129</v>
      </c>
      <c r="F17" s="124" t="s">
        <v>90</v>
      </c>
      <c r="G17" s="19">
        <v>8829</v>
      </c>
      <c r="H17" s="39">
        <v>4921337</v>
      </c>
      <c r="I17" s="61">
        <f>H17/G17</f>
        <v>557.4059349869748</v>
      </c>
      <c r="J17" s="3">
        <v>34</v>
      </c>
      <c r="K17" s="64">
        <f>I17/4</f>
        <v>139.3514837467437</v>
      </c>
      <c r="L17" s="16">
        <v>251620610</v>
      </c>
      <c r="M17" s="38">
        <v>29000</v>
      </c>
      <c r="N17" s="53">
        <f t="shared" si="0"/>
        <v>0.019558560803107503</v>
      </c>
      <c r="O17" s="142">
        <v>32</v>
      </c>
      <c r="P17" s="56">
        <v>6830486</v>
      </c>
      <c r="Q17" s="5">
        <f>P17/G17</f>
        <v>773.6420885717522</v>
      </c>
    </row>
    <row r="18" spans="1:17" ht="10.5">
      <c r="A18" s="12" t="s">
        <v>10</v>
      </c>
      <c r="B18" s="18" t="s">
        <v>49</v>
      </c>
      <c r="C18" s="122">
        <v>0</v>
      </c>
      <c r="D18" s="32" t="s">
        <v>151</v>
      </c>
      <c r="E18" s="18" t="s">
        <v>129</v>
      </c>
      <c r="F18" s="124" t="s">
        <v>90</v>
      </c>
      <c r="G18" s="19">
        <v>1263</v>
      </c>
      <c r="H18" s="39">
        <v>1900377</v>
      </c>
      <c r="I18" s="61">
        <f>H18/G18</f>
        <v>1504.6532066508314</v>
      </c>
      <c r="J18" s="3">
        <v>1</v>
      </c>
      <c r="K18" s="64">
        <f>I18/4</f>
        <v>376.16330166270785</v>
      </c>
      <c r="L18" s="16">
        <v>38013206</v>
      </c>
      <c r="M18" s="38">
        <v>30441</v>
      </c>
      <c r="N18" s="53">
        <f t="shared" si="0"/>
        <v>0.04999254732684215</v>
      </c>
      <c r="O18" s="142">
        <v>1</v>
      </c>
      <c r="P18" s="56">
        <v>1169205</v>
      </c>
      <c r="Q18" s="5">
        <f>P18/G18</f>
        <v>925.7363420427554</v>
      </c>
    </row>
    <row r="19" spans="1:17" ht="10.5">
      <c r="A19" s="12" t="s">
        <v>11</v>
      </c>
      <c r="B19" s="18" t="s">
        <v>51</v>
      </c>
      <c r="C19" s="18" t="s">
        <v>82</v>
      </c>
      <c r="D19" s="32" t="s">
        <v>151</v>
      </c>
      <c r="E19" s="18" t="s">
        <v>129</v>
      </c>
      <c r="F19" s="124" t="s">
        <v>90</v>
      </c>
      <c r="G19" s="19">
        <v>1393</v>
      </c>
      <c r="H19" s="39">
        <v>1036924</v>
      </c>
      <c r="I19" s="61">
        <f>H19/G19</f>
        <v>744.3819095477387</v>
      </c>
      <c r="J19" s="3">
        <v>17</v>
      </c>
      <c r="K19" s="64">
        <f>I19/6</f>
        <v>124.06365159128978</v>
      </c>
      <c r="L19" s="16">
        <v>35409068</v>
      </c>
      <c r="M19" s="38">
        <v>25902</v>
      </c>
      <c r="N19" s="53">
        <f t="shared" si="0"/>
        <v>0.029284137046476342</v>
      </c>
      <c r="O19" s="142">
        <v>10</v>
      </c>
      <c r="P19" s="56">
        <v>907795</v>
      </c>
      <c r="Q19" s="5">
        <f>P19/G19</f>
        <v>651.6834170854271</v>
      </c>
    </row>
    <row r="20" spans="2:17" s="15" customFormat="1" ht="10.5">
      <c r="B20" s="18"/>
      <c r="C20" s="18"/>
      <c r="D20" s="32"/>
      <c r="E20" s="124"/>
      <c r="F20" s="123"/>
      <c r="G20" s="19"/>
      <c r="H20" s="39"/>
      <c r="I20" s="61"/>
      <c r="J20" s="20"/>
      <c r="K20" s="64"/>
      <c r="L20" s="16"/>
      <c r="M20" s="38"/>
      <c r="N20" s="34"/>
      <c r="O20" s="142"/>
      <c r="P20" s="57"/>
      <c r="Q20" s="59"/>
    </row>
    <row r="21" spans="1:17" ht="10.5">
      <c r="A21" s="15" t="s">
        <v>12</v>
      </c>
      <c r="B21" s="18" t="s">
        <v>53</v>
      </c>
      <c r="C21" s="18" t="s">
        <v>82</v>
      </c>
      <c r="D21" s="32" t="s">
        <v>133</v>
      </c>
      <c r="E21" s="32" t="s">
        <v>154</v>
      </c>
      <c r="F21" s="124" t="s">
        <v>133</v>
      </c>
      <c r="G21" s="19">
        <v>12714</v>
      </c>
      <c r="H21" s="39">
        <v>6922587</v>
      </c>
      <c r="I21" s="61">
        <f>H21/G21</f>
        <v>544.4853704577631</v>
      </c>
      <c r="J21" s="20">
        <v>36</v>
      </c>
      <c r="K21" s="64">
        <f>I21/6.25</f>
        <v>87.1176592732421</v>
      </c>
      <c r="L21" s="16">
        <v>416978383</v>
      </c>
      <c r="M21" s="38">
        <v>32965</v>
      </c>
      <c r="N21" s="53">
        <f t="shared" si="0"/>
        <v>0.016601788683131807</v>
      </c>
      <c r="O21" s="142">
        <v>38</v>
      </c>
      <c r="P21" s="56">
        <v>8139558</v>
      </c>
      <c r="Q21" s="5">
        <f>P21/G21</f>
        <v>640.2043416705993</v>
      </c>
    </row>
    <row r="22" spans="1:17" ht="10.5" customHeight="1">
      <c r="A22" s="15" t="s">
        <v>13</v>
      </c>
      <c r="B22" s="18" t="s">
        <v>51</v>
      </c>
      <c r="C22" s="122">
        <v>0</v>
      </c>
      <c r="D22" s="32" t="s">
        <v>91</v>
      </c>
      <c r="E22" s="18" t="s">
        <v>129</v>
      </c>
      <c r="F22" s="124" t="s">
        <v>90</v>
      </c>
      <c r="G22" s="19">
        <v>6238</v>
      </c>
      <c r="H22" s="39">
        <v>4759445</v>
      </c>
      <c r="I22" s="61">
        <f>H22/G22</f>
        <v>762.9761141391472</v>
      </c>
      <c r="J22" s="20">
        <v>14</v>
      </c>
      <c r="K22" s="64">
        <f>I22/6</f>
        <v>127.16268568985787</v>
      </c>
      <c r="L22" s="16">
        <v>178786119</v>
      </c>
      <c r="M22" s="38">
        <v>28838</v>
      </c>
      <c r="N22" s="53">
        <f t="shared" si="0"/>
        <v>0.026620886602499606</v>
      </c>
      <c r="O22" s="142">
        <v>13</v>
      </c>
      <c r="P22" s="56">
        <v>3807861</v>
      </c>
      <c r="Q22" s="5">
        <f>P22/G22</f>
        <v>610.4297851875601</v>
      </c>
    </row>
    <row r="23" spans="1:17" ht="10.5">
      <c r="A23" s="15" t="s">
        <v>14</v>
      </c>
      <c r="B23" s="18" t="s">
        <v>52</v>
      </c>
      <c r="C23" s="18" t="s">
        <v>83</v>
      </c>
      <c r="D23" s="32" t="s">
        <v>91</v>
      </c>
      <c r="E23" s="18" t="s">
        <v>129</v>
      </c>
      <c r="F23" s="124" t="s">
        <v>90</v>
      </c>
      <c r="G23" s="19">
        <v>2954</v>
      </c>
      <c r="H23" s="39">
        <v>1617505</v>
      </c>
      <c r="I23" s="61">
        <f>H23/G23</f>
        <v>547.5643195666893</v>
      </c>
      <c r="J23" s="20">
        <v>35</v>
      </c>
      <c r="K23" s="64">
        <f>I23/5</f>
        <v>109.51286391333785</v>
      </c>
      <c r="L23" s="16">
        <v>83375280</v>
      </c>
      <c r="M23" s="38">
        <v>28340</v>
      </c>
      <c r="N23" s="53">
        <f t="shared" si="0"/>
        <v>0.01940029466767608</v>
      </c>
      <c r="O23" s="142">
        <v>33</v>
      </c>
      <c r="P23" s="56">
        <v>1958697</v>
      </c>
      <c r="Q23" s="5">
        <f>P23/G23</f>
        <v>663.0660121868652</v>
      </c>
    </row>
    <row r="24" spans="1:17" ht="10.5">
      <c r="A24" s="15" t="s">
        <v>15</v>
      </c>
      <c r="B24" s="18" t="s">
        <v>54</v>
      </c>
      <c r="C24" s="18" t="s">
        <v>82</v>
      </c>
      <c r="D24" s="32" t="s">
        <v>151</v>
      </c>
      <c r="E24" s="18" t="s">
        <v>129</v>
      </c>
      <c r="F24" s="124" t="s">
        <v>90</v>
      </c>
      <c r="G24" s="19">
        <v>2736</v>
      </c>
      <c r="H24" s="39">
        <v>1932927</v>
      </c>
      <c r="I24" s="61">
        <f>H24/G24</f>
        <v>706.4791666666666</v>
      </c>
      <c r="J24" s="20">
        <v>22</v>
      </c>
      <c r="K24" s="64">
        <f>I24/5.3</f>
        <v>133.29795597484275</v>
      </c>
      <c r="L24" s="16">
        <v>80213044</v>
      </c>
      <c r="M24" s="38">
        <v>29438</v>
      </c>
      <c r="N24" s="53">
        <f t="shared" si="0"/>
        <v>0.024097414879305664</v>
      </c>
      <c r="O24" s="142">
        <v>18</v>
      </c>
      <c r="P24" s="56">
        <v>1915530</v>
      </c>
      <c r="Q24" s="5">
        <f>P24/G24</f>
        <v>700.1206140350877</v>
      </c>
    </row>
    <row r="25" spans="1:17" ht="10.5">
      <c r="A25" s="15" t="s">
        <v>16</v>
      </c>
      <c r="B25" s="18" t="s">
        <v>51</v>
      </c>
      <c r="C25" s="122">
        <v>0</v>
      </c>
      <c r="D25" s="32" t="s">
        <v>91</v>
      </c>
      <c r="E25" s="18" t="s">
        <v>129</v>
      </c>
      <c r="F25" s="124" t="s">
        <v>90</v>
      </c>
      <c r="G25" s="19">
        <v>4146</v>
      </c>
      <c r="H25" s="39">
        <v>2466033</v>
      </c>
      <c r="I25" s="61">
        <f>H25/G25</f>
        <v>594.7981186685962</v>
      </c>
      <c r="J25" s="20">
        <v>29</v>
      </c>
      <c r="K25" s="64">
        <f>I25/6</f>
        <v>99.13301977809937</v>
      </c>
      <c r="L25" s="16">
        <v>109442026</v>
      </c>
      <c r="M25" s="38">
        <v>26575</v>
      </c>
      <c r="N25" s="53">
        <f t="shared" si="0"/>
        <v>0.022532779135503212</v>
      </c>
      <c r="O25" s="142">
        <v>27</v>
      </c>
      <c r="P25" s="56">
        <v>2819393</v>
      </c>
      <c r="Q25" s="5">
        <f>P25/G25</f>
        <v>680.0272551857212</v>
      </c>
    </row>
    <row r="26" spans="1:17" ht="10.5">
      <c r="A26" s="15"/>
      <c r="B26" s="18"/>
      <c r="C26" s="18"/>
      <c r="D26" s="32"/>
      <c r="E26" s="124"/>
      <c r="F26" s="123"/>
      <c r="G26" s="19"/>
      <c r="H26" s="39"/>
      <c r="I26" s="61"/>
      <c r="J26" s="20"/>
      <c r="K26" s="64"/>
      <c r="L26" s="16"/>
      <c r="M26" s="38"/>
      <c r="N26" s="34"/>
      <c r="O26" s="142"/>
      <c r="P26" s="57"/>
      <c r="Q26" s="58"/>
    </row>
    <row r="27" spans="1:17" s="15" customFormat="1" ht="10.5">
      <c r="A27" s="15" t="s">
        <v>17</v>
      </c>
      <c r="B27" s="18" t="s">
        <v>49</v>
      </c>
      <c r="C27" s="18" t="s">
        <v>125</v>
      </c>
      <c r="D27" s="32" t="s">
        <v>149</v>
      </c>
      <c r="E27" s="18" t="s">
        <v>129</v>
      </c>
      <c r="F27" s="124" t="s">
        <v>90</v>
      </c>
      <c r="G27" s="19">
        <v>4516</v>
      </c>
      <c r="H27" s="39">
        <v>2680716</v>
      </c>
      <c r="I27" s="61">
        <f>H27/G27</f>
        <v>593.6040744021258</v>
      </c>
      <c r="J27" s="20">
        <v>30</v>
      </c>
      <c r="K27" s="64">
        <f>I27/4</f>
        <v>148.40101860053144</v>
      </c>
      <c r="L27" s="16">
        <v>118236485</v>
      </c>
      <c r="M27" s="38">
        <v>26312</v>
      </c>
      <c r="N27" s="53">
        <f t="shared" si="0"/>
        <v>0.022672494027541498</v>
      </c>
      <c r="O27" s="142">
        <v>26</v>
      </c>
      <c r="P27" s="56">
        <v>2187050</v>
      </c>
      <c r="Q27" s="5">
        <f>P27/G27</f>
        <v>484.28919397697075</v>
      </c>
    </row>
    <row r="28" spans="1:17" ht="10.5">
      <c r="A28" s="12" t="s">
        <v>18</v>
      </c>
      <c r="B28" s="18" t="s">
        <v>52</v>
      </c>
      <c r="C28" s="122">
        <v>0</v>
      </c>
      <c r="D28" s="32" t="s">
        <v>91</v>
      </c>
      <c r="E28" s="18" t="s">
        <v>129</v>
      </c>
      <c r="F28" s="124" t="s">
        <v>90</v>
      </c>
      <c r="G28" s="19">
        <v>1317</v>
      </c>
      <c r="H28" s="39">
        <v>917248</v>
      </c>
      <c r="I28" s="61">
        <f>H28/G28</f>
        <v>696.4677296886864</v>
      </c>
      <c r="J28" s="3">
        <v>23</v>
      </c>
      <c r="K28" s="64">
        <f>I28/5</f>
        <v>139.2935459377373</v>
      </c>
      <c r="L28" s="16">
        <v>38181249</v>
      </c>
      <c r="M28" s="38">
        <v>29164</v>
      </c>
      <c r="N28" s="53">
        <f t="shared" si="0"/>
        <v>0.024023520026806876</v>
      </c>
      <c r="O28" s="142">
        <v>20</v>
      </c>
      <c r="P28" s="56">
        <v>1160028</v>
      </c>
      <c r="Q28" s="5">
        <f>P28/G28</f>
        <v>880.8109339407745</v>
      </c>
    </row>
    <row r="29" spans="1:17" ht="10.5">
      <c r="A29" s="12" t="s">
        <v>19</v>
      </c>
      <c r="B29" s="18" t="s">
        <v>52</v>
      </c>
      <c r="C29" s="122">
        <v>0</v>
      </c>
      <c r="D29" s="32" t="s">
        <v>91</v>
      </c>
      <c r="E29" s="18" t="s">
        <v>129</v>
      </c>
      <c r="F29" s="124" t="s">
        <v>91</v>
      </c>
      <c r="G29" s="19">
        <v>5558</v>
      </c>
      <c r="H29" s="39">
        <v>2945060</v>
      </c>
      <c r="I29" s="61">
        <f>H29/G29</f>
        <v>529.8776538323137</v>
      </c>
      <c r="J29" s="3">
        <v>37</v>
      </c>
      <c r="K29" s="64">
        <f>I29/5</f>
        <v>105.97553076646275</v>
      </c>
      <c r="L29" s="16">
        <v>206411852</v>
      </c>
      <c r="M29" s="38">
        <v>37446</v>
      </c>
      <c r="N29" s="53">
        <f t="shared" si="0"/>
        <v>0.014267882253195422</v>
      </c>
      <c r="O29" s="142">
        <v>42</v>
      </c>
      <c r="P29" s="56">
        <v>5277844</v>
      </c>
      <c r="Q29" s="5">
        <f>P29/G29</f>
        <v>949.5940985966175</v>
      </c>
    </row>
    <row r="30" spans="1:17" ht="10.5">
      <c r="A30" s="12" t="s">
        <v>20</v>
      </c>
      <c r="B30" s="18" t="s">
        <v>52</v>
      </c>
      <c r="C30" s="122">
        <v>0</v>
      </c>
      <c r="D30" s="32" t="s">
        <v>91</v>
      </c>
      <c r="E30" s="18" t="s">
        <v>129</v>
      </c>
      <c r="F30" s="124" t="s">
        <v>90</v>
      </c>
      <c r="G30" s="19">
        <v>6417</v>
      </c>
      <c r="H30" s="39">
        <v>3743204</v>
      </c>
      <c r="I30" s="61">
        <f>H30/G30</f>
        <v>583.326164874552</v>
      </c>
      <c r="J30" s="3">
        <v>31</v>
      </c>
      <c r="K30" s="64">
        <f>I30/5</f>
        <v>116.6652329749104</v>
      </c>
      <c r="L30" s="16">
        <v>253632340</v>
      </c>
      <c r="M30" s="38">
        <v>39504</v>
      </c>
      <c r="N30" s="53">
        <f t="shared" si="0"/>
        <v>0.014758386095400925</v>
      </c>
      <c r="O30" s="142">
        <v>40</v>
      </c>
      <c r="P30" s="56">
        <v>8830334</v>
      </c>
      <c r="Q30" s="5">
        <f>P30/G30</f>
        <v>1376.0844631447717</v>
      </c>
    </row>
    <row r="31" spans="1:17" ht="10.5">
      <c r="A31" s="12" t="s">
        <v>21</v>
      </c>
      <c r="B31" s="18" t="s">
        <v>51</v>
      </c>
      <c r="C31" s="122">
        <v>0</v>
      </c>
      <c r="D31" s="32" t="s">
        <v>91</v>
      </c>
      <c r="E31" s="18" t="s">
        <v>129</v>
      </c>
      <c r="F31" s="124" t="s">
        <v>90</v>
      </c>
      <c r="G31" s="19">
        <v>10113</v>
      </c>
      <c r="H31" s="39">
        <v>7894458</v>
      </c>
      <c r="I31" s="61">
        <f>H31/G31</f>
        <v>780.6247404331059</v>
      </c>
      <c r="J31" s="3">
        <v>13</v>
      </c>
      <c r="K31" s="64">
        <f>I31/6</f>
        <v>130.10412340551764</v>
      </c>
      <c r="L31" s="16">
        <v>314345614</v>
      </c>
      <c r="M31" s="38">
        <v>31178</v>
      </c>
      <c r="N31" s="53">
        <f t="shared" si="0"/>
        <v>0.02511394353350195</v>
      </c>
      <c r="O31" s="142">
        <v>16</v>
      </c>
      <c r="P31" s="56">
        <v>6576065</v>
      </c>
      <c r="Q31" s="5">
        <f>P31/G31</f>
        <v>650.2585780678335</v>
      </c>
    </row>
    <row r="32" spans="2:17" ht="10.5">
      <c r="B32" s="18"/>
      <c r="C32" s="18"/>
      <c r="D32" s="32"/>
      <c r="E32" s="124"/>
      <c r="F32" s="123"/>
      <c r="G32" s="19"/>
      <c r="H32" s="39"/>
      <c r="I32" s="61"/>
      <c r="J32" s="3"/>
      <c r="K32" s="64"/>
      <c r="L32" s="16"/>
      <c r="M32" s="38"/>
      <c r="N32" s="34"/>
      <c r="O32" s="142"/>
      <c r="P32" s="33"/>
      <c r="Q32" s="15"/>
    </row>
    <row r="33" spans="1:17" ht="10.5">
      <c r="A33" s="15" t="s">
        <v>22</v>
      </c>
      <c r="B33" s="18" t="s">
        <v>55</v>
      </c>
      <c r="C33" s="18" t="s">
        <v>84</v>
      </c>
      <c r="D33" s="32" t="s">
        <v>91</v>
      </c>
      <c r="E33" s="18" t="s">
        <v>129</v>
      </c>
      <c r="F33" s="124" t="s">
        <v>91</v>
      </c>
      <c r="G33" s="19">
        <v>5101</v>
      </c>
      <c r="H33" s="39">
        <v>4066790</v>
      </c>
      <c r="I33" s="61">
        <f>H33/G33</f>
        <v>797.2534797098608</v>
      </c>
      <c r="J33" s="20">
        <v>11</v>
      </c>
      <c r="K33" s="64">
        <f>I33/6.5</f>
        <v>122.65438149382474</v>
      </c>
      <c r="L33" s="16">
        <v>172336500</v>
      </c>
      <c r="M33" s="38">
        <v>34031</v>
      </c>
      <c r="N33" s="53">
        <f t="shared" si="0"/>
        <v>0.023597960965901013</v>
      </c>
      <c r="O33" s="142">
        <v>21</v>
      </c>
      <c r="P33" s="56">
        <v>5709584</v>
      </c>
      <c r="Q33" s="5">
        <f>P33/G33</f>
        <v>1119.3068025877278</v>
      </c>
    </row>
    <row r="34" spans="1:17" ht="10.5">
      <c r="A34" s="15" t="s">
        <v>23</v>
      </c>
      <c r="B34" s="18" t="s">
        <v>56</v>
      </c>
      <c r="C34" s="18" t="s">
        <v>85</v>
      </c>
      <c r="D34" s="32" t="s">
        <v>90</v>
      </c>
      <c r="E34" s="18" t="s">
        <v>129</v>
      </c>
      <c r="F34" s="124" t="s">
        <v>90</v>
      </c>
      <c r="G34" s="19">
        <v>2903</v>
      </c>
      <c r="H34" s="39">
        <v>2482908</v>
      </c>
      <c r="I34" s="61">
        <f>H34/G34</f>
        <v>855.2903892524974</v>
      </c>
      <c r="J34" s="20">
        <v>9</v>
      </c>
      <c r="K34" s="64">
        <f>I34/7</f>
        <v>122.18434132178535</v>
      </c>
      <c r="L34" s="16">
        <v>67642653</v>
      </c>
      <c r="M34" s="38">
        <v>23466</v>
      </c>
      <c r="N34" s="53">
        <f t="shared" si="0"/>
        <v>0.03670624805328082</v>
      </c>
      <c r="O34" s="142">
        <v>3</v>
      </c>
      <c r="P34" s="56">
        <v>1061704</v>
      </c>
      <c r="Q34" s="5">
        <f>P34/G34</f>
        <v>365.72648983809853</v>
      </c>
    </row>
    <row r="35" spans="1:17" ht="10.5">
      <c r="A35" s="15" t="s">
        <v>24</v>
      </c>
      <c r="B35" s="18" t="s">
        <v>57</v>
      </c>
      <c r="C35" s="18" t="s">
        <v>126</v>
      </c>
      <c r="D35" s="32" t="s">
        <v>133</v>
      </c>
      <c r="E35" s="18" t="s">
        <v>129</v>
      </c>
      <c r="F35" s="124" t="s">
        <v>90</v>
      </c>
      <c r="G35" s="19">
        <v>5755</v>
      </c>
      <c r="H35" s="39">
        <v>2950055</v>
      </c>
      <c r="I35" s="61">
        <f>H35/G35</f>
        <v>512.6072980017376</v>
      </c>
      <c r="J35" s="20">
        <v>39</v>
      </c>
      <c r="K35" s="64">
        <f>I35/4.225</f>
        <v>121.32717112467164</v>
      </c>
      <c r="L35" s="16">
        <v>168512117</v>
      </c>
      <c r="M35" s="38">
        <v>29464</v>
      </c>
      <c r="N35" s="53">
        <f t="shared" si="0"/>
        <v>0.017506485898577846</v>
      </c>
      <c r="O35" s="142">
        <v>36</v>
      </c>
      <c r="P35" s="56">
        <v>3720749</v>
      </c>
      <c r="Q35" s="5">
        <f>P35/G35</f>
        <v>646.524587315378</v>
      </c>
    </row>
    <row r="36" spans="1:17" ht="10.5">
      <c r="A36" s="15" t="s">
        <v>25</v>
      </c>
      <c r="B36" s="18" t="s">
        <v>58</v>
      </c>
      <c r="C36" s="18" t="s">
        <v>81</v>
      </c>
      <c r="D36" s="32" t="s">
        <v>91</v>
      </c>
      <c r="E36" s="18" t="s">
        <v>129</v>
      </c>
      <c r="F36" s="124" t="s">
        <v>90</v>
      </c>
      <c r="G36" s="19">
        <v>1747</v>
      </c>
      <c r="H36" s="39">
        <v>1524591</v>
      </c>
      <c r="I36" s="61">
        <f>H36/G36</f>
        <v>872.6908986834574</v>
      </c>
      <c r="J36" s="20">
        <v>8</v>
      </c>
      <c r="K36" s="64">
        <f>I36/5.5</f>
        <v>158.67107248790134</v>
      </c>
      <c r="L36" s="16">
        <v>52435752</v>
      </c>
      <c r="M36" s="38">
        <v>30179</v>
      </c>
      <c r="N36" s="53">
        <f t="shared" si="0"/>
        <v>0.02907541022773927</v>
      </c>
      <c r="O36" s="142">
        <v>11</v>
      </c>
      <c r="P36" s="56">
        <v>1242603</v>
      </c>
      <c r="Q36" s="5">
        <f>P36/G36</f>
        <v>711.2781911848883</v>
      </c>
    </row>
    <row r="37" spans="1:17" ht="10.5">
      <c r="A37" s="15" t="s">
        <v>26</v>
      </c>
      <c r="B37" s="18" t="s">
        <v>55</v>
      </c>
      <c r="C37" s="18" t="s">
        <v>84</v>
      </c>
      <c r="D37" s="32" t="s">
        <v>91</v>
      </c>
      <c r="E37" s="18" t="s">
        <v>129</v>
      </c>
      <c r="F37" s="124" t="s">
        <v>90</v>
      </c>
      <c r="G37" s="19">
        <v>2335</v>
      </c>
      <c r="H37" s="39">
        <v>2264749</v>
      </c>
      <c r="I37" s="61">
        <f>H37/G37</f>
        <v>969.9139186295503</v>
      </c>
      <c r="J37" s="140">
        <v>5</v>
      </c>
      <c r="K37" s="64">
        <f>I37/6.5</f>
        <v>149.21752594300773</v>
      </c>
      <c r="L37" s="16">
        <v>71549422</v>
      </c>
      <c r="M37" s="38">
        <v>31910</v>
      </c>
      <c r="N37" s="53">
        <f t="shared" si="0"/>
        <v>0.031652932150870484</v>
      </c>
      <c r="O37" s="142">
        <v>7</v>
      </c>
      <c r="P37" s="120">
        <v>0</v>
      </c>
      <c r="Q37" s="121">
        <v>0</v>
      </c>
    </row>
    <row r="38" spans="1:16" ht="10.5">
      <c r="A38" s="15"/>
      <c r="B38" s="18"/>
      <c r="C38" s="18"/>
      <c r="D38" s="32"/>
      <c r="E38" s="124"/>
      <c r="F38" s="123"/>
      <c r="G38" s="19"/>
      <c r="H38" s="39"/>
      <c r="I38" s="61"/>
      <c r="J38" s="140"/>
      <c r="K38" s="64"/>
      <c r="L38" s="16"/>
      <c r="M38" s="38"/>
      <c r="N38" s="34"/>
      <c r="O38" s="142"/>
      <c r="P38" s="33"/>
    </row>
    <row r="39" spans="1:17" ht="10.5">
      <c r="A39" s="15" t="s">
        <v>27</v>
      </c>
      <c r="B39" s="18" t="s">
        <v>51</v>
      </c>
      <c r="C39" s="122">
        <v>0</v>
      </c>
      <c r="D39" s="32" t="s">
        <v>91</v>
      </c>
      <c r="E39" s="18" t="s">
        <v>129</v>
      </c>
      <c r="F39" s="124" t="s">
        <v>91</v>
      </c>
      <c r="G39" s="19">
        <v>8699</v>
      </c>
      <c r="H39" s="39">
        <v>6261700</v>
      </c>
      <c r="I39" s="61">
        <f>H39/G39</f>
        <v>719.8183699275779</v>
      </c>
      <c r="J39" s="20">
        <v>20</v>
      </c>
      <c r="K39" s="64">
        <f>I39/6</f>
        <v>119.96972832126299</v>
      </c>
      <c r="L39" s="16">
        <v>342040412</v>
      </c>
      <c r="M39" s="38">
        <v>39577</v>
      </c>
      <c r="N39" s="53">
        <f t="shared" si="0"/>
        <v>0.01830690111553251</v>
      </c>
      <c r="O39" s="142">
        <v>35</v>
      </c>
      <c r="P39" s="56">
        <v>7400733</v>
      </c>
      <c r="Q39" s="5">
        <f>P39/G39</f>
        <v>850.7567536498448</v>
      </c>
    </row>
    <row r="40" spans="1:17" ht="10.5">
      <c r="A40" s="15" t="s">
        <v>28</v>
      </c>
      <c r="B40" s="18" t="s">
        <v>52</v>
      </c>
      <c r="C40" s="18" t="s">
        <v>86</v>
      </c>
      <c r="D40" s="32" t="s">
        <v>91</v>
      </c>
      <c r="E40" s="18" t="s">
        <v>129</v>
      </c>
      <c r="F40" s="124" t="s">
        <v>90</v>
      </c>
      <c r="G40" s="19">
        <v>1903</v>
      </c>
      <c r="H40" s="39">
        <v>1443300</v>
      </c>
      <c r="I40" s="61">
        <f>H40/G40</f>
        <v>758.4340514976353</v>
      </c>
      <c r="J40" s="20">
        <v>16</v>
      </c>
      <c r="K40" s="64">
        <f>I40/5</f>
        <v>151.68681029952705</v>
      </c>
      <c r="L40" s="16">
        <v>46955434</v>
      </c>
      <c r="M40" s="38">
        <v>24995</v>
      </c>
      <c r="N40" s="53">
        <f t="shared" si="0"/>
        <v>0.030737656476564564</v>
      </c>
      <c r="O40" s="142">
        <v>9</v>
      </c>
      <c r="P40" s="56">
        <v>1007248</v>
      </c>
      <c r="Q40" s="5">
        <f>P40/G40</f>
        <v>529.2947976878613</v>
      </c>
    </row>
    <row r="41" spans="1:17" ht="10.5">
      <c r="A41" s="12" t="s">
        <v>29</v>
      </c>
      <c r="B41" s="18" t="s">
        <v>49</v>
      </c>
      <c r="C41" s="18" t="s">
        <v>127</v>
      </c>
      <c r="D41" s="32" t="s">
        <v>91</v>
      </c>
      <c r="E41" s="18" t="s">
        <v>129</v>
      </c>
      <c r="F41" s="124" t="s">
        <v>91</v>
      </c>
      <c r="G41" s="19">
        <v>19227</v>
      </c>
      <c r="H41" s="39">
        <v>10050291</v>
      </c>
      <c r="I41" s="61">
        <f>H41/G41</f>
        <v>522.7175846465907</v>
      </c>
      <c r="J41" s="3">
        <v>38</v>
      </c>
      <c r="K41" s="64">
        <f>I41/4</f>
        <v>130.67939616164767</v>
      </c>
      <c r="L41" s="16">
        <v>693791440</v>
      </c>
      <c r="M41" s="38">
        <v>36112</v>
      </c>
      <c r="N41" s="53">
        <f t="shared" si="0"/>
        <v>0.014486040646451332</v>
      </c>
      <c r="O41" s="142">
        <v>41</v>
      </c>
      <c r="P41" s="56">
        <v>24647225</v>
      </c>
      <c r="Q41" s="5">
        <f>P41/G41</f>
        <v>1281.9069537629375</v>
      </c>
    </row>
    <row r="42" spans="1:17" ht="10.5">
      <c r="A42" s="12" t="s">
        <v>30</v>
      </c>
      <c r="B42" s="18" t="s">
        <v>59</v>
      </c>
      <c r="C42" s="18" t="s">
        <v>82</v>
      </c>
      <c r="D42" s="32" t="s">
        <v>152</v>
      </c>
      <c r="E42" s="18" t="s">
        <v>129</v>
      </c>
      <c r="F42" s="124" t="s">
        <v>90</v>
      </c>
      <c r="G42" s="19">
        <v>8541</v>
      </c>
      <c r="H42" s="39">
        <v>4351823</v>
      </c>
      <c r="I42" s="61">
        <f>H42/G42</f>
        <v>509.5214846036764</v>
      </c>
      <c r="J42" s="3">
        <v>40</v>
      </c>
      <c r="K42" s="64">
        <f>I42/4.5</f>
        <v>113.22699657859476</v>
      </c>
      <c r="L42" s="16">
        <v>236391241</v>
      </c>
      <c r="M42" s="38">
        <v>28071</v>
      </c>
      <c r="N42" s="53">
        <f t="shared" si="0"/>
        <v>0.01840940883253792</v>
      </c>
      <c r="O42" s="142">
        <v>34</v>
      </c>
      <c r="P42" s="56">
        <v>7510978</v>
      </c>
      <c r="Q42" s="5">
        <f>P42/G42</f>
        <v>879.4026460601804</v>
      </c>
    </row>
    <row r="43" spans="1:17" ht="10.5">
      <c r="A43" s="12" t="s">
        <v>31</v>
      </c>
      <c r="B43" s="18" t="s">
        <v>52</v>
      </c>
      <c r="C43" s="18" t="s">
        <v>87</v>
      </c>
      <c r="D43" s="32" t="s">
        <v>91</v>
      </c>
      <c r="E43" s="18" t="s">
        <v>129</v>
      </c>
      <c r="F43" s="124" t="s">
        <v>90</v>
      </c>
      <c r="G43" s="19">
        <v>634</v>
      </c>
      <c r="H43" s="39">
        <v>367304</v>
      </c>
      <c r="I43" s="61">
        <f>H43/G43</f>
        <v>579.3438485804417</v>
      </c>
      <c r="J43" s="3">
        <v>32</v>
      </c>
      <c r="K43" s="64">
        <f>I43/5</f>
        <v>115.86876971608834</v>
      </c>
      <c r="L43" s="16">
        <v>18319019</v>
      </c>
      <c r="M43" s="38">
        <v>28922</v>
      </c>
      <c r="N43" s="53">
        <f t="shared" si="0"/>
        <v>0.020050418638683655</v>
      </c>
      <c r="O43" s="142">
        <v>30</v>
      </c>
      <c r="P43" s="56">
        <v>213982</v>
      </c>
      <c r="Q43" s="5">
        <f>P43/G43</f>
        <v>337.5110410094637</v>
      </c>
    </row>
    <row r="44" spans="2:17" ht="10.5">
      <c r="B44" s="18"/>
      <c r="C44" s="18"/>
      <c r="D44" s="32"/>
      <c r="E44" s="124"/>
      <c r="F44" s="123"/>
      <c r="G44" s="19"/>
      <c r="H44" s="39"/>
      <c r="I44" s="61"/>
      <c r="J44" s="3"/>
      <c r="K44" s="64"/>
      <c r="L44" s="16"/>
      <c r="M44" s="38"/>
      <c r="N44" s="34"/>
      <c r="O44" s="142"/>
      <c r="P44" s="57"/>
      <c r="Q44" s="59"/>
    </row>
    <row r="45" spans="1:17" ht="10.5">
      <c r="A45" s="15" t="s">
        <v>32</v>
      </c>
      <c r="B45" s="18" t="s">
        <v>51</v>
      </c>
      <c r="C45" s="18" t="s">
        <v>83</v>
      </c>
      <c r="D45" s="32" t="s">
        <v>91</v>
      </c>
      <c r="E45" s="18" t="s">
        <v>129</v>
      </c>
      <c r="F45" s="124" t="s">
        <v>90</v>
      </c>
      <c r="G45" s="19">
        <v>11459</v>
      </c>
      <c r="H45" s="39">
        <v>7881510</v>
      </c>
      <c r="I45" s="61">
        <f>H45/G45</f>
        <v>687.8008552229688</v>
      </c>
      <c r="J45" s="20">
        <v>24</v>
      </c>
      <c r="K45" s="64">
        <f>I45/6</f>
        <v>114.6334758704948</v>
      </c>
      <c r="L45" s="16">
        <v>344603486</v>
      </c>
      <c r="M45" s="38">
        <v>30129</v>
      </c>
      <c r="N45" s="53">
        <f t="shared" si="0"/>
        <v>0.02287124280570975</v>
      </c>
      <c r="O45" s="142">
        <v>25</v>
      </c>
      <c r="P45" s="56">
        <v>8705161</v>
      </c>
      <c r="Q45" s="5">
        <f>P45/G45</f>
        <v>759.6789423160834</v>
      </c>
    </row>
    <row r="46" spans="1:17" ht="10.5">
      <c r="A46" s="15" t="s">
        <v>33</v>
      </c>
      <c r="B46" s="18" t="s">
        <v>59</v>
      </c>
      <c r="C46" s="18" t="s">
        <v>51</v>
      </c>
      <c r="D46" s="32" t="s">
        <v>90</v>
      </c>
      <c r="E46" s="18" t="s">
        <v>129</v>
      </c>
      <c r="F46" s="124" t="s">
        <v>90</v>
      </c>
      <c r="G46" s="19">
        <v>3524</v>
      </c>
      <c r="H46" s="39">
        <v>1594246</v>
      </c>
      <c r="I46" s="61">
        <f>H46/G46</f>
        <v>452.3967082860386</v>
      </c>
      <c r="J46" s="20">
        <v>41</v>
      </c>
      <c r="K46" s="64">
        <f>I46/4.5</f>
        <v>100.5326018413419</v>
      </c>
      <c r="L46" s="16">
        <v>93690912</v>
      </c>
      <c r="M46" s="38">
        <v>26719</v>
      </c>
      <c r="N46" s="53">
        <f t="shared" si="0"/>
        <v>0.01701601538471522</v>
      </c>
      <c r="O46" s="142">
        <v>37</v>
      </c>
      <c r="P46" s="56">
        <v>2319123</v>
      </c>
      <c r="Q46" s="5">
        <f>P46/G46</f>
        <v>658.0939273552781</v>
      </c>
    </row>
    <row r="47" spans="1:17" ht="10.5">
      <c r="A47" s="15" t="s">
        <v>34</v>
      </c>
      <c r="B47" s="18" t="s">
        <v>51</v>
      </c>
      <c r="C47" s="18" t="s">
        <v>84</v>
      </c>
      <c r="D47" s="32" t="s">
        <v>91</v>
      </c>
      <c r="E47" s="18" t="s">
        <v>129</v>
      </c>
      <c r="F47" s="124" t="s">
        <v>91</v>
      </c>
      <c r="G47" s="19">
        <v>12406</v>
      </c>
      <c r="H47" s="39">
        <v>7773131</v>
      </c>
      <c r="I47" s="61">
        <f>H47/G47</f>
        <v>626.5622279542157</v>
      </c>
      <c r="J47" s="20">
        <v>28</v>
      </c>
      <c r="K47" s="64">
        <f>I47/6</f>
        <v>104.42703799236928</v>
      </c>
      <c r="L47" s="16">
        <v>394760771</v>
      </c>
      <c r="M47" s="38">
        <v>31911</v>
      </c>
      <c r="N47" s="53">
        <f t="shared" si="0"/>
        <v>0.0196907382167414</v>
      </c>
      <c r="O47" s="142">
        <v>31</v>
      </c>
      <c r="P47" s="56">
        <v>7323364</v>
      </c>
      <c r="Q47" s="5">
        <f>P47/G47</f>
        <v>590.3082379493793</v>
      </c>
    </row>
    <row r="48" spans="1:17" ht="10.5">
      <c r="A48" s="15" t="s">
        <v>35</v>
      </c>
      <c r="B48" s="18" t="s">
        <v>56</v>
      </c>
      <c r="C48" s="122">
        <v>0</v>
      </c>
      <c r="D48" s="32" t="s">
        <v>91</v>
      </c>
      <c r="E48" s="18" t="s">
        <v>129</v>
      </c>
      <c r="F48" s="124" t="s">
        <v>91</v>
      </c>
      <c r="G48" s="19">
        <v>1081</v>
      </c>
      <c r="H48" s="39">
        <v>804647</v>
      </c>
      <c r="I48" s="61">
        <f>H48/G48</f>
        <v>744.3543015726179</v>
      </c>
      <c r="J48" s="20">
        <v>18</v>
      </c>
      <c r="K48" s="64">
        <f>I48/7</f>
        <v>106.33632879608828</v>
      </c>
      <c r="L48" s="16">
        <v>34475901</v>
      </c>
      <c r="M48" s="38">
        <v>32038</v>
      </c>
      <c r="N48" s="53">
        <f t="shared" si="0"/>
        <v>0.02333940453071843</v>
      </c>
      <c r="O48" s="142">
        <v>22</v>
      </c>
      <c r="P48" s="56">
        <v>899939</v>
      </c>
      <c r="Q48" s="5">
        <f>P48/G48</f>
        <v>832.5060129509714</v>
      </c>
    </row>
    <row r="49" spans="1:17" ht="10.5" customHeight="1">
      <c r="A49" s="15" t="s">
        <v>36</v>
      </c>
      <c r="B49" s="18" t="s">
        <v>52</v>
      </c>
      <c r="C49" s="18" t="s">
        <v>83</v>
      </c>
      <c r="D49" s="32" t="s">
        <v>90</v>
      </c>
      <c r="E49" s="18" t="s">
        <v>129</v>
      </c>
      <c r="F49" s="124" t="s">
        <v>90</v>
      </c>
      <c r="G49" s="19">
        <v>4198</v>
      </c>
      <c r="H49" s="39">
        <v>2726657</v>
      </c>
      <c r="I49" s="61">
        <f>H49/G49</f>
        <v>649.5133396855646</v>
      </c>
      <c r="J49" s="20">
        <v>27</v>
      </c>
      <c r="K49" s="64">
        <f>I49/5</f>
        <v>129.9026679371129</v>
      </c>
      <c r="L49" s="16">
        <v>108463333</v>
      </c>
      <c r="M49" s="38">
        <v>26144</v>
      </c>
      <c r="N49" s="53">
        <f t="shared" si="0"/>
        <v>0.025138974845997034</v>
      </c>
      <c r="O49" s="142">
        <v>16</v>
      </c>
      <c r="P49" s="56">
        <v>2438712</v>
      </c>
      <c r="Q49" s="5">
        <f>P49/G49</f>
        <v>580.9223439733206</v>
      </c>
    </row>
    <row r="50" spans="1:16" ht="10.5">
      <c r="A50" s="1" t="s">
        <v>155</v>
      </c>
      <c r="B50" s="2"/>
      <c r="C50" s="2"/>
      <c r="D50" s="2"/>
      <c r="E50" s="2"/>
      <c r="F50" s="3"/>
      <c r="G50" s="4"/>
      <c r="H50" s="5"/>
      <c r="I50" s="6"/>
      <c r="J50" s="7"/>
      <c r="K50" s="62"/>
      <c r="L50" s="8"/>
      <c r="M50" s="9"/>
      <c r="O50" s="11"/>
      <c r="P50" s="11"/>
    </row>
    <row r="51" spans="1:17" ht="10.5">
      <c r="A51" s="13"/>
      <c r="B51" s="68" t="s">
        <v>46</v>
      </c>
      <c r="C51" s="68" t="s">
        <v>77</v>
      </c>
      <c r="D51" s="69"/>
      <c r="E51" s="125" t="s">
        <v>123</v>
      </c>
      <c r="F51" s="126"/>
      <c r="G51" s="130" t="s">
        <v>121</v>
      </c>
      <c r="H51" s="70" t="s">
        <v>136</v>
      </c>
      <c r="I51" s="71"/>
      <c r="J51" s="72"/>
      <c r="K51" s="73" t="s">
        <v>79</v>
      </c>
      <c r="L51" s="74" t="s">
        <v>100</v>
      </c>
      <c r="M51" s="75"/>
      <c r="N51" s="76" t="s">
        <v>139</v>
      </c>
      <c r="O51" s="77"/>
      <c r="P51" s="74" t="s">
        <v>102</v>
      </c>
      <c r="Q51" s="71"/>
    </row>
    <row r="52" spans="1:17" ht="10.5">
      <c r="A52" s="15"/>
      <c r="B52" s="87" t="s">
        <v>76</v>
      </c>
      <c r="C52" s="88" t="s">
        <v>78</v>
      </c>
      <c r="D52" s="89"/>
      <c r="E52" s="127"/>
      <c r="F52" s="128" t="s">
        <v>117</v>
      </c>
      <c r="G52" s="129" t="s">
        <v>122</v>
      </c>
      <c r="H52" s="91" t="s">
        <v>144</v>
      </c>
      <c r="I52" s="92"/>
      <c r="J52" s="93"/>
      <c r="K52" s="94" t="s">
        <v>64</v>
      </c>
      <c r="L52" s="95" t="s">
        <v>113</v>
      </c>
      <c r="M52" s="96"/>
      <c r="N52" s="97" t="s">
        <v>140</v>
      </c>
      <c r="O52" s="98"/>
      <c r="P52" s="99" t="s">
        <v>101</v>
      </c>
      <c r="Q52" s="100"/>
    </row>
    <row r="53" spans="1:17" ht="10.5">
      <c r="A53" s="15"/>
      <c r="B53" s="87" t="s">
        <v>75</v>
      </c>
      <c r="C53" s="87" t="s">
        <v>73</v>
      </c>
      <c r="D53" s="89" t="s">
        <v>71</v>
      </c>
      <c r="E53" s="89" t="s">
        <v>115</v>
      </c>
      <c r="F53" s="87" t="s">
        <v>118</v>
      </c>
      <c r="G53" s="109" t="s">
        <v>119</v>
      </c>
      <c r="H53" s="101"/>
      <c r="I53" s="102" t="s">
        <v>99</v>
      </c>
      <c r="J53" s="103"/>
      <c r="K53" s="94" t="s">
        <v>65</v>
      </c>
      <c r="L53" s="101"/>
      <c r="M53" s="104"/>
      <c r="N53" s="105" t="s">
        <v>141</v>
      </c>
      <c r="O53" s="106"/>
      <c r="P53" s="50" t="s">
        <v>114</v>
      </c>
      <c r="Q53" s="51"/>
    </row>
    <row r="54" spans="2:17" ht="10.5">
      <c r="B54" s="87" t="s">
        <v>1</v>
      </c>
      <c r="C54" s="88" t="s">
        <v>74</v>
      </c>
      <c r="D54" s="89" t="s">
        <v>72</v>
      </c>
      <c r="E54" s="89" t="s">
        <v>116</v>
      </c>
      <c r="F54" s="87" t="s">
        <v>116</v>
      </c>
      <c r="G54" s="131" t="s">
        <v>120</v>
      </c>
      <c r="H54" s="107"/>
      <c r="I54" s="108"/>
      <c r="J54" s="109"/>
      <c r="K54" s="110" t="s">
        <v>68</v>
      </c>
      <c r="L54" s="111"/>
      <c r="M54" s="112" t="s">
        <v>67</v>
      </c>
      <c r="N54" s="113" t="s">
        <v>138</v>
      </c>
      <c r="O54" s="114"/>
      <c r="P54" s="115"/>
      <c r="Q54" s="65" t="s">
        <v>94</v>
      </c>
    </row>
    <row r="55" spans="2:17" ht="10.5">
      <c r="B55" s="116">
        <v>38504</v>
      </c>
      <c r="C55" s="116" t="s">
        <v>153</v>
      </c>
      <c r="D55" s="89" t="s">
        <v>69</v>
      </c>
      <c r="E55" s="89" t="s">
        <v>69</v>
      </c>
      <c r="F55" s="87" t="s">
        <v>69</v>
      </c>
      <c r="G55" s="90" t="s">
        <v>112</v>
      </c>
      <c r="H55" s="30" t="s">
        <v>47</v>
      </c>
      <c r="I55" s="109" t="s">
        <v>47</v>
      </c>
      <c r="J55" s="109"/>
      <c r="K55" s="109" t="s">
        <v>66</v>
      </c>
      <c r="L55" s="30" t="s">
        <v>47</v>
      </c>
      <c r="M55" s="112" t="s">
        <v>64</v>
      </c>
      <c r="N55" s="117" t="s">
        <v>137</v>
      </c>
      <c r="O55" s="118"/>
      <c r="P55" s="30" t="s">
        <v>47</v>
      </c>
      <c r="Q55" s="40" t="s">
        <v>64</v>
      </c>
    </row>
    <row r="56" spans="1:17" ht="10.5">
      <c r="A56" s="49" t="s">
        <v>93</v>
      </c>
      <c r="B56" s="81" t="s">
        <v>98</v>
      </c>
      <c r="C56" s="78" t="s">
        <v>0</v>
      </c>
      <c r="D56" s="79" t="s">
        <v>70</v>
      </c>
      <c r="E56" s="81" t="s">
        <v>70</v>
      </c>
      <c r="F56" s="81" t="s">
        <v>70</v>
      </c>
      <c r="G56" s="82" t="s">
        <v>108</v>
      </c>
      <c r="H56" s="83" t="s">
        <v>109</v>
      </c>
      <c r="I56" s="84" t="s">
        <v>158</v>
      </c>
      <c r="J56" s="84" t="s">
        <v>48</v>
      </c>
      <c r="K56" s="84" t="s">
        <v>158</v>
      </c>
      <c r="L56" s="83" t="s">
        <v>109</v>
      </c>
      <c r="M56" s="85" t="s">
        <v>158</v>
      </c>
      <c r="N56" s="86" t="s">
        <v>0</v>
      </c>
      <c r="O56" s="80" t="s">
        <v>48</v>
      </c>
      <c r="P56" s="83" t="s">
        <v>109</v>
      </c>
      <c r="Q56" s="119" t="s">
        <v>158</v>
      </c>
    </row>
    <row r="57" spans="1:17" ht="10.5">
      <c r="A57" s="15" t="s">
        <v>37</v>
      </c>
      <c r="B57" s="18" t="s">
        <v>49</v>
      </c>
      <c r="C57" s="17" t="s">
        <v>83</v>
      </c>
      <c r="D57" s="137" t="s">
        <v>151</v>
      </c>
      <c r="E57" s="18" t="s">
        <v>129</v>
      </c>
      <c r="F57" s="124" t="s">
        <v>90</v>
      </c>
      <c r="G57" s="19">
        <v>771</v>
      </c>
      <c r="H57" s="39">
        <v>586389</v>
      </c>
      <c r="I57" s="61">
        <f>H57/G57</f>
        <v>760.5564202334631</v>
      </c>
      <c r="J57" s="20">
        <v>15</v>
      </c>
      <c r="K57" s="63">
        <f>I57/4</f>
        <v>190.13910505836577</v>
      </c>
      <c r="L57" s="16">
        <v>22072287</v>
      </c>
      <c r="M57" s="38">
        <v>28856</v>
      </c>
      <c r="N57" s="53">
        <f>(H57/L57)</f>
        <v>0.02656675314162053</v>
      </c>
      <c r="O57" s="142">
        <v>13</v>
      </c>
      <c r="P57" s="120">
        <v>0</v>
      </c>
      <c r="Q57" s="121">
        <v>0</v>
      </c>
    </row>
    <row r="58" spans="1:17" ht="10.5">
      <c r="A58" s="15" t="s">
        <v>95</v>
      </c>
      <c r="B58" s="18" t="s">
        <v>56</v>
      </c>
      <c r="C58" s="18" t="s">
        <v>80</v>
      </c>
      <c r="D58" s="32" t="s">
        <v>133</v>
      </c>
      <c r="E58" s="18" t="s">
        <v>129</v>
      </c>
      <c r="F58" s="124" t="s">
        <v>90</v>
      </c>
      <c r="G58" s="19">
        <v>5901</v>
      </c>
      <c r="H58" s="39">
        <v>5845206</v>
      </c>
      <c r="I58" s="61">
        <f>H58/G58</f>
        <v>990.5449923741738</v>
      </c>
      <c r="J58" s="20">
        <v>4</v>
      </c>
      <c r="K58" s="64">
        <f>I58/7</f>
        <v>141.50642748202483</v>
      </c>
      <c r="L58" s="16">
        <v>167414793</v>
      </c>
      <c r="M58" s="38">
        <v>28641</v>
      </c>
      <c r="N58" s="53">
        <f>(H58/L58)</f>
        <v>0.03491451319955937</v>
      </c>
      <c r="O58" s="142">
        <v>4</v>
      </c>
      <c r="P58" s="56">
        <v>146851</v>
      </c>
      <c r="Q58" s="5">
        <f>P58/G58</f>
        <v>24.88578207083545</v>
      </c>
    </row>
    <row r="59" spans="1:17" ht="10.5">
      <c r="A59" s="12" t="s">
        <v>38</v>
      </c>
      <c r="B59" s="18" t="s">
        <v>53</v>
      </c>
      <c r="C59" s="18" t="s">
        <v>83</v>
      </c>
      <c r="D59" s="32" t="s">
        <v>91</v>
      </c>
      <c r="E59" s="18" t="s">
        <v>129</v>
      </c>
      <c r="F59" s="124" t="s">
        <v>91</v>
      </c>
      <c r="G59" s="19">
        <v>22490</v>
      </c>
      <c r="H59" s="39">
        <v>15460221</v>
      </c>
      <c r="I59" s="61">
        <f>H59/G59</f>
        <v>687.4264562027568</v>
      </c>
      <c r="J59" s="3">
        <v>25</v>
      </c>
      <c r="K59" s="64">
        <f>I59/6.25</f>
        <v>109.98823299244108</v>
      </c>
      <c r="L59" s="16">
        <v>642630038</v>
      </c>
      <c r="M59" s="38">
        <v>29074</v>
      </c>
      <c r="N59" s="53">
        <f>(H59/L59)</f>
        <v>0.024057731643101314</v>
      </c>
      <c r="O59" s="142">
        <v>18</v>
      </c>
      <c r="P59" s="120">
        <v>0</v>
      </c>
      <c r="Q59" s="121">
        <v>0</v>
      </c>
    </row>
    <row r="60" spans="1:17" ht="10.5">
      <c r="A60" s="12" t="s">
        <v>39</v>
      </c>
      <c r="B60" s="18" t="s">
        <v>60</v>
      </c>
      <c r="C60" s="18" t="s">
        <v>128</v>
      </c>
      <c r="D60" s="32" t="s">
        <v>90</v>
      </c>
      <c r="E60" s="18" t="s">
        <v>129</v>
      </c>
      <c r="F60" s="124" t="s">
        <v>90</v>
      </c>
      <c r="G60" s="19">
        <v>2389</v>
      </c>
      <c r="H60" s="39">
        <v>1556332</v>
      </c>
      <c r="I60" s="61">
        <f>H60/G60</f>
        <v>651.4575136040185</v>
      </c>
      <c r="J60" s="3">
        <v>26</v>
      </c>
      <c r="K60" s="64">
        <f>I60/4.75</f>
        <v>137.14895023242494</v>
      </c>
      <c r="L60" s="16">
        <v>59760670</v>
      </c>
      <c r="M60" s="38">
        <v>25407</v>
      </c>
      <c r="N60" s="53">
        <f>(H60/L60)</f>
        <v>0.026042746843367052</v>
      </c>
      <c r="O60" s="142">
        <v>15</v>
      </c>
      <c r="P60" s="56">
        <v>1692277</v>
      </c>
      <c r="Q60" s="5">
        <f>P60/G60</f>
        <v>708.3620761825032</v>
      </c>
    </row>
    <row r="61" spans="1:17" ht="10.5">
      <c r="A61" s="12" t="s">
        <v>40</v>
      </c>
      <c r="B61" s="18" t="s">
        <v>51</v>
      </c>
      <c r="C61" s="18" t="s">
        <v>84</v>
      </c>
      <c r="D61" s="32" t="s">
        <v>91</v>
      </c>
      <c r="E61" s="18" t="s">
        <v>129</v>
      </c>
      <c r="F61" s="124" t="s">
        <v>91</v>
      </c>
      <c r="G61" s="19">
        <v>621</v>
      </c>
      <c r="H61" s="39">
        <v>256958</v>
      </c>
      <c r="I61" s="61">
        <f>H61/G61</f>
        <v>413.78099838969405</v>
      </c>
      <c r="J61" s="3">
        <v>44</v>
      </c>
      <c r="K61" s="64">
        <f>I61/6</f>
        <v>68.96349973161567</v>
      </c>
      <c r="L61" s="16">
        <v>19130566</v>
      </c>
      <c r="M61" s="38">
        <v>30888</v>
      </c>
      <c r="N61" s="53">
        <f>(H61/L61)</f>
        <v>0.013431803324585379</v>
      </c>
      <c r="O61" s="142">
        <v>43</v>
      </c>
      <c r="P61" s="56">
        <v>429817</v>
      </c>
      <c r="Q61" s="5">
        <f>P61/G61</f>
        <v>692.1368760064412</v>
      </c>
    </row>
    <row r="62" spans="2:17" ht="10.5">
      <c r="B62" s="18"/>
      <c r="C62" s="18"/>
      <c r="D62" s="32"/>
      <c r="E62" s="124"/>
      <c r="F62" s="123"/>
      <c r="G62" s="19"/>
      <c r="H62" s="39"/>
      <c r="I62" s="61"/>
      <c r="J62" s="3"/>
      <c r="K62" s="64"/>
      <c r="L62" s="16"/>
      <c r="M62" s="38"/>
      <c r="N62" s="53"/>
      <c r="O62" s="142"/>
      <c r="P62" s="56"/>
      <c r="Q62" s="59"/>
    </row>
    <row r="63" spans="1:17" ht="10.5">
      <c r="A63" s="15" t="s">
        <v>41</v>
      </c>
      <c r="B63" s="138" t="s">
        <v>49</v>
      </c>
      <c r="C63" s="18" t="s">
        <v>84</v>
      </c>
      <c r="D63" s="32" t="s">
        <v>133</v>
      </c>
      <c r="E63" s="18" t="s">
        <v>129</v>
      </c>
      <c r="F63" s="124" t="s">
        <v>91</v>
      </c>
      <c r="G63" s="19">
        <v>7460</v>
      </c>
      <c r="H63" s="39">
        <v>2977401</v>
      </c>
      <c r="I63" s="61">
        <f>H63/G63</f>
        <v>399.11541554959786</v>
      </c>
      <c r="J63" s="20">
        <v>45</v>
      </c>
      <c r="K63" s="64">
        <f>I63/4</f>
        <v>99.77885388739946</v>
      </c>
      <c r="L63" s="16">
        <v>248431609</v>
      </c>
      <c r="M63" s="38">
        <v>33730</v>
      </c>
      <c r="N63" s="53">
        <f>(H63/L63)</f>
        <v>0.011984791355595978</v>
      </c>
      <c r="O63" s="142">
        <v>45</v>
      </c>
      <c r="P63" s="56">
        <v>7422071</v>
      </c>
      <c r="Q63" s="5">
        <f>P63/G63</f>
        <v>994.9156836461126</v>
      </c>
    </row>
    <row r="64" spans="1:17" ht="10.5">
      <c r="A64" s="15" t="s">
        <v>42</v>
      </c>
      <c r="B64" s="18" t="s">
        <v>55</v>
      </c>
      <c r="C64" s="18" t="s">
        <v>88</v>
      </c>
      <c r="D64" s="32" t="s">
        <v>91</v>
      </c>
      <c r="E64" s="18" t="s">
        <v>129</v>
      </c>
      <c r="F64" s="124" t="s">
        <v>90</v>
      </c>
      <c r="G64" s="19">
        <v>6204</v>
      </c>
      <c r="H64" s="39">
        <v>8423160</v>
      </c>
      <c r="I64" s="61">
        <f>H64/G64</f>
        <v>1357.6982591876208</v>
      </c>
      <c r="J64" s="140">
        <v>2</v>
      </c>
      <c r="K64" s="64">
        <f>I64/6.5</f>
        <v>208.87665525963396</v>
      </c>
      <c r="L64" s="16">
        <v>203889681</v>
      </c>
      <c r="M64" s="38">
        <v>33254</v>
      </c>
      <c r="N64" s="53">
        <f>(H64/L64)</f>
        <v>0.04131234086339073</v>
      </c>
      <c r="O64" s="142">
        <v>2</v>
      </c>
      <c r="P64" s="120">
        <v>0</v>
      </c>
      <c r="Q64" s="121">
        <v>0</v>
      </c>
    </row>
    <row r="65" spans="1:17" ht="10.5">
      <c r="A65" s="15" t="s">
        <v>43</v>
      </c>
      <c r="B65" s="18" t="s">
        <v>51</v>
      </c>
      <c r="C65" s="122">
        <v>0</v>
      </c>
      <c r="D65" s="32" t="s">
        <v>90</v>
      </c>
      <c r="E65" s="18" t="s">
        <v>129</v>
      </c>
      <c r="F65" s="124" t="s">
        <v>90</v>
      </c>
      <c r="G65" s="19">
        <v>1815</v>
      </c>
      <c r="H65" s="39">
        <v>1021365</v>
      </c>
      <c r="I65" s="61">
        <f>H65/G65</f>
        <v>562.7355371900826</v>
      </c>
      <c r="J65" s="20">
        <v>33</v>
      </c>
      <c r="K65" s="64">
        <f>I65/6</f>
        <v>93.7892561983471</v>
      </c>
      <c r="L65" s="16">
        <v>44456319</v>
      </c>
      <c r="M65" s="38">
        <v>24542</v>
      </c>
      <c r="N65" s="53">
        <f>(H65/L65)</f>
        <v>0.02297457421069882</v>
      </c>
      <c r="O65" s="142">
        <v>24</v>
      </c>
      <c r="P65" s="56">
        <v>1068212</v>
      </c>
      <c r="Q65" s="5">
        <f>P65/G65</f>
        <v>588.5465564738292</v>
      </c>
    </row>
    <row r="66" spans="1:17" ht="10.5">
      <c r="A66" s="15" t="s">
        <v>44</v>
      </c>
      <c r="B66" s="18" t="s">
        <v>52</v>
      </c>
      <c r="C66" s="18" t="s">
        <v>84</v>
      </c>
      <c r="D66" s="32" t="s">
        <v>91</v>
      </c>
      <c r="E66" s="18" t="s">
        <v>129</v>
      </c>
      <c r="F66" s="124" t="s">
        <v>90</v>
      </c>
      <c r="G66" s="19">
        <v>5509</v>
      </c>
      <c r="H66" s="39">
        <v>3899395</v>
      </c>
      <c r="I66" s="61">
        <f>H66/G66</f>
        <v>707.8226538391723</v>
      </c>
      <c r="J66" s="20">
        <v>21</v>
      </c>
      <c r="K66" s="64">
        <f>I66/5</f>
        <v>141.56453076783447</v>
      </c>
      <c r="L66" s="16">
        <v>167978994</v>
      </c>
      <c r="M66" s="38">
        <v>30685</v>
      </c>
      <c r="N66" s="53">
        <f>(H66/L66)</f>
        <v>0.02321358705124761</v>
      </c>
      <c r="O66" s="142">
        <v>23</v>
      </c>
      <c r="P66" s="56">
        <v>5051612</v>
      </c>
      <c r="Q66" s="5">
        <f>P66/G66</f>
        <v>916.9744055182429</v>
      </c>
    </row>
    <row r="67" spans="1:17" ht="10.5">
      <c r="A67" s="21" t="s">
        <v>45</v>
      </c>
      <c r="B67" s="18" t="s">
        <v>49</v>
      </c>
      <c r="C67" s="18" t="s">
        <v>83</v>
      </c>
      <c r="D67" s="32" t="s">
        <v>151</v>
      </c>
      <c r="E67" s="18" t="s">
        <v>129</v>
      </c>
      <c r="F67" s="124" t="s">
        <v>90</v>
      </c>
      <c r="G67" s="19">
        <v>507</v>
      </c>
      <c r="H67" s="39">
        <v>462842</v>
      </c>
      <c r="I67" s="61">
        <f>H67/G67</f>
        <v>912.9033530571992</v>
      </c>
      <c r="J67" s="140">
        <v>6</v>
      </c>
      <c r="K67" s="64">
        <f>I67/4</f>
        <v>228.2258382642998</v>
      </c>
      <c r="L67" s="16">
        <v>16284850</v>
      </c>
      <c r="M67" s="38">
        <v>32433</v>
      </c>
      <c r="N67" s="53">
        <f>(H67/L67)</f>
        <v>0.028421631147968817</v>
      </c>
      <c r="O67" s="142">
        <v>12</v>
      </c>
      <c r="P67" s="120">
        <v>0</v>
      </c>
      <c r="Q67" s="121">
        <v>0</v>
      </c>
    </row>
    <row r="68" spans="1:17" ht="15.75">
      <c r="A68" s="12" t="s">
        <v>63</v>
      </c>
      <c r="B68" s="133">
        <v>0</v>
      </c>
      <c r="C68" s="133">
        <v>0</v>
      </c>
      <c r="D68" s="133">
        <v>0</v>
      </c>
      <c r="E68" s="133">
        <v>0</v>
      </c>
      <c r="F68" s="133">
        <v>0</v>
      </c>
      <c r="G68" s="22">
        <v>285795</v>
      </c>
      <c r="H68" s="36">
        <f>SUM(H9:H67)</f>
        <v>198431303</v>
      </c>
      <c r="I68" s="134" t="s">
        <v>143</v>
      </c>
      <c r="J68" s="133">
        <v>0</v>
      </c>
      <c r="K68" s="133">
        <v>0</v>
      </c>
      <c r="L68" s="22">
        <f>SUM(L9:L67)</f>
        <v>8904136580</v>
      </c>
      <c r="M68" s="135" t="s">
        <v>130</v>
      </c>
      <c r="N68" s="136" t="s">
        <v>131</v>
      </c>
      <c r="O68" s="133">
        <v>0</v>
      </c>
      <c r="P68" s="22">
        <f>SUM(P9:P67)</f>
        <v>191969198</v>
      </c>
      <c r="Q68" s="143" t="s">
        <v>142</v>
      </c>
    </row>
    <row r="69" spans="2:17" ht="11.25">
      <c r="B69" s="42"/>
      <c r="C69" s="42"/>
      <c r="D69" s="42"/>
      <c r="E69" s="42"/>
      <c r="F69" s="43"/>
      <c r="G69" s="41"/>
      <c r="H69" s="41"/>
      <c r="I69" s="44"/>
      <c r="J69" s="43"/>
      <c r="K69" s="43"/>
      <c r="L69" s="67"/>
      <c r="M69" s="45"/>
      <c r="N69" s="34"/>
      <c r="O69" s="43"/>
      <c r="P69" s="43"/>
      <c r="Q69" s="46"/>
    </row>
    <row r="70" spans="1:17" ht="11.25">
      <c r="A70" s="12" t="s">
        <v>106</v>
      </c>
      <c r="B70" s="42"/>
      <c r="C70" s="42"/>
      <c r="D70" s="42"/>
      <c r="E70" s="42"/>
      <c r="F70" s="43"/>
      <c r="G70" s="41"/>
      <c r="H70" s="41"/>
      <c r="I70" s="44"/>
      <c r="J70" s="43"/>
      <c r="K70" s="43"/>
      <c r="L70" s="41"/>
      <c r="M70" s="45"/>
      <c r="N70" s="34"/>
      <c r="O70" s="43"/>
      <c r="P70" s="43"/>
      <c r="Q70" s="46"/>
    </row>
    <row r="71" spans="1:6" ht="10.5" customHeight="1">
      <c r="A71" s="12" t="s">
        <v>61</v>
      </c>
      <c r="B71" s="12"/>
      <c r="C71" s="12"/>
      <c r="D71" s="12"/>
      <c r="E71" s="12"/>
      <c r="F71" s="12"/>
    </row>
    <row r="72" spans="1:17" ht="12" customHeight="1">
      <c r="A72" s="12" t="s">
        <v>62</v>
      </c>
      <c r="B72" s="12"/>
      <c r="C72" s="12"/>
      <c r="D72" s="12"/>
      <c r="E72" s="12"/>
      <c r="F72" s="12"/>
      <c r="I72" s="27" t="s">
        <v>89</v>
      </c>
      <c r="J72" s="7"/>
      <c r="K72" s="7"/>
      <c r="M72" s="5"/>
      <c r="N72" s="4"/>
      <c r="O72" s="5"/>
      <c r="P72" s="5"/>
      <c r="Q72" s="6"/>
    </row>
    <row r="73" spans="1:17" ht="12" customHeight="1">
      <c r="A73" s="12" t="s">
        <v>97</v>
      </c>
      <c r="B73" s="12"/>
      <c r="C73" s="12"/>
      <c r="D73" s="12"/>
      <c r="E73" s="12"/>
      <c r="F73" s="12"/>
      <c r="I73" s="27"/>
      <c r="J73" s="7"/>
      <c r="K73" s="7"/>
      <c r="M73" s="5"/>
      <c r="N73" s="4"/>
      <c r="O73" s="5"/>
      <c r="P73" s="5"/>
      <c r="Q73" s="6"/>
    </row>
    <row r="74" spans="1:17" ht="12" customHeight="1">
      <c r="A74" s="12" t="s">
        <v>146</v>
      </c>
      <c r="B74" s="12"/>
      <c r="C74" s="12"/>
      <c r="D74" s="12"/>
      <c r="E74" s="12"/>
      <c r="F74" s="12"/>
      <c r="I74" s="27"/>
      <c r="J74" s="7"/>
      <c r="K74" s="7"/>
      <c r="M74" s="5"/>
      <c r="N74" s="4"/>
      <c r="O74" s="5"/>
      <c r="P74" s="5"/>
      <c r="Q74" s="6"/>
    </row>
    <row r="75" spans="1:17" ht="12" customHeight="1">
      <c r="A75" s="12" t="s">
        <v>147</v>
      </c>
      <c r="I75" s="27"/>
      <c r="J75" s="7"/>
      <c r="K75" s="7"/>
      <c r="M75" s="5"/>
      <c r="N75" s="4"/>
      <c r="O75" s="5"/>
      <c r="P75" s="5"/>
      <c r="Q75" s="6"/>
    </row>
    <row r="76" ht="10.5" customHeight="1">
      <c r="A76" s="12" t="s">
        <v>145</v>
      </c>
    </row>
    <row r="77" ht="10.5" customHeight="1">
      <c r="A77" s="12" t="s">
        <v>103</v>
      </c>
    </row>
    <row r="78" spans="1:7" ht="10.5">
      <c r="A78" s="12" t="s">
        <v>132</v>
      </c>
      <c r="F78" s="29"/>
      <c r="G78" s="28"/>
    </row>
    <row r="79" spans="1:7" ht="10.5">
      <c r="A79" s="29" t="s">
        <v>96</v>
      </c>
      <c r="F79" s="29"/>
      <c r="G79" s="28"/>
    </row>
    <row r="80" spans="1:11" ht="12" customHeight="1">
      <c r="A80" s="47" t="s">
        <v>104</v>
      </c>
      <c r="B80" s="12"/>
      <c r="C80" s="12"/>
      <c r="D80" s="12"/>
      <c r="E80" s="12"/>
      <c r="F80" s="12"/>
      <c r="I80" s="27"/>
      <c r="J80" s="7"/>
      <c r="K80" s="7"/>
    </row>
    <row r="81" spans="1:14" ht="10.5">
      <c r="A81" s="48" t="s">
        <v>134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0"/>
      <c r="M81" s="12"/>
      <c r="N81" s="12"/>
    </row>
    <row r="82" spans="1:11" ht="10.5">
      <c r="A82" s="12" t="s">
        <v>92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ht="10.5">
      <c r="A83" s="12" t="s">
        <v>148</v>
      </c>
    </row>
    <row r="84" ht="10.5">
      <c r="A84" s="12" t="s">
        <v>150</v>
      </c>
    </row>
    <row r="85" ht="10.5">
      <c r="A85" s="12" t="s">
        <v>157</v>
      </c>
    </row>
    <row r="86" spans="1:12" ht="11.25">
      <c r="A86" s="12" t="s">
        <v>110</v>
      </c>
      <c r="L86" s="24"/>
    </row>
    <row r="87" spans="1:12" ht="11.25">
      <c r="A87" s="12" t="s">
        <v>111</v>
      </c>
      <c r="L87" s="26"/>
    </row>
    <row r="88" ht="11.25">
      <c r="A88" s="12" t="s">
        <v>107</v>
      </c>
    </row>
    <row r="89" ht="10.5">
      <c r="A89" s="12" t="s">
        <v>135</v>
      </c>
    </row>
  </sheetData>
  <printOptions horizontalCentered="1"/>
  <pageMargins left="0" right="0" top="0.5" bottom="0" header="0" footer="0"/>
  <pageSetup horizontalDpi="600" verticalDpi="600" orientation="landscape" r:id="rId1"/>
  <rowBreaks count="1" manualBreakCount="1"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2006-01-13T17:16:07Z</cp:lastPrinted>
  <dcterms:created xsi:type="dcterms:W3CDTF">2003-09-16T19:29:02Z</dcterms:created>
  <dcterms:modified xsi:type="dcterms:W3CDTF">2008-04-30T19:03:10Z</dcterms:modified>
  <cp:category/>
  <cp:version/>
  <cp:contentType/>
  <cp:contentStatus/>
</cp:coreProperties>
</file>