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445" activeTab="0"/>
  </bookViews>
  <sheets>
    <sheet name="Summary Data" sheetId="1" r:id="rId1"/>
    <sheet name="Definitions" sheetId="2" r:id="rId2"/>
    <sheet name="Employees" sheetId="3" r:id="rId3"/>
    <sheet name="Call Volume " sheetId="4" r:id="rId4"/>
    <sheet name="Tickets" sheetId="5" r:id="rId5"/>
    <sheet name="PR Processed" sheetId="6" r:id="rId6"/>
    <sheet name="Cost per Employee" sheetId="7" r:id="rId7"/>
    <sheet name="System Availability" sheetId="8" r:id="rId8"/>
  </sheets>
  <definedNames>
    <definedName name="ACPE">'Summary Data'!#REF!</definedName>
    <definedName name="ASA">'Summary Data'!#REF!</definedName>
    <definedName name="Average_Call_Per_Employee">#REF!</definedName>
    <definedName name="Average_Speed_Answer">#REF!</definedName>
    <definedName name="CA">'Summary Data'!#REF!</definedName>
    <definedName name="Calls_Abandoned">#REF!</definedName>
    <definedName name="Cost_Per_Call">#REF!</definedName>
    <definedName name="CPC">'Summary Data'!#REF!</definedName>
    <definedName name="FCR">'Summary Data'!#REF!</definedName>
    <definedName name="First_Call_Resolution">#REF!</definedName>
    <definedName name="Gartner_Demographics">#REF!</definedName>
    <definedName name="NCPA">'Summary Data'!#REF!</definedName>
    <definedName name="Number_Call_Per_Agent">#REF!</definedName>
    <definedName name="_xlnm.Print_Area" localSheetId="1">'Definitions'!$A$1:$D$48</definedName>
    <definedName name="_xlnm.Print_Area" localSheetId="0">'Summary Data'!$A$10:$Z$65</definedName>
    <definedName name="_xlnm.Print_Titles" localSheetId="0">'Summary Data'!$A:$G,'Summary Data'!$10:$10</definedName>
  </definedNames>
  <calcPr fullCalcOnLoad="1"/>
</workbook>
</file>

<file path=xl/comments1.xml><?xml version="1.0" encoding="utf-8"?>
<comments xmlns="http://schemas.openxmlformats.org/spreadsheetml/2006/main">
  <authors>
    <author>R Barnette</author>
  </authors>
  <commentList>
    <comment ref="E13" authorId="0">
      <text>
        <r>
          <rPr>
            <b/>
            <sz val="8"/>
            <color indexed="10"/>
            <rFont val="Tahoma"/>
            <family val="2"/>
          </rPr>
          <t xml:space="preserve">
Number of Calls = Total Number of Calls Received in The ERP Call Center During Normal Operating Hours of 8:00 AM to 5:30 PM</t>
        </r>
        <r>
          <rPr>
            <sz val="8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8"/>
            <color indexed="10"/>
            <rFont val="Tahoma"/>
            <family val="2"/>
          </rPr>
          <t xml:space="preserve">
Number of Employees Paid Via OSC ERP = Total Number of State Employees Paid Via OSC ERP System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color indexed="10"/>
            <rFont val="Tahoma"/>
            <family val="2"/>
          </rPr>
          <t xml:space="preserve">
Average Number of Calls/Day = Total Number of Calls Received in The ERP Call Center Divided By The Number of Working Days In The Month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color indexed="10"/>
            <rFont val="Tahoma"/>
            <family val="2"/>
          </rPr>
          <t xml:space="preserve">
Average Speed of Answer  = The Average Time in Seconds Calls Were Waiting in Queue and Ringing Before Answered by an Agent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color indexed="10"/>
            <rFont val="Tahoma"/>
            <family val="2"/>
          </rPr>
          <t xml:space="preserve">
Maximum Wait Time = Maximum Time in Minutes the Caller Waited in Queue Before Call Agent Answered or Caller Abandoned Call</t>
        </r>
      </text>
    </comment>
    <comment ref="E17" authorId="0">
      <text>
        <r>
          <rPr>
            <b/>
            <sz val="8"/>
            <color indexed="10"/>
            <rFont val="Tahoma"/>
            <family val="2"/>
          </rPr>
          <t xml:space="preserve">
Average Call Length = Average Time in Minutes Caller on The Telephone, Including Call Center Voice Greeting, Entering Employee ID Number, Waiting in Queue and Speaking With A Call Agent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color indexed="10"/>
            <rFont val="Tahoma"/>
            <family val="2"/>
          </rPr>
          <t xml:space="preserve">
First Call Resolution = Percentage of Calls Resolved by a Tier 1 or Tier 2 Agent Within The First 60 Minutes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color indexed="10"/>
            <rFont val="Tahoma"/>
            <family val="2"/>
          </rPr>
          <t xml:space="preserve">
Average Calls Per Employee Served = Number of Calls Divided by Number of Employees Paid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color indexed="10"/>
            <rFont val="Tahoma"/>
            <family val="2"/>
          </rPr>
          <t xml:space="preserve">
Reported Source - Telephone = Percentage of New Tickets Received via Telephone</t>
        </r>
        <r>
          <rPr>
            <sz val="8"/>
            <rFont val="Tahoma"/>
            <family val="2"/>
          </rPr>
          <t xml:space="preserve">
</t>
        </r>
      </text>
    </comment>
    <comment ref="E24" authorId="0">
      <text>
        <r>
          <rPr>
            <b/>
            <sz val="8"/>
            <color indexed="10"/>
            <rFont val="Tahoma"/>
            <family val="2"/>
          </rPr>
          <t xml:space="preserve">
Reported Source - Email = Percentage of New Tickets Received via Email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color indexed="10"/>
            <rFont val="Tahoma"/>
            <family val="2"/>
          </rPr>
          <t xml:space="preserve">
Reported Source - FAX = Percentage of New Tickets Received via FAX</t>
        </r>
      </text>
    </comment>
    <comment ref="E26" authorId="0">
      <text>
        <r>
          <rPr>
            <b/>
            <sz val="8"/>
            <color indexed="10"/>
            <rFont val="Tahoma"/>
            <family val="2"/>
          </rPr>
          <t xml:space="preserve">
Reported Source - US Mail = Percentage of New Tickets Received via US Mail</t>
        </r>
      </text>
    </comment>
    <comment ref="E27" authorId="0">
      <text>
        <r>
          <rPr>
            <b/>
            <sz val="8"/>
            <color indexed="10"/>
            <rFont val="Tahoma"/>
            <family val="2"/>
          </rPr>
          <t xml:space="preserve">
Reported Source - Other = Percentage of New Tickets Received via Other Than Telephone, Email, FAX or US Mail</t>
        </r>
        <r>
          <rPr>
            <sz val="8"/>
            <rFont val="Tahoma"/>
            <family val="2"/>
          </rPr>
          <t xml:space="preserve">
</t>
        </r>
      </text>
    </comment>
    <comment ref="E28" authorId="0">
      <text>
        <r>
          <rPr>
            <b/>
            <sz val="8"/>
            <color indexed="10"/>
            <rFont val="Tahoma"/>
            <family val="2"/>
          </rPr>
          <t xml:space="preserve">
Resolved Tickets = Total Number of Ticket Issues/Questions Resolved</t>
        </r>
        <r>
          <rPr>
            <sz val="8"/>
            <rFont val="Tahoma"/>
            <family val="2"/>
          </rPr>
          <t xml:space="preserve">
</t>
        </r>
      </text>
    </comment>
    <comment ref="E29" authorId="0">
      <text>
        <r>
          <rPr>
            <b/>
            <sz val="8"/>
            <color indexed="10"/>
            <rFont val="Tahoma"/>
            <family val="2"/>
          </rPr>
          <t xml:space="preserve">
Average Time to Resolve = Average Time in Days Required to Resolve a Ticket</t>
        </r>
      </text>
    </comment>
    <comment ref="E30" authorId="0">
      <text>
        <r>
          <rPr>
            <b/>
            <sz val="8"/>
            <color indexed="10"/>
            <rFont val="Tahoma"/>
            <family val="2"/>
          </rPr>
          <t xml:space="preserve">
Open Tickets at Month End = Total Number of Tickets Open and Not Yet Resolved</t>
        </r>
      </text>
    </comment>
    <comment ref="D22" authorId="0">
      <text>
        <r>
          <rPr>
            <b/>
            <sz val="8"/>
            <color indexed="10"/>
            <rFont val="Tahoma"/>
            <family val="2"/>
          </rPr>
          <t xml:space="preserve">
Number of New Tickets = Total Number of New Ticket Issues/Questions Logged</t>
        </r>
      </text>
    </comment>
    <comment ref="E32" authorId="0">
      <text>
        <r>
          <rPr>
            <b/>
            <sz val="8"/>
            <color indexed="10"/>
            <rFont val="Tahoma"/>
            <family val="2"/>
          </rPr>
          <t xml:space="preserve">
Number Call Center Agents = Total Number of Call Center Agent Staff</t>
        </r>
      </text>
    </comment>
    <comment ref="E36" authorId="0">
      <text>
        <r>
          <rPr>
            <b/>
            <sz val="8"/>
            <color indexed="10"/>
            <rFont val="Tahoma"/>
            <family val="2"/>
          </rPr>
          <t xml:space="preserve">
Bi Weekly = Total Number of Bi-Weekly Payrolls Processed</t>
        </r>
      </text>
    </comment>
    <comment ref="E37" authorId="0">
      <text>
        <r>
          <rPr>
            <b/>
            <sz val="8"/>
            <color indexed="10"/>
            <rFont val="Tahoma"/>
            <family val="2"/>
          </rPr>
          <t xml:space="preserve">
Monthly = Total Number of Monthly Payrolls Processed</t>
        </r>
      </text>
    </comment>
    <comment ref="E38" authorId="0">
      <text>
        <r>
          <rPr>
            <b/>
            <sz val="8"/>
            <color indexed="10"/>
            <rFont val="Tahoma"/>
            <family val="2"/>
          </rPr>
          <t xml:space="preserve">
Average Time to Resolve = Average Time in Days Required to Resolve a Ticket</t>
        </r>
      </text>
    </comment>
    <comment ref="E39" authorId="0">
      <text>
        <r>
          <rPr>
            <b/>
            <sz val="8"/>
            <color indexed="10"/>
            <rFont val="Tahoma"/>
            <family val="2"/>
          </rPr>
          <t xml:space="preserve">
Total Payrolls = Sum of Bi-Weekly and Monthly Payrolls Processed</t>
        </r>
      </text>
    </comment>
    <comment ref="E34" authorId="0">
      <text>
        <r>
          <rPr>
            <b/>
            <sz val="8"/>
            <color indexed="10"/>
            <rFont val="Tahoma"/>
            <family val="2"/>
          </rPr>
          <t xml:space="preserve">
Employees Supported/Call Agent = Total Number of Employees Paid Divided By The Number of Call Center Agent Employees</t>
        </r>
        <r>
          <rPr>
            <sz val="8"/>
            <color indexed="10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color indexed="10"/>
            <rFont val="Tahoma"/>
            <family val="2"/>
          </rPr>
          <t xml:space="preserve">
Total Number ERP Employees = Total Number of ERP Employee (Includes Call Center Agents, Training, Functional, Technical and All Operational Staff)</t>
        </r>
      </text>
    </comment>
    <comment ref="E42" authorId="0">
      <text>
        <r>
          <rPr>
            <b/>
            <sz val="8"/>
            <color indexed="10"/>
            <rFont val="Tahoma"/>
            <family val="2"/>
          </rPr>
          <t xml:space="preserve">
Employees Supported/ERP Employee = Total Employees Paid Divided By The Number of ERP Employees</t>
        </r>
      </text>
    </comment>
    <comment ref="E44" authorId="0">
      <text>
        <r>
          <rPr>
            <b/>
            <sz val="8"/>
            <color indexed="10"/>
            <rFont val="Tahoma"/>
            <family val="2"/>
          </rPr>
          <t xml:space="preserve">
Total ERP Costs = Total Monthly ERP Operational Costs Including All Functional, Technical, Training, and Call Center Functions</t>
        </r>
      </text>
    </comment>
    <comment ref="E45" authorId="0">
      <text>
        <r>
          <rPr>
            <b/>
            <sz val="8"/>
            <color indexed="10"/>
            <rFont val="Tahoma"/>
            <family val="2"/>
          </rPr>
          <t xml:space="preserve">
Monthly Cost Per Employee Paid = Total Monthly Costs Divided By Number of Employees Paid</t>
        </r>
      </text>
    </comment>
    <comment ref="E46" authorId="0">
      <text>
        <r>
          <rPr>
            <b/>
            <sz val="8"/>
            <color indexed="10"/>
            <rFont val="Tahoma"/>
            <family val="2"/>
          </rPr>
          <t xml:space="preserve">
Cost as % of System Implementation = Total Monthly Costs as a Percentage of the $96M ERP Implementation Project Cost</t>
        </r>
      </text>
    </comment>
    <comment ref="E51" authorId="0">
      <text>
        <r>
          <rPr>
            <b/>
            <sz val="8"/>
            <color indexed="10"/>
            <rFont val="Tahoma"/>
            <family val="2"/>
          </rPr>
          <t xml:space="preserve">
Number of Classes  Offered = Grand Total Number of All Classes Taught Including Both Traditional Classroom-Based and eLearning Web-Based</t>
        </r>
      </text>
    </comment>
    <comment ref="E52" authorId="0">
      <text>
        <r>
          <rPr>
            <b/>
            <sz val="8"/>
            <color indexed="10"/>
            <rFont val="Tahoma"/>
            <family val="2"/>
          </rPr>
          <t xml:space="preserve">
Benefits = Number of Benefits Classes Taught</t>
        </r>
      </text>
    </comment>
    <comment ref="E53" authorId="0">
      <text>
        <r>
          <rPr>
            <b/>
            <sz val="8"/>
            <color indexed="10"/>
            <rFont val="Tahoma"/>
            <family val="2"/>
          </rPr>
          <t xml:space="preserve">
BI = Number of Business Intelligence Classes Taught</t>
        </r>
      </text>
    </comment>
    <comment ref="E54" authorId="0">
      <text>
        <r>
          <rPr>
            <b/>
            <sz val="8"/>
            <color indexed="10"/>
            <rFont val="Tahoma"/>
            <family val="2"/>
          </rPr>
          <t xml:space="preserve">
Org Management = Number of Org Management Classes Taught</t>
        </r>
      </text>
    </comment>
    <comment ref="E55" authorId="0">
      <text>
        <r>
          <rPr>
            <b/>
            <sz val="8"/>
            <color indexed="10"/>
            <rFont val="Tahoma"/>
            <family val="2"/>
          </rPr>
          <t xml:space="preserve">
Personnel Administration = Number of Personnel Administration Classes Taught</t>
        </r>
      </text>
    </comment>
    <comment ref="E56" authorId="0">
      <text>
        <r>
          <rPr>
            <b/>
            <sz val="8"/>
            <color indexed="10"/>
            <rFont val="Tahoma"/>
            <family val="2"/>
          </rPr>
          <t xml:space="preserve">
Payroll = Number of Payroll Classes Taught</t>
        </r>
      </text>
    </comment>
    <comment ref="E58" authorId="0">
      <text>
        <r>
          <rPr>
            <b/>
            <sz val="8"/>
            <color indexed="10"/>
            <rFont val="Tahoma"/>
            <family val="2"/>
          </rPr>
          <t xml:space="preserve">
Workforce = Number of Workforce Classes Taught</t>
        </r>
      </text>
    </comment>
    <comment ref="E59" authorId="0">
      <text>
        <r>
          <rPr>
            <b/>
            <sz val="8"/>
            <color indexed="10"/>
            <rFont val="Tahoma"/>
            <family val="2"/>
          </rPr>
          <t xml:space="preserve">
Number Trained In Classroom = Total Number of State Employees Attending Training Classes</t>
        </r>
      </text>
    </comment>
    <comment ref="E62" authorId="0">
      <text>
        <r>
          <rPr>
            <b/>
            <sz val="8"/>
            <color indexed="10"/>
            <rFont val="Tahoma"/>
            <family val="2"/>
          </rPr>
          <t xml:space="preserve">
Up Time  = Percentage of Time ERP System Available During Normal Operating Hours of 7:00 AM and  7:00 PM, Excluding Scheduled Maintenance</t>
        </r>
      </text>
    </comment>
    <comment ref="E63" authorId="0">
      <text>
        <r>
          <rPr>
            <b/>
            <sz val="8"/>
            <color indexed="10"/>
            <rFont val="Tahoma"/>
            <family val="2"/>
          </rPr>
          <t xml:space="preserve">
Down Time = Percentage of Time ERP System Unavailable During  Normal Operating Hours of 7:00 AM and 7:00 PM Excluding Scheduled Maintenance</t>
        </r>
      </text>
    </comment>
    <comment ref="E64" authorId="0">
      <text>
        <r>
          <rPr>
            <b/>
            <sz val="8"/>
            <color indexed="10"/>
            <rFont val="Tahoma"/>
            <family val="2"/>
          </rPr>
          <t xml:space="preserve">
Response Time =  the mean dialog response time, where a dialog step represents each individual screen change in SAP.  </t>
        </r>
      </text>
    </comment>
    <comment ref="E49" authorId="0">
      <text>
        <r>
          <rPr>
            <b/>
            <sz val="8"/>
            <color indexed="10"/>
            <rFont val="Tahoma"/>
            <family val="2"/>
          </rPr>
          <t xml:space="preserve">
Call Center Costs as % of Total ERP Costs = Call Center Costs Divided By Total ERP Costs</t>
        </r>
      </text>
    </comment>
    <comment ref="E47" authorId="0">
      <text>
        <r>
          <rPr>
            <b/>
            <sz val="8"/>
            <color indexed="10"/>
            <rFont val="Tahoma"/>
            <family val="2"/>
          </rPr>
          <t xml:space="preserve">
Call Center Costs = Total Monthly Call Center Operational Costs</t>
        </r>
      </text>
    </comment>
    <comment ref="E48" authorId="0">
      <text>
        <r>
          <rPr>
            <b/>
            <sz val="8"/>
            <color indexed="10"/>
            <rFont val="Tahoma"/>
            <family val="2"/>
          </rPr>
          <t xml:space="preserve">
Call Center Costs Per Call = Call Center Costs Divided by Number of Calls</t>
        </r>
      </text>
    </comment>
    <comment ref="E33" authorId="0">
      <text>
        <r>
          <rPr>
            <b/>
            <sz val="8"/>
            <color indexed="10"/>
            <rFont val="Tahoma"/>
            <family val="2"/>
          </rPr>
          <t xml:space="preserve">
Average Number of Calls /Agent = Total Number of Calls Divided by Number of Call Center Agents</t>
        </r>
      </text>
    </comment>
    <comment ref="E19" authorId="0">
      <text>
        <r>
          <rPr>
            <b/>
            <sz val="8"/>
            <color indexed="10"/>
            <rFont val="Tahoma"/>
            <family val="2"/>
          </rPr>
          <t xml:space="preserve">
Calls Abandoned = Percentage of Calls Terminated By Caller Prior To Call Center Agent Responding</t>
        </r>
        <r>
          <rPr>
            <sz val="8"/>
            <rFont val="Tahoma"/>
            <family val="2"/>
          </rPr>
          <t xml:space="preserve">
</t>
        </r>
      </text>
    </comment>
    <comment ref="E66" authorId="0">
      <text>
        <r>
          <rPr>
            <b/>
            <sz val="8"/>
            <color indexed="10"/>
            <rFont val="Tahoma"/>
            <family val="2"/>
          </rPr>
          <t xml:space="preserve">
Agent Utilization = (Average Number of Calls per Agent X Average Call Length) Divided by (Number of Working Days in a Month X 7.5 Hours per Day X 60 Minutes Per Hour)  7.5 hours assumes two 15 minute breaks.</t>
        </r>
      </text>
    </comment>
    <comment ref="E57" authorId="0">
      <text>
        <r>
          <rPr>
            <b/>
            <sz val="8"/>
            <color indexed="10"/>
            <rFont val="Tahoma"/>
            <family val="2"/>
          </rPr>
          <t xml:space="preserve">
Time = Number of Time Classes Taught</t>
        </r>
      </text>
    </comment>
    <comment ref="E67" authorId="0">
      <text>
        <r>
          <rPr>
            <b/>
            <sz val="8"/>
            <color indexed="10"/>
            <rFont val="Tahoma"/>
            <family val="2"/>
          </rPr>
          <t xml:space="preserve">
Call Center Costs/Ticket Resolved = Call Center Costs Divided By Resolved Tickets</t>
        </r>
      </text>
    </comment>
    <comment ref="A9" authorId="0">
      <text>
        <r>
          <rPr>
            <sz val="8"/>
            <rFont val="Tahoma"/>
            <family val="2"/>
          </rPr>
          <t xml:space="preserve">
</t>
        </r>
      </text>
    </comment>
    <comment ref="E60" authorId="0">
      <text>
        <r>
          <rPr>
            <b/>
            <sz val="8"/>
            <color indexed="10"/>
            <rFont val="Tahoma"/>
            <family val="2"/>
          </rPr>
          <t xml:space="preserve">
Number Attending eLearning = Total Number of State Employees Participating in virtual classrooms or web based trainings</t>
        </r>
      </text>
    </comment>
  </commentList>
</comments>
</file>

<file path=xl/sharedStrings.xml><?xml version="1.0" encoding="utf-8"?>
<sst xmlns="http://schemas.openxmlformats.org/spreadsheetml/2006/main" count="148" uniqueCount="122">
  <si>
    <t>Number of Calls</t>
  </si>
  <si>
    <t>Payroll Remittances Processed</t>
  </si>
  <si>
    <t>Bi Weekly</t>
  </si>
  <si>
    <t>Monthly</t>
  </si>
  <si>
    <t>Cost as % of System Implementation</t>
  </si>
  <si>
    <t>Holidays</t>
  </si>
  <si>
    <t>Response Time (Seconds)</t>
  </si>
  <si>
    <t>Average Call Length (Minutes)</t>
  </si>
  <si>
    <t>Call Center Volume Statistics</t>
  </si>
  <si>
    <t>System Availability Statistics</t>
  </si>
  <si>
    <t>Training Statistics</t>
  </si>
  <si>
    <t>Call Center Tickets Reported</t>
  </si>
  <si>
    <t>Benefits</t>
  </si>
  <si>
    <t xml:space="preserve">BI </t>
  </si>
  <si>
    <t>Org Management</t>
  </si>
  <si>
    <t>Payroll</t>
  </si>
  <si>
    <t>Time</t>
  </si>
  <si>
    <t>Number Off Cycle PR Processed</t>
  </si>
  <si>
    <t>Number Calls Resolved on First Call</t>
  </si>
  <si>
    <t>Number Call Abandoned</t>
  </si>
  <si>
    <t>System Implementation Costs</t>
  </si>
  <si>
    <t>Total Number ERP Employees</t>
  </si>
  <si>
    <t xml:space="preserve">ERP Employee Statistics </t>
  </si>
  <si>
    <t>Employees Supported/ERP Employee</t>
  </si>
  <si>
    <t>Number Call Center Agents</t>
  </si>
  <si>
    <t>0910                       YTD Average</t>
  </si>
  <si>
    <t>0910                       YTD           Total</t>
  </si>
  <si>
    <t>Payrolls Processed Off-Cycle %</t>
  </si>
  <si>
    <t>Up Time</t>
  </si>
  <si>
    <t>Down Time</t>
  </si>
  <si>
    <t xml:space="preserve">First Call Resolution </t>
  </si>
  <si>
    <t xml:space="preserve">Calls Abandoned </t>
  </si>
  <si>
    <t>Bi Weekly = Total Number of Bi-Weekly Payrolls Processed</t>
  </si>
  <si>
    <t>Monthly = Total Number of Monthly Payrolls Processed</t>
  </si>
  <si>
    <t>Total Payrolls</t>
  </si>
  <si>
    <t>Total Payrolls = Sum of Bi-Weekly and Monthly Payrolls Processed</t>
  </si>
  <si>
    <t>Payrolls Processed Off-Cycle % = Percentage of Special Payroll Processed Outside the Normal Bi-Weekly or Monthly Payroll Cycle</t>
  </si>
  <si>
    <t>Employees Supported/ERP Employee = Total Employees Paid Divided By The Number of ERP Employees</t>
  </si>
  <si>
    <t>Monthly Cost Per Employee Paid = Total Monthly Costs Divided By Number of Employees Paid</t>
  </si>
  <si>
    <t>Cost as % of System Implementation = Total Monthly Costs as a Percentage of the $96M ERP Implementation Project Cost</t>
  </si>
  <si>
    <t>Benefits = Number of Benefits Classes Taught</t>
  </si>
  <si>
    <t>Org Management = Number of Org Management Classes Taught</t>
  </si>
  <si>
    <t>Payroll = Number of Payroll Classes Taught</t>
  </si>
  <si>
    <t>Time = Number of Time Classes Taught</t>
  </si>
  <si>
    <t>Response Time =  Average Time in Seconds For System To Respond to Entry/Inquiry</t>
  </si>
  <si>
    <t>Personnel Administration = Number of Personnel Administration Classes Taught</t>
  </si>
  <si>
    <t>Personnel Administration</t>
  </si>
  <si>
    <t>Number of Calls = Total Number of Calls Received in The ERP Call Center During Normal Operating Hours of 8:00 AM to 5:30 PM</t>
  </si>
  <si>
    <t xml:space="preserve"> Cost Per Employee Paid</t>
  </si>
  <si>
    <t>-</t>
  </si>
  <si>
    <t>Employees Supported/Call Agent</t>
  </si>
  <si>
    <t>Total Number ERP Employees = Total Number of ERP Employee (Includes Call Center Agents, Training, Functional, Technical and All Operational Staff)</t>
  </si>
  <si>
    <t>Calls Abandoned = Percentage of Calls Terminated By Caller Prior To Call Center Agent Responding</t>
  </si>
  <si>
    <t>Average Speed of Answer (Seconds)</t>
  </si>
  <si>
    <t>Maximum Wait Time (Minutes)</t>
  </si>
  <si>
    <t>Average Number of Calls/Day</t>
  </si>
  <si>
    <t>Average Number of Calls/Day = Total Number of Calls Received in The ERP Call Center Divided By The Number of Working Days In The Month</t>
  </si>
  <si>
    <t>3.1.a</t>
  </si>
  <si>
    <t>3.1.b</t>
  </si>
  <si>
    <t>3.1.c</t>
  </si>
  <si>
    <t>3.1.d</t>
  </si>
  <si>
    <t>3.1.e</t>
  </si>
  <si>
    <t>Reported Source - Telephone</t>
  </si>
  <si>
    <t>Reported Source - Email</t>
  </si>
  <si>
    <t>Reported Source - Fax</t>
  </si>
  <si>
    <t>Reported Source - US Mail</t>
  </si>
  <si>
    <t>Reported Source - Other</t>
  </si>
  <si>
    <t>Resolved Tickets</t>
  </si>
  <si>
    <t>Average Time to Resolve (Days)</t>
  </si>
  <si>
    <t>Open Tickets at Month End</t>
  </si>
  <si>
    <t>Resolved Tickets = Total Number of Ticket Issues/Questions Resolved</t>
  </si>
  <si>
    <t>Open Tickets at Month End = Total Number of Tickets Open and Not Yet Resolved</t>
  </si>
  <si>
    <t>BI = Number of Business Intelligence Classes Taught</t>
  </si>
  <si>
    <t>Average Speed of Answer  = The Average Time in Seconds Calls Were Waiting in Queue and Ringing Before Answered by an Agent</t>
  </si>
  <si>
    <t>First Call Resolution = Percentage of Calls Resolved by a Tier 1 or Tier 2 Agent Within The First 60 Minutes</t>
  </si>
  <si>
    <t>Average Call Length = Average Time in Minutes Caller on The Telephone, Including Call Center Voice Greeting, Entering Employee ID Number, Waiting in Queue and Speaking With A Call Agent</t>
  </si>
  <si>
    <t>Maximum Wait Time = Maximum Time in Minutes the Caller Waited in Queue Before Call Agent Answered or Caller Abandoned Call</t>
  </si>
  <si>
    <t>Reported Source - Phone = Percentage of New Tickets Received via Telephone</t>
  </si>
  <si>
    <t>Reported Source - Email = Percentage of New Tickets Received via Email</t>
  </si>
  <si>
    <t>Reported Source - FAX = Percentage of New Tickets Received via FAX</t>
  </si>
  <si>
    <t>Reported Source - US Mail = Percentage of New Tickets Received via US Mail</t>
  </si>
  <si>
    <t>Reported Source - Other = Percentage of New Tickets Received via Other Than Telephone, Email, FAX or US Mail</t>
  </si>
  <si>
    <t>Average Time to Resolve = Average Time in Days Required to Resolve a Ticket</t>
  </si>
  <si>
    <t>Metrics Summary Data Definitions</t>
  </si>
  <si>
    <t>Call Center Costs</t>
  </si>
  <si>
    <t>Total ERP Costs</t>
  </si>
  <si>
    <t>Call Center Costs % of Total Costs</t>
  </si>
  <si>
    <t>Call Center Costs = Total Monthly Call Center Operational Costs</t>
  </si>
  <si>
    <t>Call Center Costs as % of Total ERP Costs = Call Center Costs Divided By Total ERP Costs</t>
  </si>
  <si>
    <t>Costs</t>
  </si>
  <si>
    <t>Total ERP Costs = Total Monthly ERP Operational Costs Including All Functional, Technical, Training, and Call Center Functions</t>
  </si>
  <si>
    <t>Call Center Costs Per Call</t>
  </si>
  <si>
    <t>Call Center Costs Per Call = Call Center Costs Divided by Number of Calls</t>
  </si>
  <si>
    <t>Average Number of Calls/Agent</t>
  </si>
  <si>
    <t>Average Number of Calls /Agent = Total Number of Calls Divided by Number of Call Center Agents</t>
  </si>
  <si>
    <t xml:space="preserve">Number of New Tickets </t>
  </si>
  <si>
    <t>Number of New Tickets = Total Number of New Ticket Issues/Questions Logged</t>
  </si>
  <si>
    <t>Average Calls per Employee Served</t>
  </si>
  <si>
    <t>Agent Utilization</t>
  </si>
  <si>
    <t>Call Center Agent Staff</t>
  </si>
  <si>
    <t>Number Call Center Agents = Total Number of Call Center Agent Staff</t>
  </si>
  <si>
    <t>Up Time  = Percentage of Time ERP System Available During Normal Operating Hours of 7:00 AM and  7:00 PM, Excluding Scheduled Maintenance</t>
  </si>
  <si>
    <t xml:space="preserve">Workforce </t>
  </si>
  <si>
    <t>Workforce = Number of Workforce Classes Taught</t>
  </si>
  <si>
    <r>
      <t>Metric</t>
    </r>
    <r>
      <rPr>
        <b/>
        <vertAlign val="superscript"/>
        <sz val="12"/>
        <color indexed="8"/>
        <rFont val="Calibri"/>
        <family val="2"/>
      </rPr>
      <t>1</t>
    </r>
    <r>
      <rPr>
        <b/>
        <sz val="12"/>
        <color indexed="8"/>
        <rFont val="Calibri"/>
        <family val="2"/>
      </rPr>
      <t xml:space="preserve">                                                                                      </t>
    </r>
    <r>
      <rPr>
        <b/>
        <sz val="11"/>
        <color indexed="8"/>
        <rFont val="Calibri"/>
        <family val="2"/>
      </rPr>
      <t xml:space="preserve">  </t>
    </r>
    <r>
      <rPr>
        <b/>
        <sz val="9"/>
        <color indexed="8"/>
        <rFont val="Calibri"/>
        <family val="2"/>
      </rPr>
      <t xml:space="preserve"> </t>
    </r>
    <r>
      <rPr>
        <b/>
        <sz val="9"/>
        <color indexed="10"/>
        <rFont val="Calibri"/>
        <family val="2"/>
      </rPr>
      <t>(Move Cursor Over Cell For Explanation of Metric)</t>
    </r>
  </si>
  <si>
    <r>
      <rPr>
        <vertAlign val="super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 xml:space="preserve"> ERP Metric Tracking and Reporting Began April 2009</t>
    </r>
  </si>
  <si>
    <t>Call Center Costs/Ticket Resolved</t>
  </si>
  <si>
    <t>Number of Employees Paid Via OSC ERP</t>
  </si>
  <si>
    <t>Number of Employees Paid Via OSC ERP = Total Number of State Employees Paid Via OSC ERP System</t>
  </si>
  <si>
    <t>Employees Supported/Call Agent = Total Number of Employees Paid Divided By The Number of Call Center Agent Employees</t>
  </si>
  <si>
    <t>Average Calls Per Employee Served = Number of Calls Divided by Number of Employees Paid</t>
  </si>
  <si>
    <t>Number Trained in Classroom</t>
  </si>
  <si>
    <t>Number Attending eLearning</t>
  </si>
  <si>
    <t>Number of Classes Offered</t>
  </si>
  <si>
    <t>Number of Classes Offered = Grand Total Number of All Classes Taught Including Both Traditional Classroom-Based and eLearning Web-Based</t>
  </si>
  <si>
    <t>Number Trained In Classroom = Total Number of State Employees Attending Training Classes</t>
  </si>
  <si>
    <t>Number Attending eLearning = Total Number of State Employees Participating in virtual classrooms or web based trainings</t>
  </si>
  <si>
    <t>Down Time  = Percentage of Time ERP System Unavailable During Normal Operating Hours of 7:00 AM and  7:00 PM, Excluding Scheduled Maintenance</t>
  </si>
  <si>
    <t>Red Diamonds Indicate Comments and/or Further Explanations</t>
  </si>
  <si>
    <r>
      <t xml:space="preserve">^ Curr vs Prior Mo        </t>
    </r>
    <r>
      <rPr>
        <b/>
        <u val="single"/>
        <sz val="12"/>
        <color indexed="8"/>
        <rFont val="Calibri"/>
        <family val="2"/>
      </rPr>
      <t>Amt</t>
    </r>
    <r>
      <rPr>
        <b/>
        <sz val="12"/>
        <color indexed="8"/>
        <rFont val="Calibri"/>
        <family val="2"/>
      </rPr>
      <t xml:space="preserve">        </t>
    </r>
    <r>
      <rPr>
        <b/>
        <u val="single"/>
        <sz val="12"/>
        <color indexed="8"/>
        <rFont val="Calibri"/>
        <family val="2"/>
      </rPr>
      <t>%</t>
    </r>
  </si>
  <si>
    <t>Curr Mo</t>
  </si>
  <si>
    <t>Prior Mo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</si>
</sst>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mm/dd/yy;@"/>
    <numFmt numFmtId="166" formatCode="_(* #,##0_);_(* \(#,##0\);_(* &quot;-&quot;??_);_(@_)"/>
    <numFmt numFmtId="167" formatCode="0.000%"/>
    <numFmt numFmtId="168" formatCode="_(* #,##0.0_);_(* \(#,##0.0\);_(* &quot;-&quot;??_);_(@_)"/>
    <numFmt numFmtId="169" formatCode="\$#,##0.00_);[Red]\(\$#,##0.00\)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8"/>
      <name val="Tahoma"/>
      <family val="2"/>
    </font>
    <font>
      <b/>
      <sz val="8"/>
      <color indexed="10"/>
      <name val="Tahoma"/>
      <family val="2"/>
    </font>
    <font>
      <b/>
      <sz val="9"/>
      <color indexed="10"/>
      <name val="Calibri"/>
      <family val="2"/>
    </font>
    <font>
      <sz val="8"/>
      <color indexed="10"/>
      <name val="Tahoma"/>
      <family val="2"/>
    </font>
    <font>
      <b/>
      <vertAlign val="superscript"/>
      <sz val="12"/>
      <color indexed="8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30"/>
      <name val="Calibri"/>
      <family val="2"/>
    </font>
    <font>
      <b/>
      <sz val="8"/>
      <color indexed="8"/>
      <name val="Calibri"/>
      <family val="2"/>
    </font>
    <font>
      <sz val="8"/>
      <color indexed="30"/>
      <name val="Verdana"/>
      <family val="2"/>
    </font>
    <font>
      <sz val="11"/>
      <color indexed="30"/>
      <name val="Calibri"/>
      <family val="2"/>
    </font>
    <font>
      <b/>
      <sz val="8"/>
      <color indexed="8"/>
      <name val="Verdana"/>
      <family val="2"/>
    </font>
    <font>
      <b/>
      <sz val="10"/>
      <color indexed="8"/>
      <name val="Calibri"/>
      <family val="2"/>
    </font>
    <font>
      <sz val="8"/>
      <color indexed="8"/>
      <name val="Verdana"/>
      <family val="2"/>
    </font>
    <font>
      <b/>
      <vertAlign val="superscript"/>
      <sz val="9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b/>
      <sz val="11"/>
      <name val="Calibri"/>
      <family val="2"/>
    </font>
    <font>
      <b/>
      <sz val="8"/>
      <color indexed="10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8"/>
      <color rgb="FF0033CC"/>
      <name val="Calibri"/>
      <family val="2"/>
    </font>
    <font>
      <b/>
      <sz val="9"/>
      <color theme="1"/>
      <name val="Calibri"/>
      <family val="2"/>
    </font>
    <font>
      <b/>
      <sz val="8"/>
      <color theme="1"/>
      <name val="Calibri"/>
      <family val="2"/>
    </font>
    <font>
      <sz val="8"/>
      <color rgb="FF0033CC"/>
      <name val="Verdana"/>
      <family val="2"/>
    </font>
    <font>
      <sz val="11"/>
      <color rgb="FF0033CC"/>
      <name val="Calibri"/>
      <family val="2"/>
    </font>
    <font>
      <b/>
      <sz val="8"/>
      <color theme="1"/>
      <name val="Verdana"/>
      <family val="2"/>
    </font>
    <font>
      <b/>
      <sz val="10"/>
      <color theme="1"/>
      <name val="Calibri"/>
      <family val="2"/>
    </font>
    <font>
      <sz val="8"/>
      <color theme="1"/>
      <name val="Verdana"/>
      <family val="2"/>
    </font>
    <font>
      <b/>
      <vertAlign val="superscript"/>
      <sz val="9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2"/>
      <color theme="1" tint="0.04998999834060669"/>
      <name val="Calibri"/>
      <family val="2"/>
    </font>
    <font>
      <b/>
      <vertAlign val="superscript"/>
      <sz val="9"/>
      <color theme="1" tint="0.04998999834060669"/>
      <name val="Calibri"/>
      <family val="2"/>
    </font>
    <font>
      <b/>
      <sz val="11"/>
      <color theme="1" tint="0.04998999834060669"/>
      <name val="Calibri"/>
      <family val="2"/>
    </font>
    <font>
      <sz val="11"/>
      <color theme="1" tint="0.04998999834060669"/>
      <name val="Calibri"/>
      <family val="2"/>
    </font>
    <font>
      <sz val="12"/>
      <color theme="1" tint="0.04998999834060669"/>
      <name val="Calibri"/>
      <family val="2"/>
    </font>
    <font>
      <vertAlign val="superscript"/>
      <sz val="9"/>
      <color theme="1" tint="0.04998999834060669"/>
      <name val="Calibri"/>
      <family val="2"/>
    </font>
    <font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8"/>
      <color rgb="FFFF000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FFBFF"/>
        <bgColor indexed="64"/>
      </patternFill>
    </fill>
    <fill>
      <patternFill patternType="solid">
        <fgColor rgb="FFC5FCFF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theme="0" tint="-0.149990007281303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hair"/>
      <bottom style="hair"/>
    </border>
    <border>
      <left/>
      <right/>
      <top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hair"/>
      <right style="medium"/>
      <top style="medium"/>
      <bottom style="medium"/>
    </border>
    <border>
      <left style="hair"/>
      <right style="medium"/>
      <top style="medium"/>
      <bottom/>
    </border>
    <border>
      <left style="hair"/>
      <right style="medium"/>
      <top/>
      <bottom/>
    </border>
    <border>
      <left style="hair"/>
      <right style="medium"/>
      <top/>
      <bottom style="medium"/>
    </border>
    <border>
      <left style="medium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/>
      <top/>
      <bottom style="hair"/>
    </border>
    <border>
      <left style="hair"/>
      <right style="medium"/>
      <top/>
      <bottom style="hair"/>
    </border>
    <border>
      <left/>
      <right style="medium"/>
      <top style="hair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35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63" fillId="0" borderId="10" xfId="0" applyFont="1" applyBorder="1" applyAlignment="1">
      <alignment/>
    </xf>
    <xf numFmtId="0" fontId="63" fillId="0" borderId="11" xfId="0" applyFont="1" applyBorder="1" applyAlignment="1">
      <alignment/>
    </xf>
    <xf numFmtId="0" fontId="63" fillId="0" borderId="0" xfId="0" applyFont="1" applyAlignment="1">
      <alignment/>
    </xf>
    <xf numFmtId="0" fontId="63" fillId="0" borderId="0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0" xfId="0" applyBorder="1" applyAlignment="1">
      <alignment horizontal="right"/>
    </xf>
    <xf numFmtId="0" fontId="65" fillId="0" borderId="0" xfId="0" applyFont="1" applyBorder="1" applyAlignment="1">
      <alignment/>
    </xf>
    <xf numFmtId="0" fontId="65" fillId="0" borderId="12" xfId="0" applyFont="1" applyBorder="1" applyAlignment="1">
      <alignment horizontal="center"/>
    </xf>
    <xf numFmtId="0" fontId="65" fillId="0" borderId="13" xfId="0" applyFont="1" applyBorder="1" applyAlignment="1">
      <alignment horizontal="center"/>
    </xf>
    <xf numFmtId="0" fontId="65" fillId="0" borderId="14" xfId="0" applyFont="1" applyBorder="1" applyAlignment="1">
      <alignment horizontal="center"/>
    </xf>
    <xf numFmtId="0" fontId="65" fillId="0" borderId="10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7" fillId="0" borderId="0" xfId="0" applyFont="1" applyBorder="1" applyAlignment="1">
      <alignment/>
    </xf>
    <xf numFmtId="0" fontId="67" fillId="0" borderId="10" xfId="0" applyFont="1" applyBorder="1" applyAlignment="1">
      <alignment/>
    </xf>
    <xf numFmtId="0" fontId="68" fillId="0" borderId="11" xfId="0" applyFont="1" applyBorder="1" applyAlignment="1">
      <alignment/>
    </xf>
    <xf numFmtId="0" fontId="68" fillId="0" borderId="0" xfId="0" applyFont="1" applyAlignment="1">
      <alignment/>
    </xf>
    <xf numFmtId="0" fontId="69" fillId="0" borderId="15" xfId="0" applyFont="1" applyFill="1" applyBorder="1" applyAlignment="1">
      <alignment horizontal="right"/>
    </xf>
    <xf numFmtId="164" fontId="65" fillId="0" borderId="16" xfId="0" applyNumberFormat="1" applyFont="1" applyBorder="1" applyAlignment="1" quotePrefix="1">
      <alignment horizontal="center" vertical="center" wrapText="1"/>
    </xf>
    <xf numFmtId="166" fontId="70" fillId="0" borderId="17" xfId="42" applyNumberFormat="1" applyFont="1" applyBorder="1" applyAlignment="1">
      <alignment/>
    </xf>
    <xf numFmtId="0" fontId="0" fillId="0" borderId="18" xfId="0" applyBorder="1" applyAlignment="1">
      <alignment/>
    </xf>
    <xf numFmtId="0" fontId="70" fillId="0" borderId="15" xfId="0" applyFont="1" applyBorder="1" applyAlignment="1">
      <alignment/>
    </xf>
    <xf numFmtId="10" fontId="70" fillId="0" borderId="15" xfId="57" applyNumberFormat="1" applyFont="1" applyBorder="1" applyAlignment="1">
      <alignment/>
    </xf>
    <xf numFmtId="10" fontId="70" fillId="0" borderId="17" xfId="57" applyNumberFormat="1" applyFont="1" applyBorder="1" applyAlignment="1">
      <alignment/>
    </xf>
    <xf numFmtId="0" fontId="0" fillId="0" borderId="15" xfId="0" applyBorder="1" applyAlignment="1">
      <alignment/>
    </xf>
    <xf numFmtId="2" fontId="70" fillId="0" borderId="15" xfId="0" applyNumberFormat="1" applyFont="1" applyBorder="1" applyAlignment="1">
      <alignment/>
    </xf>
    <xf numFmtId="2" fontId="0" fillId="0" borderId="17" xfId="0" applyNumberFormat="1" applyBorder="1" applyAlignment="1">
      <alignment/>
    </xf>
    <xf numFmtId="166" fontId="70" fillId="0" borderId="15" xfId="42" applyNumberFormat="1" applyFont="1" applyBorder="1" applyAlignment="1">
      <alignment/>
    </xf>
    <xf numFmtId="5" fontId="70" fillId="0" borderId="15" xfId="42" applyNumberFormat="1" applyFont="1" applyBorder="1" applyAlignment="1">
      <alignment/>
    </xf>
    <xf numFmtId="7" fontId="0" fillId="0" borderId="15" xfId="44" applyNumberFormat="1" applyFont="1" applyBorder="1" applyAlignment="1">
      <alignment/>
    </xf>
    <xf numFmtId="10" fontId="0" fillId="0" borderId="17" xfId="57" applyNumberFormat="1" applyFont="1" applyBorder="1" applyAlignment="1">
      <alignment/>
    </xf>
    <xf numFmtId="0" fontId="0" fillId="0" borderId="15" xfId="0" applyFont="1" applyBorder="1" applyAlignment="1">
      <alignment/>
    </xf>
    <xf numFmtId="166" fontId="70" fillId="0" borderId="17" xfId="42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0" fontId="70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2" fontId="70" fillId="0" borderId="15" xfId="0" applyNumberFormat="1" applyFont="1" applyBorder="1" applyAlignment="1">
      <alignment horizontal="right"/>
    </xf>
    <xf numFmtId="2" fontId="0" fillId="0" borderId="17" xfId="0" applyNumberFormat="1" applyBorder="1" applyAlignment="1">
      <alignment horizontal="right"/>
    </xf>
    <xf numFmtId="166" fontId="70" fillId="0" borderId="15" xfId="42" applyNumberFormat="1" applyFont="1" applyBorder="1" applyAlignment="1">
      <alignment horizontal="right"/>
    </xf>
    <xf numFmtId="5" fontId="70" fillId="0" borderId="15" xfId="42" applyNumberFormat="1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66" fillId="0" borderId="15" xfId="0" applyFont="1" applyFill="1" applyBorder="1" applyAlignment="1">
      <alignment horizontal="right"/>
    </xf>
    <xf numFmtId="0" fontId="65" fillId="0" borderId="14" xfId="0" applyFont="1" applyBorder="1" applyAlignment="1">
      <alignment/>
    </xf>
    <xf numFmtId="14" fontId="65" fillId="0" borderId="14" xfId="0" applyNumberFormat="1" applyFont="1" applyBorder="1" applyAlignment="1">
      <alignment/>
    </xf>
    <xf numFmtId="0" fontId="65" fillId="0" borderId="0" xfId="0" applyFont="1" applyFill="1" applyBorder="1" applyAlignment="1">
      <alignment horizontal="right"/>
    </xf>
    <xf numFmtId="0" fontId="63" fillId="0" borderId="19" xfId="0" applyFont="1" applyBorder="1" applyAlignment="1">
      <alignment/>
    </xf>
    <xf numFmtId="0" fontId="0" fillId="0" borderId="19" xfId="0" applyBorder="1" applyAlignment="1">
      <alignment/>
    </xf>
    <xf numFmtId="0" fontId="63" fillId="0" borderId="20" xfId="0" applyFont="1" applyBorder="1" applyAlignment="1">
      <alignment/>
    </xf>
    <xf numFmtId="166" fontId="70" fillId="0" borderId="21" xfId="42" applyNumberFormat="1" applyFont="1" applyBorder="1" applyAlignment="1">
      <alignment/>
    </xf>
    <xf numFmtId="166" fontId="70" fillId="0" borderId="21" xfId="42" applyNumberFormat="1" applyFont="1" applyBorder="1" applyAlignment="1">
      <alignment horizontal="right"/>
    </xf>
    <xf numFmtId="0" fontId="0" fillId="0" borderId="20" xfId="0" applyBorder="1" applyAlignment="1">
      <alignment/>
    </xf>
    <xf numFmtId="167" fontId="70" fillId="0" borderId="17" xfId="57" applyNumberFormat="1" applyFont="1" applyBorder="1" applyAlignment="1">
      <alignment/>
    </xf>
    <xf numFmtId="166" fontId="0" fillId="0" borderId="15" xfId="42" applyNumberFormat="1" applyFont="1" applyBorder="1" applyAlignment="1">
      <alignment/>
    </xf>
    <xf numFmtId="166" fontId="0" fillId="0" borderId="15" xfId="42" applyNumberFormat="1" applyFont="1" applyBorder="1" applyAlignment="1">
      <alignment horizontal="right"/>
    </xf>
    <xf numFmtId="166" fontId="0" fillId="0" borderId="22" xfId="42" applyNumberFormat="1" applyFont="1" applyBorder="1" applyAlignment="1">
      <alignment/>
    </xf>
    <xf numFmtId="166" fontId="0" fillId="0" borderId="22" xfId="42" applyNumberFormat="1" applyFont="1" applyBorder="1" applyAlignment="1">
      <alignment horizontal="right"/>
    </xf>
    <xf numFmtId="10" fontId="65" fillId="0" borderId="14" xfId="57" applyNumberFormat="1" applyFont="1" applyBorder="1" applyAlignment="1">
      <alignment horizontal="center"/>
    </xf>
    <xf numFmtId="10" fontId="63" fillId="0" borderId="0" xfId="57" applyNumberFormat="1" applyFont="1" applyBorder="1" applyAlignment="1">
      <alignment/>
    </xf>
    <xf numFmtId="10" fontId="70" fillId="0" borderId="15" xfId="57" applyNumberFormat="1" applyFont="1" applyBorder="1" applyAlignment="1">
      <alignment horizontal="right"/>
    </xf>
    <xf numFmtId="10" fontId="0" fillId="0" borderId="0" xfId="57" applyNumberFormat="1" applyFont="1" applyAlignment="1">
      <alignment/>
    </xf>
    <xf numFmtId="43" fontId="65" fillId="0" borderId="12" xfId="42" applyFont="1" applyBorder="1" applyAlignment="1">
      <alignment horizontal="center"/>
    </xf>
    <xf numFmtId="43" fontId="63" fillId="0" borderId="10" xfId="42" applyFont="1" applyBorder="1" applyAlignment="1">
      <alignment/>
    </xf>
    <xf numFmtId="43" fontId="70" fillId="0" borderId="17" xfId="42" applyFont="1" applyBorder="1" applyAlignment="1">
      <alignment/>
    </xf>
    <xf numFmtId="43" fontId="70" fillId="0" borderId="17" xfId="42" applyFont="1" applyBorder="1" applyAlignment="1">
      <alignment horizontal="right"/>
    </xf>
    <xf numFmtId="43" fontId="0" fillId="0" borderId="10" xfId="42" applyFont="1" applyBorder="1" applyAlignment="1">
      <alignment/>
    </xf>
    <xf numFmtId="0" fontId="0" fillId="0" borderId="15" xfId="0" applyFill="1" applyBorder="1" applyAlignment="1">
      <alignment horizontal="right"/>
    </xf>
    <xf numFmtId="0" fontId="65" fillId="12" borderId="0" xfId="0" applyFont="1" applyFill="1" applyBorder="1" applyAlignment="1">
      <alignment horizontal="center"/>
    </xf>
    <xf numFmtId="0" fontId="68" fillId="12" borderId="0" xfId="0" applyFont="1" applyFill="1" applyAlignment="1">
      <alignment horizontal="center"/>
    </xf>
    <xf numFmtId="0" fontId="71" fillId="12" borderId="0" xfId="0" applyFont="1" applyFill="1" applyAlignment="1">
      <alignment horizontal="center"/>
    </xf>
    <xf numFmtId="0" fontId="71" fillId="12" borderId="15" xfId="0" applyFont="1" applyFill="1" applyBorder="1" applyAlignment="1">
      <alignment horizontal="center"/>
    </xf>
    <xf numFmtId="165" fontId="72" fillId="12" borderId="0" xfId="0" applyNumberFormat="1" applyFont="1" applyFill="1" applyBorder="1" applyAlignment="1">
      <alignment horizontal="center"/>
    </xf>
    <xf numFmtId="165" fontId="72" fillId="12" borderId="0" xfId="0" applyNumberFormat="1" applyFont="1" applyFill="1" applyAlignment="1">
      <alignment horizontal="center"/>
    </xf>
    <xf numFmtId="165" fontId="72" fillId="12" borderId="15" xfId="0" applyNumberFormat="1" applyFont="1" applyFill="1" applyBorder="1" applyAlignment="1">
      <alignment horizontal="center"/>
    </xf>
    <xf numFmtId="0" fontId="65" fillId="12" borderId="10" xfId="0" applyFont="1" applyFill="1" applyBorder="1" applyAlignment="1">
      <alignment horizontal="center"/>
    </xf>
    <xf numFmtId="0" fontId="68" fillId="12" borderId="10" xfId="0" applyFont="1" applyFill="1" applyBorder="1" applyAlignment="1">
      <alignment horizontal="center"/>
    </xf>
    <xf numFmtId="0" fontId="71" fillId="12" borderId="10" xfId="0" applyFont="1" applyFill="1" applyBorder="1" applyAlignment="1">
      <alignment horizontal="center"/>
    </xf>
    <xf numFmtId="0" fontId="71" fillId="12" borderId="17" xfId="0" applyFont="1" applyFill="1" applyBorder="1" applyAlignment="1">
      <alignment horizontal="center"/>
    </xf>
    <xf numFmtId="0" fontId="65" fillId="0" borderId="11" xfId="0" applyFont="1" applyFill="1" applyBorder="1" applyAlignment="1">
      <alignment horizontal="right"/>
    </xf>
    <xf numFmtId="0" fontId="63" fillId="0" borderId="11" xfId="0" applyFont="1" applyFill="1" applyBorder="1" applyAlignment="1">
      <alignment horizontal="left"/>
    </xf>
    <xf numFmtId="0" fontId="71" fillId="0" borderId="11" xfId="0" applyFont="1" applyFill="1" applyBorder="1" applyAlignment="1">
      <alignment horizontal="right"/>
    </xf>
    <xf numFmtId="0" fontId="69" fillId="0" borderId="18" xfId="0" applyFont="1" applyFill="1" applyBorder="1" applyAlignment="1">
      <alignment horizontal="right"/>
    </xf>
    <xf numFmtId="0" fontId="66" fillId="0" borderId="18" xfId="0" applyFont="1" applyFill="1" applyBorder="1" applyAlignment="1">
      <alignment horizontal="right"/>
    </xf>
    <xf numFmtId="0" fontId="66" fillId="0" borderId="11" xfId="0" applyFont="1" applyFill="1" applyBorder="1" applyAlignment="1">
      <alignment horizontal="right"/>
    </xf>
    <xf numFmtId="0" fontId="63" fillId="0" borderId="0" xfId="0" applyFont="1" applyFill="1" applyBorder="1" applyAlignment="1">
      <alignment horizontal="left"/>
    </xf>
    <xf numFmtId="0" fontId="71" fillId="0" borderId="0" xfId="0" applyFont="1" applyFill="1" applyBorder="1" applyAlignment="1">
      <alignment horizontal="right"/>
    </xf>
    <xf numFmtId="0" fontId="65" fillId="0" borderId="10" xfId="0" applyFont="1" applyFill="1" applyBorder="1" applyAlignment="1">
      <alignment horizontal="right"/>
    </xf>
    <xf numFmtId="0" fontId="63" fillId="0" borderId="10" xfId="0" applyFont="1" applyFill="1" applyBorder="1" applyAlignment="1">
      <alignment horizontal="left"/>
    </xf>
    <xf numFmtId="0" fontId="71" fillId="0" borderId="10" xfId="0" applyFont="1" applyFill="1" applyBorder="1" applyAlignment="1">
      <alignment horizontal="right"/>
    </xf>
    <xf numFmtId="166" fontId="73" fillId="0" borderId="17" xfId="0" applyNumberFormat="1" applyFont="1" applyFill="1" applyBorder="1" applyAlignment="1">
      <alignment horizontal="right"/>
    </xf>
    <xf numFmtId="0" fontId="66" fillId="0" borderId="10" xfId="0" applyFont="1" applyFill="1" applyBorder="1" applyAlignment="1">
      <alignment horizontal="right"/>
    </xf>
    <xf numFmtId="0" fontId="74" fillId="0" borderId="0" xfId="0" applyFont="1" applyBorder="1" applyAlignment="1">
      <alignment/>
    </xf>
    <xf numFmtId="0" fontId="74" fillId="0" borderId="10" xfId="0" applyFont="1" applyBorder="1" applyAlignment="1">
      <alignment/>
    </xf>
    <xf numFmtId="0" fontId="74" fillId="0" borderId="19" xfId="0" applyFont="1" applyBorder="1" applyAlignment="1">
      <alignment/>
    </xf>
    <xf numFmtId="0" fontId="65" fillId="12" borderId="14" xfId="0" applyFont="1" applyFill="1" applyBorder="1" applyAlignment="1">
      <alignment/>
    </xf>
    <xf numFmtId="0" fontId="68" fillId="12" borderId="0" xfId="0" applyFont="1" applyFill="1" applyAlignment="1">
      <alignment/>
    </xf>
    <xf numFmtId="0" fontId="63" fillId="12" borderId="0" xfId="0" applyFont="1" applyFill="1" applyAlignment="1">
      <alignment/>
    </xf>
    <xf numFmtId="0" fontId="0" fillId="12" borderId="0" xfId="0" applyFill="1" applyAlignment="1">
      <alignment/>
    </xf>
    <xf numFmtId="0" fontId="0" fillId="12" borderId="15" xfId="0" applyFill="1" applyBorder="1" applyAlignment="1">
      <alignment/>
    </xf>
    <xf numFmtId="0" fontId="0" fillId="12" borderId="15" xfId="0" applyFill="1" applyBorder="1" applyAlignment="1">
      <alignment horizontal="right"/>
    </xf>
    <xf numFmtId="165" fontId="75" fillId="12" borderId="0" xfId="0" applyNumberFormat="1" applyFont="1" applyFill="1" applyAlignment="1" quotePrefix="1">
      <alignment horizontal="center"/>
    </xf>
    <xf numFmtId="0" fontId="64" fillId="12" borderId="0" xfId="0" applyFont="1" applyFill="1" applyAlignment="1">
      <alignment/>
    </xf>
    <xf numFmtId="165" fontId="72" fillId="0" borderId="15" xfId="0" applyNumberFormat="1" applyFont="1" applyFill="1" applyBorder="1" applyAlignment="1">
      <alignment horizontal="center"/>
    </xf>
    <xf numFmtId="0" fontId="68" fillId="0" borderId="15" xfId="0" applyFont="1" applyFill="1" applyBorder="1" applyAlignment="1">
      <alignment horizontal="center"/>
    </xf>
    <xf numFmtId="0" fontId="68" fillId="0" borderId="17" xfId="0" applyFont="1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164" fontId="65" fillId="33" borderId="16" xfId="0" applyNumberFormat="1" applyFont="1" applyFill="1" applyBorder="1" applyAlignment="1" quotePrefix="1">
      <alignment horizontal="center" vertical="center" wrapText="1"/>
    </xf>
    <xf numFmtId="166" fontId="70" fillId="33" borderId="17" xfId="42" applyNumberFormat="1" applyFont="1" applyFill="1" applyBorder="1" applyAlignment="1">
      <alignment/>
    </xf>
    <xf numFmtId="0" fontId="0" fillId="33" borderId="18" xfId="0" applyFill="1" applyBorder="1" applyAlignment="1">
      <alignment/>
    </xf>
    <xf numFmtId="0" fontId="70" fillId="33" borderId="15" xfId="0" applyFont="1" applyFill="1" applyBorder="1" applyAlignment="1">
      <alignment/>
    </xf>
    <xf numFmtId="10" fontId="70" fillId="33" borderId="15" xfId="57" applyNumberFormat="1" applyFont="1" applyFill="1" applyBorder="1" applyAlignment="1">
      <alignment/>
    </xf>
    <xf numFmtId="10" fontId="70" fillId="33" borderId="17" xfId="57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2" fontId="70" fillId="33" borderId="15" xfId="0" applyNumberFormat="1" applyFont="1" applyFill="1" applyBorder="1" applyAlignment="1">
      <alignment/>
    </xf>
    <xf numFmtId="2" fontId="0" fillId="33" borderId="17" xfId="0" applyNumberFormat="1" applyFill="1" applyBorder="1" applyAlignment="1">
      <alignment/>
    </xf>
    <xf numFmtId="166" fontId="70" fillId="33" borderId="15" xfId="42" applyNumberFormat="1" applyFont="1" applyFill="1" applyBorder="1" applyAlignment="1">
      <alignment/>
    </xf>
    <xf numFmtId="166" fontId="0" fillId="33" borderId="22" xfId="42" applyNumberFormat="1" applyFont="1" applyFill="1" applyBorder="1" applyAlignment="1">
      <alignment/>
    </xf>
    <xf numFmtId="167" fontId="70" fillId="33" borderId="17" xfId="57" applyNumberFormat="1" applyFont="1" applyFill="1" applyBorder="1" applyAlignment="1">
      <alignment/>
    </xf>
    <xf numFmtId="5" fontId="70" fillId="33" borderId="15" xfId="42" applyNumberFormat="1" applyFont="1" applyFill="1" applyBorder="1" applyAlignment="1">
      <alignment/>
    </xf>
    <xf numFmtId="7" fontId="0" fillId="33" borderId="15" xfId="44" applyNumberFormat="1" applyFont="1" applyFill="1" applyBorder="1" applyAlignment="1">
      <alignment/>
    </xf>
    <xf numFmtId="10" fontId="0" fillId="33" borderId="17" xfId="57" applyNumberFormat="1" applyFont="1" applyFill="1" applyBorder="1" applyAlignment="1">
      <alignment/>
    </xf>
    <xf numFmtId="0" fontId="0" fillId="33" borderId="15" xfId="0" applyFont="1" applyFill="1" applyBorder="1" applyAlignment="1">
      <alignment/>
    </xf>
    <xf numFmtId="43" fontId="70" fillId="33" borderId="17" xfId="42" applyFont="1" applyFill="1" applyBorder="1" applyAlignment="1">
      <alignment/>
    </xf>
    <xf numFmtId="0" fontId="69" fillId="33" borderId="18" xfId="0" applyFont="1" applyFill="1" applyBorder="1" applyAlignment="1">
      <alignment horizontal="right"/>
    </xf>
    <xf numFmtId="0" fontId="69" fillId="33" borderId="15" xfId="0" applyFont="1" applyFill="1" applyBorder="1" applyAlignment="1">
      <alignment horizontal="right"/>
    </xf>
    <xf numFmtId="166" fontId="73" fillId="33" borderId="17" xfId="42" applyNumberFormat="1" applyFont="1" applyFill="1" applyBorder="1" applyAlignment="1">
      <alignment horizontal="right"/>
    </xf>
    <xf numFmtId="166" fontId="73" fillId="33" borderId="17" xfId="0" applyNumberFormat="1" applyFont="1" applyFill="1" applyBorder="1" applyAlignment="1">
      <alignment horizontal="right"/>
    </xf>
    <xf numFmtId="166" fontId="70" fillId="33" borderId="17" xfId="42" applyNumberFormat="1" applyFont="1" applyFill="1" applyBorder="1" applyAlignment="1">
      <alignment horizontal="right"/>
    </xf>
    <xf numFmtId="0" fontId="0" fillId="33" borderId="18" xfId="0" applyFill="1" applyBorder="1" applyAlignment="1">
      <alignment horizontal="right"/>
    </xf>
    <xf numFmtId="0" fontId="70" fillId="33" borderId="15" xfId="0" applyFont="1" applyFill="1" applyBorder="1" applyAlignment="1">
      <alignment horizontal="right"/>
    </xf>
    <xf numFmtId="0" fontId="0" fillId="33" borderId="15" xfId="0" applyFill="1" applyBorder="1" applyAlignment="1">
      <alignment horizontal="right"/>
    </xf>
    <xf numFmtId="2" fontId="70" fillId="33" borderId="15" xfId="0" applyNumberFormat="1" applyFont="1" applyFill="1" applyBorder="1" applyAlignment="1">
      <alignment horizontal="right"/>
    </xf>
    <xf numFmtId="2" fontId="0" fillId="33" borderId="17" xfId="0" applyNumberFormat="1" applyFill="1" applyBorder="1" applyAlignment="1">
      <alignment horizontal="right"/>
    </xf>
    <xf numFmtId="166" fontId="70" fillId="33" borderId="15" xfId="42" applyNumberFormat="1" applyFont="1" applyFill="1" applyBorder="1" applyAlignment="1">
      <alignment horizontal="right"/>
    </xf>
    <xf numFmtId="166" fontId="0" fillId="33" borderId="22" xfId="42" applyNumberFormat="1" applyFont="1" applyFill="1" applyBorder="1" applyAlignment="1">
      <alignment horizontal="right"/>
    </xf>
    <xf numFmtId="5" fontId="70" fillId="33" borderId="15" xfId="42" applyNumberFormat="1" applyFont="1" applyFill="1" applyBorder="1" applyAlignment="1">
      <alignment horizontal="right"/>
    </xf>
    <xf numFmtId="0" fontId="0" fillId="33" borderId="15" xfId="0" applyFont="1" applyFill="1" applyBorder="1" applyAlignment="1">
      <alignment horizontal="right"/>
    </xf>
    <xf numFmtId="10" fontId="70" fillId="33" borderId="15" xfId="57" applyNumberFormat="1" applyFont="1" applyFill="1" applyBorder="1" applyAlignment="1">
      <alignment horizontal="right"/>
    </xf>
    <xf numFmtId="43" fontId="70" fillId="33" borderId="17" xfId="42" applyFont="1" applyFill="1" applyBorder="1" applyAlignment="1">
      <alignment horizontal="right"/>
    </xf>
    <xf numFmtId="164" fontId="65" fillId="34" borderId="16" xfId="0" applyNumberFormat="1" applyFont="1" applyFill="1" applyBorder="1" applyAlignment="1">
      <alignment horizontal="center" vertical="center" wrapText="1"/>
    </xf>
    <xf numFmtId="3" fontId="0" fillId="34" borderId="18" xfId="0" applyNumberFormat="1" applyFill="1" applyBorder="1" applyAlignment="1">
      <alignment horizontal="right"/>
    </xf>
    <xf numFmtId="3" fontId="0" fillId="34" borderId="15" xfId="0" applyNumberFormat="1" applyFill="1" applyBorder="1" applyAlignment="1">
      <alignment horizontal="right"/>
    </xf>
    <xf numFmtId="43" fontId="0" fillId="34" borderId="15" xfId="42" applyFont="1" applyFill="1" applyBorder="1" applyAlignment="1">
      <alignment horizontal="right"/>
    </xf>
    <xf numFmtId="10" fontId="0" fillId="34" borderId="15" xfId="57" applyNumberFormat="1" applyFont="1" applyFill="1" applyBorder="1" applyAlignment="1">
      <alignment horizontal="right"/>
    </xf>
    <xf numFmtId="10" fontId="0" fillId="34" borderId="17" xfId="57" applyNumberFormat="1" applyFont="1" applyFill="1" applyBorder="1" applyAlignment="1">
      <alignment horizontal="right"/>
    </xf>
    <xf numFmtId="0" fontId="0" fillId="34" borderId="15" xfId="0" applyFill="1" applyBorder="1" applyAlignment="1">
      <alignment horizontal="right"/>
    </xf>
    <xf numFmtId="43" fontId="0" fillId="34" borderId="17" xfId="42" applyFont="1" applyFill="1" applyBorder="1" applyAlignment="1">
      <alignment horizontal="right"/>
    </xf>
    <xf numFmtId="5" fontId="0" fillId="34" borderId="15" xfId="42" applyNumberFormat="1" applyFont="1" applyFill="1" applyBorder="1" applyAlignment="1">
      <alignment horizontal="right"/>
    </xf>
    <xf numFmtId="7" fontId="0" fillId="34" borderId="15" xfId="44" applyNumberFormat="1" applyFont="1" applyFill="1" applyBorder="1" applyAlignment="1">
      <alignment horizontal="right"/>
    </xf>
    <xf numFmtId="0" fontId="0" fillId="34" borderId="17" xfId="0" applyFill="1" applyBorder="1" applyAlignment="1">
      <alignment horizontal="right"/>
    </xf>
    <xf numFmtId="0" fontId="0" fillId="34" borderId="15" xfId="0" applyFont="1" applyFill="1" applyBorder="1" applyAlignment="1">
      <alignment horizontal="right"/>
    </xf>
    <xf numFmtId="164" fontId="65" fillId="35" borderId="16" xfId="0" applyNumberFormat="1" applyFont="1" applyFill="1" applyBorder="1" applyAlignment="1">
      <alignment horizontal="center" vertical="center" wrapText="1"/>
    </xf>
    <xf numFmtId="3" fontId="0" fillId="35" borderId="18" xfId="0" applyNumberFormat="1" applyFill="1" applyBorder="1" applyAlignment="1">
      <alignment horizontal="right"/>
    </xf>
    <xf numFmtId="3" fontId="0" fillId="35" borderId="15" xfId="0" applyNumberFormat="1" applyFill="1" applyBorder="1" applyAlignment="1">
      <alignment horizontal="right"/>
    </xf>
    <xf numFmtId="10" fontId="0" fillId="35" borderId="17" xfId="57" applyNumberFormat="1" applyFont="1" applyFill="1" applyBorder="1" applyAlignment="1">
      <alignment horizontal="right"/>
    </xf>
    <xf numFmtId="0" fontId="0" fillId="35" borderId="15" xfId="0" applyFill="1" applyBorder="1" applyAlignment="1">
      <alignment horizontal="right"/>
    </xf>
    <xf numFmtId="37" fontId="0" fillId="35" borderId="22" xfId="42" applyNumberFormat="1" applyFont="1" applyFill="1" applyBorder="1" applyAlignment="1">
      <alignment horizontal="right"/>
    </xf>
    <xf numFmtId="167" fontId="0" fillId="35" borderId="17" xfId="57" applyNumberFormat="1" applyFont="1" applyFill="1" applyBorder="1" applyAlignment="1">
      <alignment horizontal="right"/>
    </xf>
    <xf numFmtId="5" fontId="0" fillId="35" borderId="15" xfId="42" applyNumberFormat="1" applyFont="1" applyFill="1" applyBorder="1" applyAlignment="1">
      <alignment horizontal="right"/>
    </xf>
    <xf numFmtId="7" fontId="0" fillId="35" borderId="15" xfId="44" applyNumberFormat="1" applyFont="1" applyFill="1" applyBorder="1" applyAlignment="1">
      <alignment horizontal="right"/>
    </xf>
    <xf numFmtId="0" fontId="0" fillId="35" borderId="15" xfId="0" applyFont="1" applyFill="1" applyBorder="1" applyAlignment="1">
      <alignment horizontal="right"/>
    </xf>
    <xf numFmtId="0" fontId="65" fillId="12" borderId="13" xfId="0" applyFont="1" applyFill="1" applyBorder="1" applyAlignment="1">
      <alignment/>
    </xf>
    <xf numFmtId="0" fontId="68" fillId="12" borderId="11" xfId="0" applyFont="1" applyFill="1" applyBorder="1" applyAlignment="1">
      <alignment/>
    </xf>
    <xf numFmtId="0" fontId="63" fillId="12" borderId="11" xfId="0" applyFont="1" applyFill="1" applyBorder="1" applyAlignment="1">
      <alignment/>
    </xf>
    <xf numFmtId="0" fontId="0" fillId="12" borderId="11" xfId="0" applyFill="1" applyBorder="1" applyAlignment="1">
      <alignment/>
    </xf>
    <xf numFmtId="0" fontId="0" fillId="12" borderId="18" xfId="0" applyFill="1" applyBorder="1" applyAlignment="1">
      <alignment/>
    </xf>
    <xf numFmtId="0" fontId="0" fillId="12" borderId="18" xfId="0" applyFill="1" applyBorder="1" applyAlignment="1">
      <alignment horizontal="right"/>
    </xf>
    <xf numFmtId="0" fontId="0" fillId="0" borderId="18" xfId="0" applyFill="1" applyBorder="1" applyAlignment="1">
      <alignment horizontal="right"/>
    </xf>
    <xf numFmtId="0" fontId="74" fillId="0" borderId="20" xfId="0" applyFont="1" applyBorder="1" applyAlignment="1">
      <alignment/>
    </xf>
    <xf numFmtId="0" fontId="0" fillId="34" borderId="21" xfId="0" applyFill="1" applyBorder="1" applyAlignment="1">
      <alignment horizontal="right"/>
    </xf>
    <xf numFmtId="3" fontId="38" fillId="35" borderId="15" xfId="42" applyNumberFormat="1" applyFont="1" applyFill="1" applyBorder="1" applyAlignment="1">
      <alignment horizontal="center"/>
    </xf>
    <xf numFmtId="3" fontId="38" fillId="35" borderId="17" xfId="42" applyNumberFormat="1" applyFont="1" applyFill="1" applyBorder="1" applyAlignment="1">
      <alignment horizontal="center"/>
    </xf>
    <xf numFmtId="166" fontId="0" fillId="34" borderId="15" xfId="42" applyNumberFormat="1" applyFont="1" applyFill="1" applyBorder="1" applyAlignment="1">
      <alignment horizontal="right"/>
    </xf>
    <xf numFmtId="166" fontId="0" fillId="34" borderId="22" xfId="42" applyNumberFormat="1" applyFont="1" applyFill="1" applyBorder="1" applyAlignment="1">
      <alignment horizontal="right"/>
    </xf>
    <xf numFmtId="166" fontId="0" fillId="35" borderId="15" xfId="42" applyNumberFormat="1" applyFont="1" applyFill="1" applyBorder="1" applyAlignment="1">
      <alignment horizontal="right"/>
    </xf>
    <xf numFmtId="166" fontId="0" fillId="35" borderId="21" xfId="42" applyNumberFormat="1" applyFont="1" applyFill="1" applyBorder="1" applyAlignment="1">
      <alignment horizontal="right"/>
    </xf>
    <xf numFmtId="166" fontId="0" fillId="35" borderId="17" xfId="42" applyNumberFormat="1" applyFont="1" applyFill="1" applyBorder="1" applyAlignment="1">
      <alignment horizontal="right"/>
    </xf>
    <xf numFmtId="166" fontId="0" fillId="33" borderId="15" xfId="42" applyNumberFormat="1" applyFont="1" applyFill="1" applyBorder="1" applyAlignment="1">
      <alignment/>
    </xf>
    <xf numFmtId="166" fontId="0" fillId="33" borderId="15" xfId="42" applyNumberFormat="1" applyFont="1" applyFill="1" applyBorder="1" applyAlignment="1">
      <alignment horizontal="right"/>
    </xf>
    <xf numFmtId="166" fontId="70" fillId="33" borderId="21" xfId="42" applyNumberFormat="1" applyFont="1" applyFill="1" applyBorder="1" applyAlignment="1">
      <alignment/>
    </xf>
    <xf numFmtId="166" fontId="70" fillId="33" borderId="21" xfId="42" applyNumberFormat="1" applyFont="1" applyFill="1" applyBorder="1" applyAlignment="1">
      <alignment horizontal="right"/>
    </xf>
    <xf numFmtId="166" fontId="38" fillId="35" borderId="15" xfId="42" applyNumberFormat="1" applyFont="1" applyFill="1" applyBorder="1" applyAlignment="1">
      <alignment horizontal="center"/>
    </xf>
    <xf numFmtId="166" fontId="38" fillId="35" borderId="17" xfId="42" applyNumberFormat="1" applyFont="1" applyFill="1" applyBorder="1" applyAlignment="1">
      <alignment horizontal="center"/>
    </xf>
    <xf numFmtId="166" fontId="38" fillId="33" borderId="15" xfId="42" applyNumberFormat="1" applyFont="1" applyFill="1" applyBorder="1" applyAlignment="1">
      <alignment/>
    </xf>
    <xf numFmtId="166" fontId="38" fillId="0" borderId="15" xfId="42" applyNumberFormat="1" applyFont="1" applyBorder="1" applyAlignment="1">
      <alignment/>
    </xf>
    <xf numFmtId="165" fontId="75" fillId="12" borderId="0" xfId="0" applyNumberFormat="1" applyFont="1" applyFill="1" applyAlignment="1" quotePrefix="1">
      <alignment horizontal="center"/>
    </xf>
    <xf numFmtId="168" fontId="70" fillId="33" borderId="15" xfId="42" applyNumberFormat="1" applyFont="1" applyFill="1" applyBorder="1" applyAlignment="1">
      <alignment/>
    </xf>
    <xf numFmtId="168" fontId="70" fillId="0" borderId="15" xfId="42" applyNumberFormat="1" applyFont="1" applyBorder="1" applyAlignment="1">
      <alignment/>
    </xf>
    <xf numFmtId="165" fontId="75" fillId="12" borderId="0" xfId="0" applyNumberFormat="1" applyFont="1" applyFill="1" applyAlignment="1" quotePrefix="1">
      <alignment horizontal="center"/>
    </xf>
    <xf numFmtId="10" fontId="70" fillId="33" borderId="21" xfId="57" applyNumberFormat="1" applyFont="1" applyFill="1" applyBorder="1" applyAlignment="1">
      <alignment/>
    </xf>
    <xf numFmtId="168" fontId="70" fillId="33" borderId="17" xfId="42" applyNumberFormat="1" applyFont="1" applyFill="1" applyBorder="1" applyAlignment="1">
      <alignment/>
    </xf>
    <xf numFmtId="10" fontId="0" fillId="34" borderId="21" xfId="57" applyNumberFormat="1" applyFont="1" applyFill="1" applyBorder="1" applyAlignment="1">
      <alignment horizontal="right"/>
    </xf>
    <xf numFmtId="43" fontId="70" fillId="33" borderId="15" xfId="42" applyFont="1" applyFill="1" applyBorder="1" applyAlignment="1">
      <alignment/>
    </xf>
    <xf numFmtId="10" fontId="70" fillId="0" borderId="21" xfId="57" applyNumberFormat="1" applyFont="1" applyBorder="1" applyAlignment="1">
      <alignment horizontal="right"/>
    </xf>
    <xf numFmtId="10" fontId="70" fillId="33" borderId="21" xfId="57" applyNumberFormat="1" applyFont="1" applyFill="1" applyBorder="1" applyAlignment="1">
      <alignment horizontal="right"/>
    </xf>
    <xf numFmtId="3" fontId="38" fillId="35" borderId="21" xfId="42" applyNumberFormat="1" applyFont="1" applyFill="1" applyBorder="1" applyAlignment="1">
      <alignment horizontal="center"/>
    </xf>
    <xf numFmtId="43" fontId="70" fillId="0" borderId="15" xfId="42" applyFont="1" applyBorder="1" applyAlignment="1">
      <alignment/>
    </xf>
    <xf numFmtId="43" fontId="70" fillId="0" borderId="15" xfId="42" applyFont="1" applyBorder="1" applyAlignment="1">
      <alignment horizontal="right"/>
    </xf>
    <xf numFmtId="43" fontId="70" fillId="33" borderId="15" xfId="42" applyFont="1" applyFill="1" applyBorder="1" applyAlignment="1">
      <alignment horizontal="right"/>
    </xf>
    <xf numFmtId="43" fontId="38" fillId="35" borderId="15" xfId="42" applyFont="1" applyFill="1" applyBorder="1" applyAlignment="1">
      <alignment horizontal="center"/>
    </xf>
    <xf numFmtId="43" fontId="0" fillId="0" borderId="0" xfId="42" applyFont="1" applyAlignment="1">
      <alignment/>
    </xf>
    <xf numFmtId="0" fontId="76" fillId="0" borderId="0" xfId="0" applyFont="1" applyAlignment="1">
      <alignment/>
    </xf>
    <xf numFmtId="0" fontId="76" fillId="0" borderId="0" xfId="0" applyFont="1" applyFill="1" applyBorder="1" applyAlignment="1">
      <alignment horizontal="left"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horizontal="right"/>
    </xf>
    <xf numFmtId="0" fontId="76" fillId="0" borderId="0" xfId="0" applyFont="1" applyFill="1" applyBorder="1" applyAlignment="1">
      <alignment horizontal="right"/>
    </xf>
    <xf numFmtId="0" fontId="76" fillId="0" borderId="0" xfId="0" applyFont="1" applyBorder="1" applyAlignment="1">
      <alignment horizontal="left"/>
    </xf>
    <xf numFmtId="0" fontId="76" fillId="0" borderId="0" xfId="0" applyFont="1" applyBorder="1" applyAlignment="1">
      <alignment horizontal="left" indent="2"/>
    </xf>
    <xf numFmtId="0" fontId="76" fillId="0" borderId="0" xfId="0" applyFont="1" applyFill="1" applyBorder="1" applyAlignment="1">
      <alignment horizontal="left" indent="2"/>
    </xf>
    <xf numFmtId="10" fontId="67" fillId="0" borderId="0" xfId="57" applyNumberFormat="1" applyFont="1" applyBorder="1" applyAlignment="1">
      <alignment/>
    </xf>
    <xf numFmtId="10" fontId="76" fillId="0" borderId="0" xfId="57" applyNumberFormat="1" applyFont="1" applyFill="1" applyBorder="1" applyAlignment="1">
      <alignment horizontal="left"/>
    </xf>
    <xf numFmtId="10" fontId="76" fillId="0" borderId="0" xfId="57" applyNumberFormat="1" applyFont="1" applyBorder="1" applyAlignment="1">
      <alignment horizontal="left"/>
    </xf>
    <xf numFmtId="43" fontId="67" fillId="0" borderId="0" xfId="42" applyFont="1" applyBorder="1" applyAlignment="1">
      <alignment/>
    </xf>
    <xf numFmtId="0" fontId="67" fillId="0" borderId="11" xfId="0" applyFont="1" applyBorder="1" applyAlignment="1">
      <alignment/>
    </xf>
    <xf numFmtId="0" fontId="76" fillId="0" borderId="11" xfId="0" applyFont="1" applyFill="1" applyBorder="1" applyAlignment="1">
      <alignment horizontal="left"/>
    </xf>
    <xf numFmtId="0" fontId="76" fillId="0" borderId="23" xfId="0" applyFont="1" applyBorder="1" applyAlignment="1">
      <alignment/>
    </xf>
    <xf numFmtId="0" fontId="76" fillId="0" borderId="24" xfId="0" applyFont="1" applyFill="1" applyBorder="1" applyAlignment="1">
      <alignment horizontal="left"/>
    </xf>
    <xf numFmtId="0" fontId="76" fillId="0" borderId="24" xfId="0" applyFont="1" applyBorder="1" applyAlignment="1">
      <alignment horizontal="left"/>
    </xf>
    <xf numFmtId="10" fontId="76" fillId="0" borderId="24" xfId="57" applyNumberFormat="1" applyFont="1" applyFill="1" applyBorder="1" applyAlignment="1">
      <alignment horizontal="left"/>
    </xf>
    <xf numFmtId="43" fontId="67" fillId="0" borderId="10" xfId="42" applyFont="1" applyBorder="1" applyAlignment="1">
      <alignment/>
    </xf>
    <xf numFmtId="10" fontId="76" fillId="0" borderId="10" xfId="57" applyNumberFormat="1" applyFont="1" applyFill="1" applyBorder="1" applyAlignment="1">
      <alignment horizontal="left"/>
    </xf>
    <xf numFmtId="10" fontId="76" fillId="0" borderId="25" xfId="57" applyNumberFormat="1" applyFont="1" applyFill="1" applyBorder="1" applyAlignment="1">
      <alignment horizontal="left"/>
    </xf>
    <xf numFmtId="0" fontId="74" fillId="0" borderId="13" xfId="0" applyFont="1" applyBorder="1" applyAlignment="1">
      <alignment horizontal="right"/>
    </xf>
    <xf numFmtId="0" fontId="74" fillId="0" borderId="14" xfId="0" applyFont="1" applyBorder="1" applyAlignment="1">
      <alignment horizontal="right"/>
    </xf>
    <xf numFmtId="0" fontId="74" fillId="0" borderId="12" xfId="0" applyFont="1" applyBorder="1" applyAlignment="1">
      <alignment horizontal="right"/>
    </xf>
    <xf numFmtId="0" fontId="74" fillId="0" borderId="0" xfId="0" applyFont="1" applyBorder="1" applyAlignment="1">
      <alignment horizontal="right"/>
    </xf>
    <xf numFmtId="0" fontId="68" fillId="12" borderId="11" xfId="0" applyFont="1" applyFill="1" applyBorder="1" applyAlignment="1">
      <alignment horizontal="right"/>
    </xf>
    <xf numFmtId="0" fontId="68" fillId="12" borderId="0" xfId="0" applyFont="1" applyFill="1" applyAlignment="1">
      <alignment horizontal="right"/>
    </xf>
    <xf numFmtId="165" fontId="75" fillId="12" borderId="0" xfId="0" applyNumberFormat="1" applyFont="1" applyFill="1" applyAlignment="1" quotePrefix="1">
      <alignment horizontal="right"/>
    </xf>
    <xf numFmtId="0" fontId="68" fillId="0" borderId="0" xfId="0" applyFont="1" applyAlignment="1">
      <alignment horizontal="right"/>
    </xf>
    <xf numFmtId="0" fontId="77" fillId="0" borderId="14" xfId="0" applyFont="1" applyBorder="1" applyAlignment="1">
      <alignment horizontal="center"/>
    </xf>
    <xf numFmtId="0" fontId="78" fillId="0" borderId="0" xfId="0" applyFont="1" applyBorder="1" applyAlignment="1">
      <alignment/>
    </xf>
    <xf numFmtId="0" fontId="79" fillId="0" borderId="0" xfId="0" applyFont="1" applyBorder="1" applyAlignment="1">
      <alignment/>
    </xf>
    <xf numFmtId="7" fontId="80" fillId="33" borderId="15" xfId="42" applyNumberFormat="1" applyFont="1" applyFill="1" applyBorder="1" applyAlignment="1">
      <alignment/>
    </xf>
    <xf numFmtId="0" fontId="80" fillId="0" borderId="0" xfId="0" applyFont="1" applyBorder="1" applyAlignment="1">
      <alignment/>
    </xf>
    <xf numFmtId="7" fontId="80" fillId="35" borderId="15" xfId="42" applyNumberFormat="1" applyFont="1" applyFill="1" applyBorder="1" applyAlignment="1">
      <alignment horizontal="right"/>
    </xf>
    <xf numFmtId="7" fontId="80" fillId="0" borderId="15" xfId="42" applyNumberFormat="1" applyFont="1" applyBorder="1" applyAlignment="1">
      <alignment/>
    </xf>
    <xf numFmtId="7" fontId="80" fillId="0" borderId="15" xfId="42" applyNumberFormat="1" applyFont="1" applyBorder="1" applyAlignment="1">
      <alignment horizontal="right"/>
    </xf>
    <xf numFmtId="7" fontId="80" fillId="33" borderId="15" xfId="42" applyNumberFormat="1" applyFont="1" applyFill="1" applyBorder="1" applyAlignment="1">
      <alignment horizontal="right"/>
    </xf>
    <xf numFmtId="7" fontId="80" fillId="34" borderId="15" xfId="42" applyNumberFormat="1" applyFont="1" applyFill="1" applyBorder="1" applyAlignment="1">
      <alignment horizontal="right"/>
    </xf>
    <xf numFmtId="43" fontId="0" fillId="33" borderId="15" xfId="0" applyNumberFormat="1" applyFill="1" applyBorder="1" applyAlignment="1">
      <alignment/>
    </xf>
    <xf numFmtId="43" fontId="70" fillId="0" borderId="15" xfId="42" applyFont="1" applyFill="1" applyBorder="1" applyAlignment="1">
      <alignment/>
    </xf>
    <xf numFmtId="0" fontId="81" fillId="0" borderId="14" xfId="0" applyFont="1" applyBorder="1" applyAlignment="1">
      <alignment horizontal="center"/>
    </xf>
    <xf numFmtId="0" fontId="82" fillId="0" borderId="0" xfId="0" applyFont="1" applyBorder="1" applyAlignment="1">
      <alignment/>
    </xf>
    <xf numFmtId="43" fontId="80" fillId="33" borderId="15" xfId="42" applyFont="1" applyFill="1" applyBorder="1" applyAlignment="1">
      <alignment/>
    </xf>
    <xf numFmtId="43" fontId="80" fillId="0" borderId="15" xfId="42" applyFont="1" applyFill="1" applyBorder="1" applyAlignment="1">
      <alignment/>
    </xf>
    <xf numFmtId="43" fontId="80" fillId="0" borderId="15" xfId="42" applyFont="1" applyBorder="1" applyAlignment="1">
      <alignment horizontal="right"/>
    </xf>
    <xf numFmtId="43" fontId="80" fillId="33" borderId="15" xfId="42" applyFont="1" applyFill="1" applyBorder="1" applyAlignment="1">
      <alignment horizontal="right"/>
    </xf>
    <xf numFmtId="3" fontId="80" fillId="35" borderId="15" xfId="42" applyNumberFormat="1" applyFont="1" applyFill="1" applyBorder="1" applyAlignment="1">
      <alignment horizontal="center"/>
    </xf>
    <xf numFmtId="43" fontId="80" fillId="34" borderId="15" xfId="42" applyFont="1" applyFill="1" applyBorder="1" applyAlignment="1">
      <alignment horizontal="right"/>
    </xf>
    <xf numFmtId="0" fontId="80" fillId="0" borderId="0" xfId="0" applyFont="1" applyAlignment="1">
      <alignment/>
    </xf>
    <xf numFmtId="0" fontId="81" fillId="0" borderId="12" xfId="0" applyFont="1" applyBorder="1" applyAlignment="1">
      <alignment horizontal="center"/>
    </xf>
    <xf numFmtId="0" fontId="82" fillId="0" borderId="10" xfId="0" applyFont="1" applyBorder="1" applyAlignment="1">
      <alignment/>
    </xf>
    <xf numFmtId="0" fontId="80" fillId="0" borderId="10" xfId="0" applyFont="1" applyBorder="1" applyAlignment="1">
      <alignment/>
    </xf>
    <xf numFmtId="43" fontId="80" fillId="33" borderId="17" xfId="42" applyFont="1" applyFill="1" applyBorder="1" applyAlignment="1">
      <alignment/>
    </xf>
    <xf numFmtId="43" fontId="80" fillId="0" borderId="17" xfId="42" applyFont="1" applyBorder="1" applyAlignment="1">
      <alignment/>
    </xf>
    <xf numFmtId="43" fontId="80" fillId="0" borderId="17" xfId="42" applyFont="1" applyBorder="1" applyAlignment="1">
      <alignment horizontal="right"/>
    </xf>
    <xf numFmtId="43" fontId="80" fillId="33" borderId="17" xfId="42" applyFont="1" applyFill="1" applyBorder="1" applyAlignment="1">
      <alignment horizontal="right"/>
    </xf>
    <xf numFmtId="43" fontId="80" fillId="35" borderId="17" xfId="42" applyFont="1" applyFill="1" applyBorder="1" applyAlignment="1">
      <alignment horizontal="center"/>
    </xf>
    <xf numFmtId="43" fontId="80" fillId="34" borderId="17" xfId="42" applyFont="1" applyFill="1" applyBorder="1" applyAlignment="1">
      <alignment horizontal="right"/>
    </xf>
    <xf numFmtId="10" fontId="0" fillId="33" borderId="21" xfId="57" applyNumberFormat="1" applyFont="1" applyFill="1" applyBorder="1" applyAlignment="1">
      <alignment/>
    </xf>
    <xf numFmtId="10" fontId="0" fillId="0" borderId="21" xfId="57" applyNumberFormat="1" applyFont="1" applyBorder="1" applyAlignment="1">
      <alignment/>
    </xf>
    <xf numFmtId="10" fontId="0" fillId="35" borderId="21" xfId="57" applyNumberFormat="1" applyFont="1" applyFill="1" applyBorder="1" applyAlignment="1">
      <alignment horizontal="right"/>
    </xf>
    <xf numFmtId="10" fontId="76" fillId="0" borderId="0" xfId="57" applyNumberFormat="1" applyFont="1" applyBorder="1" applyAlignment="1">
      <alignment/>
    </xf>
    <xf numFmtId="10" fontId="76" fillId="33" borderId="0" xfId="57" applyNumberFormat="1" applyFont="1" applyFill="1" applyBorder="1" applyAlignment="1">
      <alignment/>
    </xf>
    <xf numFmtId="0" fontId="83" fillId="0" borderId="11" xfId="0" applyFont="1" applyBorder="1" applyAlignment="1">
      <alignment/>
    </xf>
    <xf numFmtId="166" fontId="38" fillId="33" borderId="17" xfId="42" applyNumberFormat="1" applyFont="1" applyFill="1" applyBorder="1" applyAlignment="1">
      <alignment/>
    </xf>
    <xf numFmtId="0" fontId="42" fillId="0" borderId="12" xfId="0" applyFont="1" applyBorder="1" applyAlignment="1">
      <alignment horizontal="center"/>
    </xf>
    <xf numFmtId="166" fontId="38" fillId="0" borderId="17" xfId="42" applyNumberFormat="1" applyFont="1" applyBorder="1" applyAlignment="1">
      <alignment/>
    </xf>
    <xf numFmtId="166" fontId="38" fillId="0" borderId="17" xfId="42" applyNumberFormat="1" applyFont="1" applyBorder="1" applyAlignment="1">
      <alignment horizontal="right"/>
    </xf>
    <xf numFmtId="166" fontId="38" fillId="33" borderId="17" xfId="42" applyNumberFormat="1" applyFont="1" applyFill="1" applyBorder="1" applyAlignment="1">
      <alignment horizontal="right"/>
    </xf>
    <xf numFmtId="3" fontId="38" fillId="34" borderId="17" xfId="42" applyNumberFormat="1" applyFont="1" applyFill="1" applyBorder="1" applyAlignment="1">
      <alignment horizontal="right"/>
    </xf>
    <xf numFmtId="0" fontId="38" fillId="0" borderId="10" xfId="0" applyFont="1" applyBorder="1" applyAlignment="1">
      <alignment/>
    </xf>
    <xf numFmtId="7" fontId="76" fillId="33" borderId="0" xfId="0" applyNumberFormat="1" applyFont="1" applyFill="1" applyBorder="1" applyAlignment="1">
      <alignment/>
    </xf>
    <xf numFmtId="10" fontId="0" fillId="33" borderId="15" xfId="57" applyNumberFormat="1" applyFont="1" applyFill="1" applyBorder="1" applyAlignment="1">
      <alignment/>
    </xf>
    <xf numFmtId="166" fontId="0" fillId="33" borderId="15" xfId="42" applyNumberFormat="1" applyFont="1" applyFill="1" applyBorder="1" applyAlignment="1">
      <alignment/>
    </xf>
    <xf numFmtId="168" fontId="38" fillId="33" borderId="15" xfId="42" applyNumberFormat="1" applyFont="1" applyFill="1" applyBorder="1" applyAlignment="1">
      <alignment/>
    </xf>
    <xf numFmtId="166" fontId="0" fillId="34" borderId="21" xfId="42" applyNumberFormat="1" applyFont="1" applyFill="1" applyBorder="1" applyAlignment="1">
      <alignment horizontal="right"/>
    </xf>
    <xf numFmtId="168" fontId="0" fillId="34" borderId="15" xfId="42" applyNumberFormat="1" applyFont="1" applyFill="1" applyBorder="1" applyAlignment="1">
      <alignment horizontal="right"/>
    </xf>
    <xf numFmtId="0" fontId="0" fillId="0" borderId="10" xfId="0" applyFill="1" applyBorder="1" applyAlignment="1">
      <alignment/>
    </xf>
    <xf numFmtId="0" fontId="65" fillId="0" borderId="11" xfId="0" applyFont="1" applyBorder="1" applyAlignment="1">
      <alignment/>
    </xf>
    <xf numFmtId="166" fontId="0" fillId="34" borderId="17" xfId="42" applyNumberFormat="1" applyFont="1" applyFill="1" applyBorder="1" applyAlignment="1">
      <alignment horizontal="right"/>
    </xf>
    <xf numFmtId="2" fontId="74" fillId="0" borderId="14" xfId="0" applyNumberFormat="1" applyFont="1" applyBorder="1" applyAlignment="1">
      <alignment/>
    </xf>
    <xf numFmtId="2" fontId="74" fillId="0" borderId="10" xfId="0" applyNumberFormat="1" applyFont="1" applyBorder="1" applyAlignment="1">
      <alignment/>
    </xf>
    <xf numFmtId="10" fontId="38" fillId="0" borderId="15" xfId="57" applyNumberFormat="1" applyFont="1" applyBorder="1" applyAlignment="1">
      <alignment/>
    </xf>
    <xf numFmtId="43" fontId="38" fillId="0" borderId="17" xfId="42" applyFont="1" applyBorder="1" applyAlignment="1">
      <alignment/>
    </xf>
    <xf numFmtId="10" fontId="38" fillId="0" borderId="17" xfId="57" applyNumberFormat="1" applyFont="1" applyBorder="1" applyAlignment="1">
      <alignment/>
    </xf>
    <xf numFmtId="40" fontId="38" fillId="0" borderId="12" xfId="0" applyNumberFormat="1" applyFont="1" applyBorder="1" applyAlignment="1">
      <alignment/>
    </xf>
    <xf numFmtId="10" fontId="38" fillId="0" borderId="26" xfId="57" applyNumberFormat="1" applyFont="1" applyBorder="1" applyAlignment="1">
      <alignment/>
    </xf>
    <xf numFmtId="40" fontId="0" fillId="0" borderId="13" xfId="0" applyNumberFormat="1" applyBorder="1" applyAlignment="1">
      <alignment/>
    </xf>
    <xf numFmtId="10" fontId="0" fillId="0" borderId="27" xfId="57" applyNumberFormat="1" applyFont="1" applyBorder="1" applyAlignment="1">
      <alignment/>
    </xf>
    <xf numFmtId="40" fontId="0" fillId="0" borderId="14" xfId="42" applyNumberFormat="1" applyFont="1" applyBorder="1" applyAlignment="1">
      <alignment/>
    </xf>
    <xf numFmtId="10" fontId="0" fillId="0" borderId="28" xfId="57" applyNumberFormat="1" applyFont="1" applyBorder="1" applyAlignment="1">
      <alignment/>
    </xf>
    <xf numFmtId="40" fontId="0" fillId="0" borderId="12" xfId="42" applyNumberFormat="1" applyFont="1" applyFill="1" applyBorder="1" applyAlignment="1">
      <alignment/>
    </xf>
    <xf numFmtId="10" fontId="0" fillId="0" borderId="29" xfId="57" applyNumberFormat="1" applyFont="1" applyFill="1" applyBorder="1" applyAlignment="1">
      <alignment/>
    </xf>
    <xf numFmtId="40" fontId="0" fillId="0" borderId="14" xfId="0" applyNumberFormat="1" applyBorder="1" applyAlignment="1">
      <alignment/>
    </xf>
    <xf numFmtId="40" fontId="0" fillId="0" borderId="12" xfId="42" applyNumberFormat="1" applyFont="1" applyBorder="1" applyAlignment="1">
      <alignment/>
    </xf>
    <xf numFmtId="10" fontId="0" fillId="0" borderId="29" xfId="57" applyNumberFormat="1" applyFont="1" applyBorder="1" applyAlignment="1">
      <alignment/>
    </xf>
    <xf numFmtId="40" fontId="0" fillId="0" borderId="30" xfId="0" applyNumberFormat="1" applyBorder="1" applyAlignment="1">
      <alignment/>
    </xf>
    <xf numFmtId="10" fontId="0" fillId="0" borderId="31" xfId="57" applyNumberFormat="1" applyFont="1" applyBorder="1" applyAlignment="1">
      <alignment/>
    </xf>
    <xf numFmtId="40" fontId="0" fillId="0" borderId="12" xfId="0" applyNumberFormat="1" applyBorder="1" applyAlignment="1">
      <alignment/>
    </xf>
    <xf numFmtId="40" fontId="80" fillId="0" borderId="14" xfId="42" applyNumberFormat="1" applyFont="1" applyBorder="1" applyAlignment="1">
      <alignment/>
    </xf>
    <xf numFmtId="10" fontId="80" fillId="0" borderId="28" xfId="57" applyNumberFormat="1" applyFont="1" applyBorder="1" applyAlignment="1">
      <alignment/>
    </xf>
    <xf numFmtId="40" fontId="0" fillId="0" borderId="14" xfId="0" applyNumberFormat="1" applyBorder="1" applyAlignment="1">
      <alignment horizontal="right"/>
    </xf>
    <xf numFmtId="10" fontId="0" fillId="0" borderId="28" xfId="57" applyNumberFormat="1" applyFont="1" applyBorder="1" applyAlignment="1">
      <alignment horizontal="right"/>
    </xf>
    <xf numFmtId="40" fontId="0" fillId="0" borderId="32" xfId="0" applyNumberFormat="1" applyBorder="1" applyAlignment="1">
      <alignment/>
    </xf>
    <xf numFmtId="10" fontId="0" fillId="0" borderId="33" xfId="57" applyNumberFormat="1" applyFont="1" applyBorder="1" applyAlignment="1">
      <alignment/>
    </xf>
    <xf numFmtId="40" fontId="0" fillId="0" borderId="14" xfId="0" applyNumberFormat="1" applyFont="1" applyBorder="1" applyAlignment="1">
      <alignment/>
    </xf>
    <xf numFmtId="40" fontId="0" fillId="0" borderId="14" xfId="57" applyNumberFormat="1" applyFont="1" applyBorder="1" applyAlignment="1">
      <alignment/>
    </xf>
    <xf numFmtId="7" fontId="76" fillId="0" borderId="0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63" fillId="0" borderId="19" xfId="0" applyFont="1" applyFill="1" applyBorder="1" applyAlignment="1">
      <alignment/>
    </xf>
    <xf numFmtId="0" fontId="43" fillId="36" borderId="0" xfId="0" applyFont="1" applyFill="1" applyBorder="1" applyAlignment="1">
      <alignment horizontal="center"/>
    </xf>
    <xf numFmtId="0" fontId="84" fillId="36" borderId="0" xfId="0" applyFont="1" applyFill="1" applyBorder="1" applyAlignment="1">
      <alignment horizontal="center" vertical="center"/>
    </xf>
    <xf numFmtId="0" fontId="42" fillId="36" borderId="0" xfId="0" applyFont="1" applyFill="1" applyBorder="1" applyAlignment="1">
      <alignment vertical="center"/>
    </xf>
    <xf numFmtId="0" fontId="13" fillId="36" borderId="0" xfId="0" applyFont="1" applyFill="1" applyBorder="1" applyAlignment="1">
      <alignment horizontal="right"/>
    </xf>
    <xf numFmtId="0" fontId="43" fillId="36" borderId="0" xfId="0" applyFont="1" applyFill="1" applyBorder="1" applyAlignment="1">
      <alignment horizontal="right"/>
    </xf>
    <xf numFmtId="0" fontId="0" fillId="0" borderId="0" xfId="0" applyBorder="1" applyAlignment="1">
      <alignment horizontal="left" indent="2"/>
    </xf>
    <xf numFmtId="0" fontId="0" fillId="0" borderId="24" xfId="0" applyBorder="1" applyAlignment="1">
      <alignment horizontal="left" indent="2"/>
    </xf>
    <xf numFmtId="0" fontId="0" fillId="0" borderId="1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9" xfId="0" applyFill="1" applyBorder="1" applyAlignment="1">
      <alignment horizontal="left" indent="1"/>
    </xf>
    <xf numFmtId="0" fontId="0" fillId="0" borderId="34" xfId="0" applyFill="1" applyBorder="1" applyAlignment="1">
      <alignment horizontal="left" indent="1"/>
    </xf>
    <xf numFmtId="165" fontId="75" fillId="12" borderId="0" xfId="0" applyNumberFormat="1" applyFont="1" applyFill="1" applyAlignment="1" quotePrefix="1">
      <alignment horizontal="center"/>
    </xf>
    <xf numFmtId="40" fontId="65" fillId="0" borderId="35" xfId="0" applyNumberFormat="1" applyFont="1" applyBorder="1" applyAlignment="1">
      <alignment horizontal="center" vertical="center" wrapText="1"/>
    </xf>
    <xf numFmtId="40" fontId="65" fillId="0" borderId="36" xfId="0" applyNumberFormat="1" applyFont="1" applyBorder="1" applyAlignment="1">
      <alignment horizontal="center" vertical="center" wrapText="1"/>
    </xf>
    <xf numFmtId="0" fontId="85" fillId="36" borderId="37" xfId="0" applyFont="1" applyFill="1" applyBorder="1" applyAlignment="1">
      <alignment horizontal="left" wrapText="1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20" xfId="0" applyBorder="1" applyAlignment="1">
      <alignment horizontal="left" indent="2"/>
    </xf>
    <xf numFmtId="0" fontId="0" fillId="0" borderId="40" xfId="0" applyBorder="1" applyAlignment="1">
      <alignment horizontal="left" indent="2"/>
    </xf>
    <xf numFmtId="0" fontId="0" fillId="0" borderId="0" xfId="0" applyFill="1" applyBorder="1" applyAlignment="1">
      <alignment horizontal="left" indent="2"/>
    </xf>
    <xf numFmtId="0" fontId="0" fillId="0" borderId="24" xfId="0" applyFill="1" applyBorder="1" applyAlignment="1">
      <alignment horizontal="left" indent="2"/>
    </xf>
    <xf numFmtId="0" fontId="80" fillId="0" borderId="0" xfId="0" applyFont="1" applyBorder="1" applyAlignment="1">
      <alignment horizontal="left"/>
    </xf>
    <xf numFmtId="0" fontId="80" fillId="0" borderId="24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40" xfId="0" applyBorder="1" applyAlignment="1">
      <alignment horizontal="left"/>
    </xf>
    <xf numFmtId="10" fontId="0" fillId="0" borderId="10" xfId="57" applyNumberFormat="1" applyFont="1" applyBorder="1" applyAlignment="1">
      <alignment horizontal="left"/>
    </xf>
    <xf numFmtId="10" fontId="0" fillId="0" borderId="25" xfId="57" applyNumberFormat="1" applyFont="1" applyBorder="1" applyAlignment="1">
      <alignment horizontal="left"/>
    </xf>
    <xf numFmtId="10" fontId="0" fillId="0" borderId="0" xfId="57" applyNumberFormat="1" applyFont="1" applyBorder="1" applyAlignment="1">
      <alignment horizontal="left"/>
    </xf>
    <xf numFmtId="10" fontId="0" fillId="0" borderId="24" xfId="57" applyNumberFormat="1" applyFont="1" applyBorder="1" applyAlignment="1">
      <alignment horizontal="left"/>
    </xf>
    <xf numFmtId="0" fontId="65" fillId="0" borderId="35" xfId="0" applyFont="1" applyBorder="1" applyAlignment="1">
      <alignment horizontal="center" vertical="center" wrapText="1"/>
    </xf>
    <xf numFmtId="0" fontId="65" fillId="0" borderId="37" xfId="0" applyFont="1" applyBorder="1" applyAlignment="1">
      <alignment horizontal="center" vertical="center" wrapText="1"/>
    </xf>
    <xf numFmtId="0" fontId="65" fillId="0" borderId="36" xfId="0" applyFont="1" applyBorder="1" applyAlignment="1">
      <alignment horizontal="center" vertical="center" wrapText="1"/>
    </xf>
    <xf numFmtId="0" fontId="45" fillId="0" borderId="37" xfId="0" applyFont="1" applyBorder="1" applyAlignment="1">
      <alignment horizontal="left"/>
    </xf>
    <xf numFmtId="0" fontId="45" fillId="0" borderId="36" xfId="0" applyFont="1" applyBorder="1" applyAlignment="1">
      <alignment horizontal="left"/>
    </xf>
    <xf numFmtId="0" fontId="80" fillId="0" borderId="10" xfId="0" applyFont="1" applyBorder="1" applyAlignment="1">
      <alignment horizontal="left"/>
    </xf>
    <xf numFmtId="0" fontId="80" fillId="0" borderId="25" xfId="0" applyFont="1" applyBorder="1" applyAlignment="1">
      <alignment horizontal="left"/>
    </xf>
    <xf numFmtId="0" fontId="86" fillId="0" borderId="35" xfId="0" applyFont="1" applyBorder="1" applyAlignment="1">
      <alignment horizontal="center"/>
    </xf>
    <xf numFmtId="0" fontId="86" fillId="0" borderId="37" xfId="0" applyFont="1" applyBorder="1" applyAlignment="1">
      <alignment horizontal="center"/>
    </xf>
    <xf numFmtId="0" fontId="86" fillId="0" borderId="3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Number of Employees Paid Through OSC ERP</a:t>
            </a:r>
          </a:p>
        </c:rich>
      </c:tx>
      <c:layout>
        <c:manualLayout>
          <c:xMode val="factor"/>
          <c:yMode val="factor"/>
          <c:x val="-0.01725"/>
          <c:y val="-0.018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0445"/>
          <c:w val="0.9685"/>
          <c:h val="0.934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'Summary Data'!$H$10:$V$10</c:f>
              <c:strCache>
                <c:ptCount val="2"/>
                <c:pt idx="0">
                  <c:v>39933</c:v>
                </c:pt>
                <c:pt idx="1">
                  <c:v>39964</c:v>
                </c:pt>
              </c:strCache>
            </c:strRef>
          </c:cat>
          <c:val>
            <c:numRef>
              <c:f>'Summary Data'!$H$11:$V$11</c:f>
              <c:numCache>
                <c:ptCount val="2"/>
                <c:pt idx="0">
                  <c:v>93483.5</c:v>
                </c:pt>
                <c:pt idx="1">
                  <c:v>93269.5</c:v>
                </c:pt>
              </c:numCache>
            </c:numRef>
          </c:val>
          <c:smooth val="0"/>
        </c:ser>
        <c:marker val="1"/>
        <c:axId val="50410024"/>
        <c:axId val="51037033"/>
      </c:lineChart>
      <c:dateAx>
        <c:axId val="50410024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37033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510370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10024"/>
        <c:crossesAt val="1"/>
        <c:crossBetween val="between"/>
        <c:dispUnits/>
      </c:valAx>
      <c:spPr>
        <a:solidFill>
          <a:srgbClr val="E6E0EC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OSC ERP Call Center Volumes</a:t>
            </a:r>
          </a:p>
        </c:rich>
      </c:tx>
      <c:layout>
        <c:manualLayout>
          <c:xMode val="factor"/>
          <c:yMode val="factor"/>
          <c:x val="-0.025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5375"/>
          <c:w val="0.985"/>
          <c:h val="0.924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'Summary Data'!$H$10:$V$10</c:f>
              <c:strCache>
                <c:ptCount val="2"/>
                <c:pt idx="0">
                  <c:v>39933</c:v>
                </c:pt>
                <c:pt idx="1">
                  <c:v>39964</c:v>
                </c:pt>
              </c:strCache>
            </c:strRef>
          </c:cat>
          <c:val>
            <c:numRef>
              <c:f>'Summary Data'!$H$13:$V$13</c:f>
              <c:numCache>
                <c:ptCount val="2"/>
                <c:pt idx="0">
                  <c:v>6036</c:v>
                </c:pt>
                <c:pt idx="1">
                  <c:v>5251</c:v>
                </c:pt>
              </c:numCache>
            </c:numRef>
          </c:val>
          <c:smooth val="0"/>
        </c:ser>
        <c:marker val="1"/>
        <c:axId val="56680114"/>
        <c:axId val="40358979"/>
      </c:lineChart>
      <c:dateAx>
        <c:axId val="56680114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358979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403589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680114"/>
        <c:crossesAt val="1"/>
        <c:crossBetween val="between"/>
        <c:dispUnits/>
      </c:valAx>
      <c:spPr>
        <a:solidFill>
          <a:srgbClr val="DBEEF4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OSC ERP Call Center Tickets</a:t>
            </a:r>
          </a:p>
        </c:rich>
      </c:tx>
      <c:layout>
        <c:manualLayout>
          <c:xMode val="factor"/>
          <c:yMode val="factor"/>
          <c:x val="0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445"/>
          <c:w val="0.975"/>
          <c:h val="0.89025"/>
        </c:manualLayout>
      </c:layout>
      <c:lineChart>
        <c:grouping val="standard"/>
        <c:varyColors val="0"/>
        <c:ser>
          <c:idx val="0"/>
          <c:order val="0"/>
          <c:tx>
            <c:strRef>
              <c:f>'Summary Data'!$D$22</c:f>
              <c:strCache>
                <c:ptCount val="1"/>
                <c:pt idx="0">
                  <c:v>Number of New Tickets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'Summary Data'!$G$10:$V$10</c:f>
              <c:strCache>
                <c:ptCount val="3"/>
                <c:pt idx="1">
                  <c:v>39933</c:v>
                </c:pt>
                <c:pt idx="2">
                  <c:v>39964</c:v>
                </c:pt>
              </c:strCache>
            </c:strRef>
          </c:cat>
          <c:val>
            <c:numRef>
              <c:f>'Summary Data'!$G$22:$V$22</c:f>
              <c:numCache>
                <c:ptCount val="3"/>
                <c:pt idx="1">
                  <c:v>8585</c:v>
                </c:pt>
                <c:pt idx="2">
                  <c:v>8315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'Summary Data'!$E$28</c:f>
              <c:strCache>
                <c:ptCount val="1"/>
                <c:pt idx="0">
                  <c:v>Resolved Tickets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'Summary Data'!$G$10:$V$10</c:f>
              <c:strCache>
                <c:ptCount val="3"/>
                <c:pt idx="1">
                  <c:v>39933</c:v>
                </c:pt>
                <c:pt idx="2">
                  <c:v>39964</c:v>
                </c:pt>
              </c:strCache>
            </c:strRef>
          </c:cat>
          <c:val>
            <c:numRef>
              <c:f>'Summary Data'!$G$28:$V$28</c:f>
              <c:numCache>
                <c:ptCount val="3"/>
                <c:pt idx="1">
                  <c:v>9181</c:v>
                </c:pt>
                <c:pt idx="2">
                  <c:v>8296</c:v>
                </c:pt>
              </c:numCache>
            </c:numRef>
          </c:val>
          <c:smooth val="0"/>
        </c:ser>
        <c:marker val="1"/>
        <c:axId val="27686492"/>
        <c:axId val="47851837"/>
      </c:lineChart>
      <c:catAx>
        <c:axId val="27686492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851837"/>
        <c:crosses val="autoZero"/>
        <c:auto val="1"/>
        <c:lblOffset val="100"/>
        <c:noMultiLvlLbl val="0"/>
      </c:catAx>
      <c:valAx>
        <c:axId val="478518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86492"/>
        <c:crossesAt val="1"/>
        <c:crossBetween val="between"/>
        <c:dispUnits/>
      </c:valAx>
      <c:spPr>
        <a:solidFill>
          <a:srgbClr val="EBF1DE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2525"/>
          <c:y val="0.9545"/>
          <c:w val="0.34975"/>
          <c:h val="0.030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Monthly Payrolls Processed</a:t>
            </a:r>
          </a:p>
        </c:rich>
      </c:tx>
      <c:layout>
        <c:manualLayout>
          <c:xMode val="factor"/>
          <c:yMode val="factor"/>
          <c:x val="0.0052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057"/>
          <c:w val="0.9552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'Summary Data'!$E$36</c:f>
              <c:strCache>
                <c:ptCount val="1"/>
                <c:pt idx="0">
                  <c:v>Bi Weekly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'Summary Data'!$G$10:$V$10</c:f>
              <c:strCache>
                <c:ptCount val="3"/>
                <c:pt idx="1">
                  <c:v>39933</c:v>
                </c:pt>
                <c:pt idx="2">
                  <c:v>39964</c:v>
                </c:pt>
              </c:strCache>
            </c:strRef>
          </c:cat>
          <c:val>
            <c:numRef>
              <c:f>'Summary Data'!$G$36:$V$36</c:f>
              <c:numCache>
                <c:ptCount val="3"/>
                <c:pt idx="1">
                  <c:v>59887</c:v>
                </c:pt>
                <c:pt idx="2">
                  <c:v>59690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'Summary Data'!$E$37</c:f>
              <c:strCache>
                <c:ptCount val="1"/>
                <c:pt idx="0">
                  <c:v>Monthly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'Summary Data'!$G$10:$V$10</c:f>
              <c:strCache>
                <c:ptCount val="3"/>
                <c:pt idx="1">
                  <c:v>39933</c:v>
                </c:pt>
                <c:pt idx="2">
                  <c:v>39964</c:v>
                </c:pt>
              </c:strCache>
            </c:strRef>
          </c:cat>
          <c:val>
            <c:numRef>
              <c:f>'Summary Data'!$G$37:$V$37</c:f>
              <c:numCache>
                <c:ptCount val="3"/>
                <c:pt idx="1">
                  <c:v>67193</c:v>
                </c:pt>
                <c:pt idx="2">
                  <c:v>67159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'Summary Data'!$E$38</c:f>
              <c:strCache>
                <c:ptCount val="1"/>
                <c:pt idx="0">
                  <c:v>Total Payrolls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8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'Summary Data'!$G$10:$V$10</c:f>
              <c:strCache>
                <c:ptCount val="3"/>
                <c:pt idx="1">
                  <c:v>39933</c:v>
                </c:pt>
                <c:pt idx="2">
                  <c:v>39964</c:v>
                </c:pt>
              </c:strCache>
            </c:strRef>
          </c:cat>
          <c:val>
            <c:numRef>
              <c:f>'Summary Data'!$G$38:$V$38</c:f>
              <c:numCache>
                <c:ptCount val="3"/>
                <c:pt idx="1">
                  <c:v>127080</c:v>
                </c:pt>
                <c:pt idx="2">
                  <c:v>126849</c:v>
                </c:pt>
              </c:numCache>
            </c:numRef>
          </c:val>
          <c:smooth val="0"/>
        </c:ser>
        <c:marker val="1"/>
        <c:axId val="28013350"/>
        <c:axId val="50793559"/>
      </c:lineChart>
      <c:catAx>
        <c:axId val="28013350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93559"/>
        <c:crosses val="autoZero"/>
        <c:auto val="1"/>
        <c:lblOffset val="100"/>
        <c:noMultiLvlLbl val="0"/>
      </c:catAx>
      <c:valAx>
        <c:axId val="507935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13350"/>
        <c:crossesAt val="1"/>
        <c:crossBetween val="between"/>
        <c:dispUnits/>
      </c:valAx>
      <c:spPr>
        <a:solidFill>
          <a:srgbClr val="FFFFCC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375"/>
          <c:y val="0.956"/>
          <c:w val="0.33175"/>
          <c:h val="0.03075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Total ERP Cost Per Employee Paid</a:t>
            </a:r>
          </a:p>
        </c:rich>
      </c:tx>
      <c:layout>
        <c:manualLayout>
          <c:xMode val="factor"/>
          <c:yMode val="factor"/>
          <c:x val="0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5"/>
          <c:y val="0.05975"/>
          <c:w val="0.94725"/>
          <c:h val="0.91525"/>
        </c:manualLayout>
      </c:layout>
      <c:lineChart>
        <c:grouping val="standard"/>
        <c:varyColors val="0"/>
        <c:ser>
          <c:idx val="0"/>
          <c:order val="0"/>
          <c:tx>
            <c:strRef>
              <c:f>'Summary Data'!$E$45</c:f>
              <c:strCache>
                <c:ptCount val="1"/>
                <c:pt idx="0">
                  <c:v> Cost Per Employee Paid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\$#,##0.00_);[Red]\(\$#,##0.00\)" sourceLinked="0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'Summary Data'!$G$10:$V$10</c:f>
              <c:strCache>
                <c:ptCount val="3"/>
                <c:pt idx="1">
                  <c:v>39933</c:v>
                </c:pt>
                <c:pt idx="2">
                  <c:v>39964</c:v>
                </c:pt>
              </c:strCache>
            </c:strRef>
          </c:cat>
          <c:val>
            <c:numRef>
              <c:f>'Summary Data'!$G$45:$V$45</c:f>
              <c:numCache>
                <c:ptCount val="3"/>
                <c:pt idx="1">
                  <c:v>6.780275417060119</c:v>
                </c:pt>
                <c:pt idx="2">
                  <c:v>6.90600383132701</c:v>
                </c:pt>
              </c:numCache>
            </c:numRef>
          </c:val>
          <c:smooth val="0"/>
        </c:ser>
        <c:marker val="1"/>
        <c:axId val="54488848"/>
        <c:axId val="20637585"/>
      </c:lineChart>
      <c:catAx>
        <c:axId val="54488848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637585"/>
        <c:crosses val="autoZero"/>
        <c:auto val="1"/>
        <c:lblOffset val="100"/>
        <c:noMultiLvlLbl val="0"/>
      </c:catAx>
      <c:valAx>
        <c:axId val="206375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88848"/>
        <c:crossesAt val="1"/>
        <c:crossBetween val="between"/>
        <c:dispUnits/>
      </c:valAx>
      <c:spPr>
        <a:solidFill>
          <a:srgbClr val="FDEADA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ERP System Availability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75"/>
          <c:y val="0.05"/>
          <c:w val="0.9685"/>
          <c:h val="0.884"/>
        </c:manualLayout>
      </c:layout>
      <c:lineChart>
        <c:grouping val="standard"/>
        <c:varyColors val="0"/>
        <c:ser>
          <c:idx val="0"/>
          <c:order val="0"/>
          <c:tx>
            <c:strRef>
              <c:f>'Summary Data'!$E$62</c:f>
              <c:strCache>
                <c:ptCount val="1"/>
                <c:pt idx="0">
                  <c:v>Up Time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'Summary Data'!$G$10:$V$10</c:f>
              <c:strCache>
                <c:ptCount val="3"/>
                <c:pt idx="1">
                  <c:v>39933</c:v>
                </c:pt>
                <c:pt idx="2">
                  <c:v>39964</c:v>
                </c:pt>
              </c:strCache>
            </c:strRef>
          </c:cat>
          <c:val>
            <c:numRef>
              <c:f>'Summary Data'!$G$62:$V$62</c:f>
              <c:numCache>
                <c:ptCount val="3"/>
                <c:pt idx="1">
                  <c:v>1</c:v>
                </c:pt>
                <c:pt idx="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'Summary Data'!$E$63</c:f>
              <c:strCache>
                <c:ptCount val="1"/>
                <c:pt idx="0">
                  <c:v>Down Time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'Summary Data'!$G$10:$V$10</c:f>
              <c:strCache>
                <c:ptCount val="3"/>
                <c:pt idx="1">
                  <c:v>39933</c:v>
                </c:pt>
                <c:pt idx="2">
                  <c:v>39964</c:v>
                </c:pt>
              </c:strCache>
            </c:strRef>
          </c:cat>
          <c:val>
            <c:numRef>
              <c:f>'Summary Data'!$G$63:$V$63</c:f>
              <c:numCache>
                <c:ptCount val="3"/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marker val="1"/>
        <c:axId val="51520538"/>
        <c:axId val="61031659"/>
      </c:lineChart>
      <c:catAx>
        <c:axId val="51520538"/>
        <c:scaling>
          <c:orientation val="minMax"/>
        </c:scaling>
        <c:axPos val="b"/>
        <c:delete val="0"/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031659"/>
        <c:crosses val="autoZero"/>
        <c:auto val="1"/>
        <c:lblOffset val="100"/>
        <c:noMultiLvlLbl val="0"/>
      </c:catAx>
      <c:valAx>
        <c:axId val="610316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20538"/>
        <c:crossesAt val="1"/>
        <c:crossBetween val="between"/>
        <c:dispUnits/>
      </c:valAx>
      <c:spPr>
        <a:solidFill>
          <a:srgbClr val="DCE6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425"/>
          <c:y val="0.9555"/>
          <c:w val="0.21025"/>
          <c:h val="0.031"/>
        </c:manualLayout>
      </c:layout>
      <c:overlay val="0"/>
      <c:spPr>
        <a:noFill/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3" right="0.3" top="0.43" bottom="0.29" header="0.3" footer="0.3"/>
  <pageSetup fitToHeight="0" fitToWidth="0"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35" right="0.34" top="0.34" bottom="0.34" header="0.3" footer="0.3"/>
  <pageSetup fitToHeight="0" fitToWidth="0"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34" right="0.33" top="0.33" bottom="0.35" header="0.3" footer="0.3"/>
  <pageSetup fitToHeight="0" fitToWidth="0"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33" right="0.34" top="0.33" bottom="0.34" header="0.3" footer="0.3"/>
  <pageSetup fitToHeight="0" fitToWidth="0"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13"/>
  </sheetViews>
  <pageMargins left="0.7" right="0.7" top="0.75" bottom="0.75" header="0.3" footer="0.3"/>
  <pageSetup fitToHeight="0" fitToWidth="0"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1"/>
  </sheetViews>
  <pageMargins left="0.33" right="0.33" top="0.34" bottom="0.34" header="0.3" footer="0.3"/>
  <pageSetup fitToHeight="0" fitToWidth="0"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48800" cy="6829425"/>
    <xdr:graphicFrame>
      <xdr:nvGraphicFramePr>
        <xdr:cNvPr id="1" name="Shape 1025"/>
        <xdr:cNvGraphicFramePr/>
      </xdr:nvGraphicFramePr>
      <xdr:xfrm>
        <a:off x="0" y="0"/>
        <a:ext cx="9448800" cy="682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7086600"/>
    <xdr:graphicFrame>
      <xdr:nvGraphicFramePr>
        <xdr:cNvPr id="1" name="Shape 1025"/>
        <xdr:cNvGraphicFramePr/>
      </xdr:nvGraphicFramePr>
      <xdr:xfrm>
        <a:off x="0" y="0"/>
        <a:ext cx="9382125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44025" cy="7134225"/>
    <xdr:graphicFrame>
      <xdr:nvGraphicFramePr>
        <xdr:cNvPr id="1" name="Shape 1025"/>
        <xdr:cNvGraphicFramePr/>
      </xdr:nvGraphicFramePr>
      <xdr:xfrm>
        <a:off x="0" y="0"/>
        <a:ext cx="9344025" cy="713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63075" cy="7143750"/>
    <xdr:graphicFrame>
      <xdr:nvGraphicFramePr>
        <xdr:cNvPr id="1" name="Shape 1025"/>
        <xdr:cNvGraphicFramePr/>
      </xdr:nvGraphicFramePr>
      <xdr:xfrm>
        <a:off x="0" y="0"/>
        <a:ext cx="9363075" cy="7143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Shape 1025"/>
        <xdr:cNvGraphicFramePr/>
      </xdr:nvGraphicFramePr>
      <xdr:xfrm>
        <a:off x="0" y="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7086600"/>
    <xdr:graphicFrame>
      <xdr:nvGraphicFramePr>
        <xdr:cNvPr id="1" name="Shape 1025"/>
        <xdr:cNvGraphicFramePr/>
      </xdr:nvGraphicFramePr>
      <xdr:xfrm>
        <a:off x="0" y="0"/>
        <a:ext cx="937260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20"/>
  <sheetViews>
    <sheetView tabSelected="1" zoomScalePageLayoutView="0" workbookViewId="0" topLeftCell="A1">
      <pane xSplit="7" ySplit="10" topLeftCell="H22" activePane="bottomRight" state="frozen"/>
      <selection pane="topLeft" activeCell="A4" sqref="A4"/>
      <selection pane="topRight" activeCell="E4" sqref="E4"/>
      <selection pane="bottomLeft" activeCell="A5" sqref="A5"/>
      <selection pane="bottomRight" activeCell="AA10" sqref="AA10"/>
    </sheetView>
  </sheetViews>
  <sheetFormatPr defaultColWidth="9.140625" defaultRowHeight="15" outlineLevelRow="2" outlineLevelCol="1"/>
  <cols>
    <col min="1" max="1" width="4.00390625" style="47" customWidth="1"/>
    <col min="2" max="2" width="2.57421875" style="21" customWidth="1"/>
    <col min="3" max="3" width="2.421875" style="6" customWidth="1"/>
    <col min="4" max="4" width="1.28515625" style="6" customWidth="1"/>
    <col min="5" max="5" width="1.7109375" style="0" customWidth="1"/>
    <col min="6" max="6" width="4.28125" style="0" customWidth="1"/>
    <col min="7" max="7" width="25.140625" style="0" customWidth="1"/>
    <col min="8" max="9" width="11.421875" style="29" customWidth="1"/>
    <col min="10" max="10" width="11.421875" style="29" hidden="1" customWidth="1" outlineLevel="1"/>
    <col min="11" max="22" width="11.421875" style="40" hidden="1" customWidth="1" outlineLevel="1"/>
    <col min="23" max="23" width="11.421875" style="70" customWidth="1" collapsed="1"/>
    <col min="24" max="24" width="11.421875" style="70" customWidth="1"/>
    <col min="25" max="25" width="10.00390625" style="0" customWidth="1"/>
  </cols>
  <sheetData>
    <row r="1" spans="1:24" s="76" customFormat="1" ht="14.25" customHeight="1" hidden="1" outlineLevel="2">
      <c r="A1" s="75"/>
      <c r="G1" s="76">
        <v>39873</v>
      </c>
      <c r="H1" s="77">
        <f>DATE(YEAR(G1),MONTH(G1)+1,1)</f>
        <v>39904</v>
      </c>
      <c r="I1" s="77">
        <f>DATE(YEAR(H1),MONTH(H1)+1,1)</f>
        <v>39934</v>
      </c>
      <c r="J1" s="77">
        <f>DATE(YEAR(I1),MONTH(I1)+1,1)</f>
        <v>39965</v>
      </c>
      <c r="K1" s="77">
        <f>DATE(YEAR(J1),MONTH(J1)+1,1)</f>
        <v>39995</v>
      </c>
      <c r="L1" s="77">
        <f aca="true" t="shared" si="0" ref="L1:V1">DATE(YEAR(K1),MONTH(K1)+1,1)</f>
        <v>40026</v>
      </c>
      <c r="M1" s="77">
        <f t="shared" si="0"/>
        <v>40057</v>
      </c>
      <c r="N1" s="77">
        <f>DATE(YEAR(M1),MONTH(M1)+1,1)</f>
        <v>40087</v>
      </c>
      <c r="O1" s="77">
        <f t="shared" si="0"/>
        <v>40118</v>
      </c>
      <c r="P1" s="77">
        <f t="shared" si="0"/>
        <v>40148</v>
      </c>
      <c r="Q1" s="77">
        <f>DATE(YEAR(P1),MONTH(P1)+1,1)</f>
        <v>40179</v>
      </c>
      <c r="R1" s="77">
        <f t="shared" si="0"/>
        <v>40210</v>
      </c>
      <c r="S1" s="77">
        <f t="shared" si="0"/>
        <v>40238</v>
      </c>
      <c r="T1" s="77">
        <f>DATE(YEAR(S1),MONTH(S1)+1,1)</f>
        <v>40269</v>
      </c>
      <c r="U1" s="77">
        <f t="shared" si="0"/>
        <v>40299</v>
      </c>
      <c r="V1" s="77">
        <f t="shared" si="0"/>
        <v>40330</v>
      </c>
      <c r="W1" s="106"/>
      <c r="X1" s="106"/>
    </row>
    <row r="2" spans="1:24" s="76" customFormat="1" ht="12.75" customHeight="1" hidden="1" outlineLevel="2">
      <c r="A2" s="75"/>
      <c r="G2" s="76">
        <f aca="true" t="shared" si="1" ref="G2:V2">DATE(YEAR(G1),MONTH(G1)+1,1)</f>
        <v>39904</v>
      </c>
      <c r="H2" s="77">
        <f t="shared" si="1"/>
        <v>39934</v>
      </c>
      <c r="I2" s="77">
        <f t="shared" si="1"/>
        <v>39965</v>
      </c>
      <c r="J2" s="77">
        <f t="shared" si="1"/>
        <v>39995</v>
      </c>
      <c r="K2" s="77">
        <f t="shared" si="1"/>
        <v>40026</v>
      </c>
      <c r="L2" s="77">
        <f t="shared" si="1"/>
        <v>40057</v>
      </c>
      <c r="M2" s="77">
        <f t="shared" si="1"/>
        <v>40087</v>
      </c>
      <c r="N2" s="77">
        <f t="shared" si="1"/>
        <v>40118</v>
      </c>
      <c r="O2" s="77">
        <f t="shared" si="1"/>
        <v>40148</v>
      </c>
      <c r="P2" s="77">
        <f t="shared" si="1"/>
        <v>40179</v>
      </c>
      <c r="Q2" s="77">
        <f t="shared" si="1"/>
        <v>40210</v>
      </c>
      <c r="R2" s="77">
        <f t="shared" si="1"/>
        <v>40238</v>
      </c>
      <c r="S2" s="77">
        <f t="shared" si="1"/>
        <v>40269</v>
      </c>
      <c r="T2" s="77">
        <f t="shared" si="1"/>
        <v>40299</v>
      </c>
      <c r="U2" s="77">
        <f t="shared" si="1"/>
        <v>40330</v>
      </c>
      <c r="V2" s="77">
        <f t="shared" si="1"/>
        <v>40360</v>
      </c>
      <c r="W2" s="106"/>
      <c r="X2" s="106"/>
    </row>
    <row r="3" spans="1:24" s="72" customFormat="1" ht="13.5" customHeight="1" hidden="1" outlineLevel="2">
      <c r="A3" s="71"/>
      <c r="E3" s="73"/>
      <c r="F3" s="73"/>
      <c r="G3" s="73">
        <f aca="true" t="shared" si="2" ref="G3:V3">NETWORKDAYS(G1,G2,$A$95:$A$115)-(1)</f>
        <v>22</v>
      </c>
      <c r="H3" s="74">
        <f t="shared" si="2"/>
        <v>21</v>
      </c>
      <c r="I3" s="74">
        <f t="shared" si="2"/>
        <v>20</v>
      </c>
      <c r="J3" s="74">
        <f t="shared" si="2"/>
        <v>22</v>
      </c>
      <c r="K3" s="74">
        <f t="shared" si="2"/>
        <v>21</v>
      </c>
      <c r="L3" s="74">
        <f t="shared" si="2"/>
        <v>21</v>
      </c>
      <c r="M3" s="74">
        <f t="shared" si="2"/>
        <v>21</v>
      </c>
      <c r="N3" s="74">
        <f t="shared" si="2"/>
        <v>21</v>
      </c>
      <c r="O3" s="74">
        <f t="shared" si="2"/>
        <v>18</v>
      </c>
      <c r="P3" s="74">
        <f t="shared" si="2"/>
        <v>21</v>
      </c>
      <c r="Q3" s="74">
        <f t="shared" si="2"/>
        <v>19</v>
      </c>
      <c r="R3" s="74">
        <f t="shared" si="2"/>
        <v>19</v>
      </c>
      <c r="S3" s="74">
        <f t="shared" si="2"/>
        <v>23</v>
      </c>
      <c r="T3" s="74">
        <f t="shared" si="2"/>
        <v>21</v>
      </c>
      <c r="U3" s="74">
        <f t="shared" si="2"/>
        <v>20</v>
      </c>
      <c r="V3" s="74">
        <f t="shared" si="2"/>
        <v>22</v>
      </c>
      <c r="W3" s="107"/>
      <c r="X3" s="107"/>
    </row>
    <row r="4" spans="1:24" s="79" customFormat="1" ht="13.5" customHeight="1" hidden="1" outlineLevel="2" thickBot="1">
      <c r="A4" s="78"/>
      <c r="E4" s="80"/>
      <c r="F4" s="80"/>
      <c r="G4" s="80"/>
      <c r="H4" s="81">
        <f>IF(H11&gt;0,1,)</f>
        <v>1</v>
      </c>
      <c r="I4" s="81">
        <f aca="true" t="shared" si="3" ref="I4:V4">IF(I11&gt;0,1,)</f>
        <v>1</v>
      </c>
      <c r="J4" s="81">
        <f t="shared" si="3"/>
        <v>0</v>
      </c>
      <c r="K4" s="81">
        <f t="shared" si="3"/>
        <v>0</v>
      </c>
      <c r="L4" s="81">
        <f t="shared" si="3"/>
        <v>0</v>
      </c>
      <c r="M4" s="81">
        <f t="shared" si="3"/>
        <v>0</v>
      </c>
      <c r="N4" s="81">
        <f t="shared" si="3"/>
        <v>0</v>
      </c>
      <c r="O4" s="81">
        <f t="shared" si="3"/>
        <v>0</v>
      </c>
      <c r="P4" s="81">
        <f t="shared" si="3"/>
        <v>0</v>
      </c>
      <c r="Q4" s="81">
        <f t="shared" si="3"/>
        <v>0</v>
      </c>
      <c r="R4" s="81">
        <f t="shared" si="3"/>
        <v>0</v>
      </c>
      <c r="S4" s="81">
        <f t="shared" si="3"/>
        <v>0</v>
      </c>
      <c r="T4" s="81">
        <f t="shared" si="3"/>
        <v>0</v>
      </c>
      <c r="U4" s="81">
        <f t="shared" si="3"/>
        <v>0</v>
      </c>
      <c r="V4" s="81">
        <f t="shared" si="3"/>
        <v>0</v>
      </c>
      <c r="W4" s="108">
        <f>SUM(H4:V4)</f>
        <v>2</v>
      </c>
      <c r="X4" s="108"/>
    </row>
    <row r="5" spans="1:24" s="87" customFormat="1" ht="13.5" customHeight="1" hidden="1" outlineLevel="1" collapsed="1">
      <c r="A5" s="82"/>
      <c r="B5" s="83" t="s">
        <v>17</v>
      </c>
      <c r="C5" s="83"/>
      <c r="D5" s="83"/>
      <c r="E5" s="84"/>
      <c r="F5" s="84"/>
      <c r="G5" s="84"/>
      <c r="H5" s="127">
        <f>6+12+60</f>
        <v>78</v>
      </c>
      <c r="I5" s="85">
        <v>50</v>
      </c>
      <c r="J5" s="127"/>
      <c r="K5" s="85"/>
      <c r="L5" s="127"/>
      <c r="M5" s="85"/>
      <c r="N5" s="127"/>
      <c r="O5" s="85"/>
      <c r="P5" s="127"/>
      <c r="Q5" s="85"/>
      <c r="R5" s="127"/>
      <c r="S5" s="85"/>
      <c r="T5" s="127"/>
      <c r="U5" s="85"/>
      <c r="V5" s="127"/>
      <c r="W5" s="86"/>
      <c r="X5" s="86"/>
    </row>
    <row r="6" spans="1:24" s="15" customFormat="1" ht="13.5" customHeight="1" hidden="1" outlineLevel="1">
      <c r="A6" s="49"/>
      <c r="B6" s="88" t="s">
        <v>18</v>
      </c>
      <c r="C6" s="88"/>
      <c r="D6" s="88"/>
      <c r="E6" s="89"/>
      <c r="F6" s="89"/>
      <c r="G6" s="89"/>
      <c r="H6" s="128">
        <v>2938</v>
      </c>
      <c r="I6" s="22">
        <v>2857</v>
      </c>
      <c r="J6" s="128"/>
      <c r="K6" s="22"/>
      <c r="L6" s="128"/>
      <c r="M6" s="22"/>
      <c r="N6" s="128"/>
      <c r="O6" s="22"/>
      <c r="P6" s="128"/>
      <c r="Q6" s="22"/>
      <c r="R6" s="128"/>
      <c r="S6" s="22"/>
      <c r="T6" s="128"/>
      <c r="U6" s="22"/>
      <c r="V6" s="128"/>
      <c r="W6" s="46"/>
      <c r="X6" s="46"/>
    </row>
    <row r="7" spans="1:24" s="15" customFormat="1" ht="13.5" customHeight="1" hidden="1" outlineLevel="1">
      <c r="A7" s="49"/>
      <c r="B7" s="88" t="s">
        <v>19</v>
      </c>
      <c r="C7" s="88"/>
      <c r="D7" s="88"/>
      <c r="E7" s="89"/>
      <c r="F7" s="89"/>
      <c r="G7" s="89"/>
      <c r="H7" s="128">
        <v>156</v>
      </c>
      <c r="I7" s="22">
        <v>136</v>
      </c>
      <c r="J7" s="128"/>
      <c r="K7" s="22"/>
      <c r="L7" s="128"/>
      <c r="M7" s="22"/>
      <c r="N7" s="128"/>
      <c r="O7" s="22"/>
      <c r="P7" s="128"/>
      <c r="Q7" s="22"/>
      <c r="R7" s="128"/>
      <c r="S7" s="22"/>
      <c r="T7" s="128"/>
      <c r="U7" s="22"/>
      <c r="V7" s="128"/>
      <c r="W7" s="46"/>
      <c r="X7" s="46"/>
    </row>
    <row r="8" spans="1:24" s="94" customFormat="1" ht="13.5" customHeight="1" hidden="1" outlineLevel="1" thickBot="1">
      <c r="A8" s="90"/>
      <c r="B8" s="91" t="s">
        <v>20</v>
      </c>
      <c r="C8" s="91"/>
      <c r="D8" s="91"/>
      <c r="E8" s="92"/>
      <c r="F8" s="92"/>
      <c r="G8" s="92"/>
      <c r="H8" s="129">
        <v>94390744</v>
      </c>
      <c r="I8" s="93">
        <v>95750788</v>
      </c>
      <c r="J8" s="130">
        <f aca="true" t="shared" si="4" ref="J8:X8">I8</f>
        <v>95750788</v>
      </c>
      <c r="K8" s="93">
        <f t="shared" si="4"/>
        <v>95750788</v>
      </c>
      <c r="L8" s="130">
        <f t="shared" si="4"/>
        <v>95750788</v>
      </c>
      <c r="M8" s="93">
        <f t="shared" si="4"/>
        <v>95750788</v>
      </c>
      <c r="N8" s="130">
        <f t="shared" si="4"/>
        <v>95750788</v>
      </c>
      <c r="O8" s="93">
        <f t="shared" si="4"/>
        <v>95750788</v>
      </c>
      <c r="P8" s="130">
        <f t="shared" si="4"/>
        <v>95750788</v>
      </c>
      <c r="Q8" s="93">
        <f t="shared" si="4"/>
        <v>95750788</v>
      </c>
      <c r="R8" s="130">
        <f t="shared" si="4"/>
        <v>95750788</v>
      </c>
      <c r="S8" s="93">
        <f t="shared" si="4"/>
        <v>95750788</v>
      </c>
      <c r="T8" s="130">
        <f t="shared" si="4"/>
        <v>95750788</v>
      </c>
      <c r="U8" s="93">
        <f t="shared" si="4"/>
        <v>95750788</v>
      </c>
      <c r="V8" s="130">
        <f t="shared" si="4"/>
        <v>95750788</v>
      </c>
      <c r="W8" s="93">
        <f t="shared" si="4"/>
        <v>95750788</v>
      </c>
      <c r="X8" s="93">
        <f t="shared" si="4"/>
        <v>95750788</v>
      </c>
    </row>
    <row r="9" spans="2:24" s="316" customFormat="1" ht="22.5" customHeight="1" collapsed="1" thickBot="1">
      <c r="B9" s="332" t="s">
        <v>118</v>
      </c>
      <c r="C9" s="332"/>
      <c r="D9" s="332"/>
      <c r="E9" s="332"/>
      <c r="F9" s="332"/>
      <c r="G9" s="332"/>
      <c r="H9" s="317" t="s">
        <v>121</v>
      </c>
      <c r="I9" s="317" t="s">
        <v>120</v>
      </c>
      <c r="J9" s="318"/>
      <c r="K9" s="319"/>
      <c r="L9" s="319"/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20"/>
      <c r="X9" s="320"/>
    </row>
    <row r="10" spans="1:26" s="14" customFormat="1" ht="45.75" customHeight="1" thickBot="1">
      <c r="A10" s="349" t="s">
        <v>104</v>
      </c>
      <c r="B10" s="350"/>
      <c r="C10" s="350"/>
      <c r="D10" s="350"/>
      <c r="E10" s="350"/>
      <c r="F10" s="350"/>
      <c r="G10" s="351"/>
      <c r="H10" s="110">
        <v>39933</v>
      </c>
      <c r="I10" s="23">
        <v>39964</v>
      </c>
      <c r="J10" s="110">
        <v>39994</v>
      </c>
      <c r="K10" s="23">
        <v>39995</v>
      </c>
      <c r="L10" s="110">
        <v>40056</v>
      </c>
      <c r="M10" s="23">
        <v>40086</v>
      </c>
      <c r="N10" s="110">
        <v>40117</v>
      </c>
      <c r="O10" s="23">
        <v>40147</v>
      </c>
      <c r="P10" s="110">
        <v>40178</v>
      </c>
      <c r="Q10" s="23">
        <v>40209</v>
      </c>
      <c r="R10" s="110">
        <v>40237</v>
      </c>
      <c r="S10" s="23">
        <v>40268</v>
      </c>
      <c r="T10" s="110">
        <v>40298</v>
      </c>
      <c r="U10" s="23">
        <v>40329</v>
      </c>
      <c r="V10" s="110">
        <v>40359</v>
      </c>
      <c r="W10" s="155" t="s">
        <v>26</v>
      </c>
      <c r="X10" s="143" t="s">
        <v>25</v>
      </c>
      <c r="Y10" s="330" t="s">
        <v>119</v>
      </c>
      <c r="Z10" s="331"/>
    </row>
    <row r="11" spans="1:26" s="276" customFormat="1" ht="15.75" customHeight="1" thickBot="1">
      <c r="A11" s="271">
        <v>1</v>
      </c>
      <c r="B11" s="352" t="s">
        <v>107</v>
      </c>
      <c r="C11" s="352"/>
      <c r="D11" s="352"/>
      <c r="E11" s="352"/>
      <c r="F11" s="352"/>
      <c r="G11" s="353"/>
      <c r="H11" s="270">
        <f>H36+(H37/2)</f>
        <v>93483.5</v>
      </c>
      <c r="I11" s="272">
        <f aca="true" t="shared" si="5" ref="I11:V11">I36+(I37/2)</f>
        <v>93269.5</v>
      </c>
      <c r="J11" s="270">
        <f t="shared" si="5"/>
        <v>0</v>
      </c>
      <c r="K11" s="273">
        <f t="shared" si="5"/>
        <v>0</v>
      </c>
      <c r="L11" s="274">
        <f t="shared" si="5"/>
        <v>0</v>
      </c>
      <c r="M11" s="273">
        <f t="shared" si="5"/>
        <v>0</v>
      </c>
      <c r="N11" s="274">
        <f t="shared" si="5"/>
        <v>0</v>
      </c>
      <c r="O11" s="273">
        <f t="shared" si="5"/>
        <v>0</v>
      </c>
      <c r="P11" s="274">
        <f t="shared" si="5"/>
        <v>0</v>
      </c>
      <c r="Q11" s="273">
        <f t="shared" si="5"/>
        <v>0</v>
      </c>
      <c r="R11" s="274">
        <f t="shared" si="5"/>
        <v>0</v>
      </c>
      <c r="S11" s="273">
        <f t="shared" si="5"/>
        <v>0</v>
      </c>
      <c r="T11" s="274">
        <f t="shared" si="5"/>
        <v>0</v>
      </c>
      <c r="U11" s="273">
        <f t="shared" si="5"/>
        <v>0</v>
      </c>
      <c r="V11" s="274">
        <f t="shared" si="5"/>
        <v>0</v>
      </c>
      <c r="W11" s="175">
        <f>SUM(H11:V11)</f>
        <v>186753</v>
      </c>
      <c r="X11" s="275">
        <f>SUM(H11:V11)/$W$4</f>
        <v>93376.5</v>
      </c>
      <c r="Y11" s="291">
        <f>I11-H11</f>
        <v>-214</v>
      </c>
      <c r="Z11" s="292">
        <f>Y11/H11</f>
        <v>-0.0022891740253627646</v>
      </c>
    </row>
    <row r="12" spans="1:26" s="3" customFormat="1" ht="15.75" customHeight="1">
      <c r="A12" s="12">
        <v>2</v>
      </c>
      <c r="B12" s="5" t="s">
        <v>8</v>
      </c>
      <c r="C12" s="5"/>
      <c r="D12" s="5"/>
      <c r="H12" s="112"/>
      <c r="I12" s="25"/>
      <c r="J12" s="112"/>
      <c r="K12" s="38"/>
      <c r="L12" s="132"/>
      <c r="M12" s="38"/>
      <c r="N12" s="132"/>
      <c r="O12" s="38"/>
      <c r="P12" s="132"/>
      <c r="Q12" s="38"/>
      <c r="R12" s="132"/>
      <c r="S12" s="38"/>
      <c r="T12" s="132"/>
      <c r="U12" s="38"/>
      <c r="V12" s="132"/>
      <c r="W12" s="156"/>
      <c r="X12" s="144"/>
      <c r="Y12" s="293"/>
      <c r="Z12" s="294"/>
    </row>
    <row r="13" spans="1:26" ht="15.75">
      <c r="A13" s="13"/>
      <c r="B13" s="95">
        <v>2.1</v>
      </c>
      <c r="C13" s="18"/>
      <c r="D13" s="18"/>
      <c r="E13" s="325" t="s">
        <v>0</v>
      </c>
      <c r="F13" s="325"/>
      <c r="G13" s="326"/>
      <c r="H13" s="119">
        <f>5880+156</f>
        <v>6036</v>
      </c>
      <c r="I13" s="32">
        <v>5251</v>
      </c>
      <c r="J13" s="119"/>
      <c r="K13" s="43"/>
      <c r="L13" s="137"/>
      <c r="M13" s="43"/>
      <c r="N13" s="137"/>
      <c r="O13" s="43"/>
      <c r="P13" s="137"/>
      <c r="Q13" s="43"/>
      <c r="R13" s="137"/>
      <c r="S13" s="43"/>
      <c r="T13" s="137"/>
      <c r="U13" s="43"/>
      <c r="V13" s="137"/>
      <c r="W13" s="178">
        <f>SUM(H13:V13)</f>
        <v>11287</v>
      </c>
      <c r="X13" s="176">
        <f aca="true" t="shared" si="6" ref="X13:X18">SUM(H13:V13)/$W$4</f>
        <v>5643.5</v>
      </c>
      <c r="Y13" s="295">
        <f aca="true" t="shared" si="7" ref="Y13:Y20">I13-H13</f>
        <v>-785</v>
      </c>
      <c r="Z13" s="296">
        <f aca="true" t="shared" si="8" ref="Z13:Z20">Y13/H13</f>
        <v>-0.13005301524188204</v>
      </c>
    </row>
    <row r="14" spans="1:26" ht="15.75">
      <c r="A14" s="13"/>
      <c r="B14" s="95">
        <v>2.2</v>
      </c>
      <c r="C14" s="18"/>
      <c r="D14" s="18"/>
      <c r="E14" s="325" t="s">
        <v>55</v>
      </c>
      <c r="F14" s="325"/>
      <c r="G14" s="326"/>
      <c r="H14" s="280">
        <f>H13/H3</f>
        <v>287.42857142857144</v>
      </c>
      <c r="I14" s="188">
        <f>I13/I3</f>
        <v>262.55</v>
      </c>
      <c r="J14" s="187"/>
      <c r="K14" s="188"/>
      <c r="L14" s="187"/>
      <c r="M14" s="188"/>
      <c r="N14" s="187"/>
      <c r="O14" s="188"/>
      <c r="P14" s="187"/>
      <c r="Q14" s="188"/>
      <c r="R14" s="187"/>
      <c r="S14" s="188"/>
      <c r="T14" s="187"/>
      <c r="U14" s="188"/>
      <c r="V14" s="187"/>
      <c r="W14" s="185" t="s">
        <v>49</v>
      </c>
      <c r="X14" s="176">
        <f t="shared" si="6"/>
        <v>274.98928571428576</v>
      </c>
      <c r="Y14" s="295">
        <f t="shared" si="7"/>
        <v>-24.878571428571433</v>
      </c>
      <c r="Z14" s="296">
        <f t="shared" si="8"/>
        <v>-0.08655566600397616</v>
      </c>
    </row>
    <row r="15" spans="1:26" ht="15.75">
      <c r="A15" s="13"/>
      <c r="B15" s="95">
        <v>2.3</v>
      </c>
      <c r="C15" s="18"/>
      <c r="D15" s="18"/>
      <c r="E15" s="325" t="s">
        <v>53</v>
      </c>
      <c r="F15" s="325"/>
      <c r="G15" s="326"/>
      <c r="H15" s="113">
        <v>20</v>
      </c>
      <c r="I15" s="26">
        <v>19</v>
      </c>
      <c r="J15" s="113"/>
      <c r="K15" s="39"/>
      <c r="L15" s="133"/>
      <c r="M15" s="39"/>
      <c r="N15" s="133"/>
      <c r="O15" s="39"/>
      <c r="P15" s="133"/>
      <c r="Q15" s="39"/>
      <c r="R15" s="133"/>
      <c r="S15" s="39"/>
      <c r="T15" s="133"/>
      <c r="U15" s="39"/>
      <c r="V15" s="133"/>
      <c r="W15" s="174" t="s">
        <v>49</v>
      </c>
      <c r="X15" s="146">
        <f t="shared" si="6"/>
        <v>19.5</v>
      </c>
      <c r="Y15" s="295">
        <f t="shared" si="7"/>
        <v>-1</v>
      </c>
      <c r="Z15" s="296">
        <f t="shared" si="8"/>
        <v>-0.05</v>
      </c>
    </row>
    <row r="16" spans="1:26" ht="15.75">
      <c r="A16" s="13"/>
      <c r="B16" s="95">
        <v>2.4</v>
      </c>
      <c r="C16" s="18"/>
      <c r="D16" s="18"/>
      <c r="E16" s="325" t="s">
        <v>54</v>
      </c>
      <c r="F16" s="325"/>
      <c r="G16" s="326"/>
      <c r="H16" s="196">
        <v>8.27</v>
      </c>
      <c r="I16" s="26">
        <v>8.51</v>
      </c>
      <c r="J16" s="113"/>
      <c r="K16" s="39"/>
      <c r="L16" s="133"/>
      <c r="M16" s="39"/>
      <c r="N16" s="133"/>
      <c r="O16" s="39"/>
      <c r="P16" s="133"/>
      <c r="Q16" s="39"/>
      <c r="R16" s="133"/>
      <c r="S16" s="39"/>
      <c r="T16" s="133"/>
      <c r="U16" s="39"/>
      <c r="V16" s="133"/>
      <c r="W16" s="174" t="s">
        <v>49</v>
      </c>
      <c r="X16" s="146">
        <f t="shared" si="6"/>
        <v>8.39</v>
      </c>
      <c r="Y16" s="295">
        <f t="shared" si="7"/>
        <v>0.2400000000000002</v>
      </c>
      <c r="Z16" s="296">
        <f t="shared" si="8"/>
        <v>0.02902055622732772</v>
      </c>
    </row>
    <row r="17" spans="1:29" ht="15.75">
      <c r="A17" s="13"/>
      <c r="B17" s="95">
        <v>2.5</v>
      </c>
      <c r="C17" s="18"/>
      <c r="D17" s="18"/>
      <c r="E17" s="325" t="s">
        <v>7</v>
      </c>
      <c r="F17" s="325"/>
      <c r="G17" s="326"/>
      <c r="H17" s="196">
        <v>10.06</v>
      </c>
      <c r="I17" s="200">
        <v>10.09</v>
      </c>
      <c r="J17" s="196"/>
      <c r="K17" s="201"/>
      <c r="L17" s="202"/>
      <c r="M17" s="201"/>
      <c r="N17" s="202"/>
      <c r="O17" s="201"/>
      <c r="P17" s="202"/>
      <c r="Q17" s="201"/>
      <c r="R17" s="202"/>
      <c r="S17" s="201"/>
      <c r="T17" s="202"/>
      <c r="U17" s="201"/>
      <c r="V17" s="202"/>
      <c r="W17" s="203" t="s">
        <v>49</v>
      </c>
      <c r="X17" s="146">
        <f t="shared" si="6"/>
        <v>10.075</v>
      </c>
      <c r="Y17" s="295">
        <f t="shared" si="7"/>
        <v>0.02999999999999936</v>
      </c>
      <c r="Z17" s="296">
        <f t="shared" si="8"/>
        <v>0.0029821073558647473</v>
      </c>
      <c r="AA17" s="204"/>
      <c r="AB17" s="204"/>
      <c r="AC17" s="204"/>
    </row>
    <row r="18" spans="1:26" ht="15.75" customHeight="1">
      <c r="A18" s="13"/>
      <c r="B18" s="95">
        <v>2.6</v>
      </c>
      <c r="C18" s="18"/>
      <c r="D18" s="18"/>
      <c r="E18" s="325" t="s">
        <v>30</v>
      </c>
      <c r="F18" s="325"/>
      <c r="G18" s="326"/>
      <c r="H18" s="278">
        <f>H6/H13</f>
        <v>0.4867461895294897</v>
      </c>
      <c r="I18" s="288">
        <f>I6/I13</f>
        <v>0.5440868406017901</v>
      </c>
      <c r="J18" s="114"/>
      <c r="K18" s="27"/>
      <c r="L18" s="114"/>
      <c r="M18" s="27"/>
      <c r="N18" s="114"/>
      <c r="O18" s="27"/>
      <c r="P18" s="114"/>
      <c r="Q18" s="27"/>
      <c r="R18" s="114"/>
      <c r="S18" s="27"/>
      <c r="T18" s="114"/>
      <c r="U18" s="27"/>
      <c r="V18" s="114"/>
      <c r="W18" s="174" t="s">
        <v>49</v>
      </c>
      <c r="X18" s="147">
        <f t="shared" si="6"/>
        <v>0.5154165150656399</v>
      </c>
      <c r="Y18" s="295">
        <f t="shared" si="7"/>
        <v>0.05734065107230041</v>
      </c>
      <c r="Z18" s="296">
        <f t="shared" si="8"/>
        <v>0.11780400608318763</v>
      </c>
    </row>
    <row r="19" spans="1:26" s="2" customFormat="1" ht="15.75" customHeight="1">
      <c r="A19" s="13"/>
      <c r="B19" s="95">
        <v>2.7</v>
      </c>
      <c r="C19" s="18"/>
      <c r="D19" s="18"/>
      <c r="E19" s="325" t="s">
        <v>31</v>
      </c>
      <c r="F19" s="325"/>
      <c r="G19" s="326"/>
      <c r="H19" s="114">
        <f>H7/H13</f>
        <v>0.02584493041749503</v>
      </c>
      <c r="I19" s="288">
        <f>I7/I13</f>
        <v>0.025899828604075414</v>
      </c>
      <c r="J19" s="114"/>
      <c r="K19" s="27"/>
      <c r="L19" s="114"/>
      <c r="M19" s="27"/>
      <c r="N19" s="114"/>
      <c r="O19" s="27"/>
      <c r="P19" s="114"/>
      <c r="Q19" s="27"/>
      <c r="R19" s="114"/>
      <c r="S19" s="27"/>
      <c r="T19" s="114"/>
      <c r="U19" s="27"/>
      <c r="V19" s="114"/>
      <c r="W19" s="174" t="s">
        <v>49</v>
      </c>
      <c r="X19" s="147">
        <f>SUM(H19:V19)/$W$4</f>
        <v>0.02587237951078522</v>
      </c>
      <c r="Y19" s="295">
        <f t="shared" si="7"/>
        <v>5.489818658038423E-05</v>
      </c>
      <c r="Z19" s="296">
        <f t="shared" si="8"/>
        <v>0.0021241375269179436</v>
      </c>
    </row>
    <row r="20" spans="1:27" s="1" customFormat="1" ht="16.5" thickBot="1">
      <c r="A20" s="11"/>
      <c r="B20" s="96">
        <v>2.8</v>
      </c>
      <c r="C20" s="19"/>
      <c r="D20" s="19"/>
      <c r="E20" s="323" t="s">
        <v>97</v>
      </c>
      <c r="F20" s="323"/>
      <c r="G20" s="324"/>
      <c r="H20" s="194">
        <f>H13/H11</f>
        <v>0.0645675440050918</v>
      </c>
      <c r="I20" s="289">
        <f>I13/I11</f>
        <v>0.056299218930089684</v>
      </c>
      <c r="J20" s="115"/>
      <c r="K20" s="28"/>
      <c r="L20" s="115"/>
      <c r="M20" s="28"/>
      <c r="N20" s="115"/>
      <c r="O20" s="28"/>
      <c r="P20" s="115"/>
      <c r="Q20" s="28"/>
      <c r="R20" s="115"/>
      <c r="S20" s="28"/>
      <c r="T20" s="115"/>
      <c r="U20" s="28"/>
      <c r="V20" s="115"/>
      <c r="W20" s="175" t="s">
        <v>49</v>
      </c>
      <c r="X20" s="150">
        <f aca="true" t="shared" si="9" ref="X20:X30">SUM(H20:V20)/$W$4</f>
        <v>0.060433381467590745</v>
      </c>
      <c r="Y20" s="297">
        <f t="shared" si="7"/>
        <v>-0.008268325075002123</v>
      </c>
      <c r="Z20" s="298">
        <f t="shared" si="8"/>
        <v>-0.1280569859425051</v>
      </c>
      <c r="AA20" s="283"/>
    </row>
    <row r="21" spans="1:26" ht="15.75" customHeight="1">
      <c r="A21" s="12">
        <v>3</v>
      </c>
      <c r="B21" s="5" t="s">
        <v>11</v>
      </c>
      <c r="C21" s="284"/>
      <c r="D21" s="284"/>
      <c r="E21" s="3"/>
      <c r="F21" s="3"/>
      <c r="G21" s="3"/>
      <c r="H21" s="112"/>
      <c r="I21" s="25"/>
      <c r="J21" s="112"/>
      <c r="K21" s="38"/>
      <c r="L21" s="132"/>
      <c r="M21" s="38"/>
      <c r="N21" s="132"/>
      <c r="O21" s="38"/>
      <c r="P21" s="132"/>
      <c r="Q21" s="38"/>
      <c r="R21" s="132"/>
      <c r="S21" s="38"/>
      <c r="T21" s="132"/>
      <c r="U21" s="38"/>
      <c r="V21" s="132"/>
      <c r="W21" s="156"/>
      <c r="X21" s="144"/>
      <c r="Y21" s="299"/>
      <c r="Z21" s="296"/>
    </row>
    <row r="22" spans="1:26" ht="15.75">
      <c r="A22" s="13"/>
      <c r="B22" s="95">
        <v>3.1</v>
      </c>
      <c r="C22" s="7"/>
      <c r="D22" s="325" t="s">
        <v>95</v>
      </c>
      <c r="E22" s="325"/>
      <c r="F22" s="325"/>
      <c r="G22" s="326"/>
      <c r="H22" s="279">
        <f>SUM(H23:H27)</f>
        <v>8585</v>
      </c>
      <c r="I22" s="32">
        <f>SUM(I23:I27)</f>
        <v>8315</v>
      </c>
      <c r="J22" s="119"/>
      <c r="K22" s="43"/>
      <c r="L22" s="137"/>
      <c r="M22" s="43"/>
      <c r="N22" s="137"/>
      <c r="O22" s="43"/>
      <c r="P22" s="137"/>
      <c r="Q22" s="43"/>
      <c r="R22" s="137"/>
      <c r="S22" s="43"/>
      <c r="T22" s="137"/>
      <c r="U22" s="43"/>
      <c r="V22" s="137"/>
      <c r="W22" s="178">
        <f>SUM(H22:V22)</f>
        <v>16900</v>
      </c>
      <c r="X22" s="176">
        <f t="shared" si="9"/>
        <v>8450</v>
      </c>
      <c r="Y22" s="295">
        <f aca="true" t="shared" si="10" ref="Y22:Y34">I22-H22</f>
        <v>-270</v>
      </c>
      <c r="Z22" s="296">
        <f aca="true" t="shared" si="11" ref="Z22:Z34">Y22/H22</f>
        <v>-0.0314502038439138</v>
      </c>
    </row>
    <row r="23" spans="1:26" ht="15.75">
      <c r="A23" s="13"/>
      <c r="B23" s="95"/>
      <c r="C23" s="95" t="s">
        <v>57</v>
      </c>
      <c r="D23" s="7"/>
      <c r="E23" s="325" t="s">
        <v>62</v>
      </c>
      <c r="F23" s="325"/>
      <c r="G23" s="326"/>
      <c r="H23" s="119">
        <v>4495</v>
      </c>
      <c r="I23" s="32">
        <v>4146</v>
      </c>
      <c r="J23" s="114"/>
      <c r="K23" s="63"/>
      <c r="L23" s="141"/>
      <c r="M23" s="63"/>
      <c r="N23" s="141"/>
      <c r="O23" s="63"/>
      <c r="P23" s="141"/>
      <c r="Q23" s="63"/>
      <c r="R23" s="141"/>
      <c r="S23" s="63"/>
      <c r="T23" s="141"/>
      <c r="U23" s="63"/>
      <c r="V23" s="141"/>
      <c r="W23" s="174" t="s">
        <v>49</v>
      </c>
      <c r="X23" s="176">
        <f t="shared" si="9"/>
        <v>4320.5</v>
      </c>
      <c r="Y23" s="295">
        <f t="shared" si="10"/>
        <v>-349</v>
      </c>
      <c r="Z23" s="296">
        <f t="shared" si="11"/>
        <v>-0.07764182424916574</v>
      </c>
    </row>
    <row r="24" spans="1:26" ht="15.75">
      <c r="A24" s="13"/>
      <c r="B24" s="95"/>
      <c r="C24" s="95" t="s">
        <v>58</v>
      </c>
      <c r="D24" s="7"/>
      <c r="E24" s="325" t="s">
        <v>63</v>
      </c>
      <c r="F24" s="325"/>
      <c r="G24" s="326"/>
      <c r="H24" s="119">
        <v>2074</v>
      </c>
      <c r="I24" s="32">
        <v>1658</v>
      </c>
      <c r="J24" s="114"/>
      <c r="K24" s="63"/>
      <c r="L24" s="141"/>
      <c r="M24" s="63"/>
      <c r="N24" s="141"/>
      <c r="O24" s="63"/>
      <c r="P24" s="141"/>
      <c r="Q24" s="63"/>
      <c r="R24" s="141"/>
      <c r="S24" s="63"/>
      <c r="T24" s="141"/>
      <c r="U24" s="63"/>
      <c r="V24" s="141"/>
      <c r="W24" s="174" t="s">
        <v>49</v>
      </c>
      <c r="X24" s="176">
        <f t="shared" si="9"/>
        <v>1866</v>
      </c>
      <c r="Y24" s="295">
        <f t="shared" si="10"/>
        <v>-416</v>
      </c>
      <c r="Z24" s="296">
        <f t="shared" si="11"/>
        <v>-0.20057859209257473</v>
      </c>
    </row>
    <row r="25" spans="1:26" ht="15.75">
      <c r="A25" s="13"/>
      <c r="B25" s="95"/>
      <c r="C25" s="95" t="s">
        <v>59</v>
      </c>
      <c r="D25" s="7"/>
      <c r="E25" s="325" t="s">
        <v>64</v>
      </c>
      <c r="F25" s="325"/>
      <c r="G25" s="326"/>
      <c r="H25" s="119">
        <v>1075</v>
      </c>
      <c r="I25" s="32">
        <v>1723</v>
      </c>
      <c r="J25" s="114"/>
      <c r="K25" s="63"/>
      <c r="L25" s="141"/>
      <c r="M25" s="63"/>
      <c r="N25" s="141"/>
      <c r="O25" s="63"/>
      <c r="P25" s="141"/>
      <c r="Q25" s="63"/>
      <c r="R25" s="141"/>
      <c r="S25" s="63"/>
      <c r="T25" s="141"/>
      <c r="U25" s="63"/>
      <c r="V25" s="141"/>
      <c r="W25" s="174" t="s">
        <v>49</v>
      </c>
      <c r="X25" s="176">
        <f t="shared" si="9"/>
        <v>1399</v>
      </c>
      <c r="Y25" s="295">
        <f t="shared" si="10"/>
        <v>648</v>
      </c>
      <c r="Z25" s="296">
        <f t="shared" si="11"/>
        <v>0.6027906976744186</v>
      </c>
    </row>
    <row r="26" spans="1:26" ht="15.75">
      <c r="A26" s="13"/>
      <c r="B26" s="95"/>
      <c r="C26" s="95" t="s">
        <v>60</v>
      </c>
      <c r="D26" s="7"/>
      <c r="E26" s="325" t="s">
        <v>65</v>
      </c>
      <c r="F26" s="325"/>
      <c r="G26" s="326"/>
      <c r="H26" s="119">
        <v>569</v>
      </c>
      <c r="I26" s="32">
        <v>602</v>
      </c>
      <c r="J26" s="114"/>
      <c r="K26" s="63"/>
      <c r="L26" s="141"/>
      <c r="M26" s="63"/>
      <c r="N26" s="141"/>
      <c r="O26" s="63"/>
      <c r="P26" s="141"/>
      <c r="Q26" s="63"/>
      <c r="R26" s="141"/>
      <c r="S26" s="63"/>
      <c r="T26" s="141"/>
      <c r="U26" s="63"/>
      <c r="V26" s="141"/>
      <c r="W26" s="174" t="s">
        <v>49</v>
      </c>
      <c r="X26" s="176">
        <f t="shared" si="9"/>
        <v>585.5</v>
      </c>
      <c r="Y26" s="295">
        <f t="shared" si="10"/>
        <v>33</v>
      </c>
      <c r="Z26" s="296">
        <f t="shared" si="11"/>
        <v>0.05799648506151142</v>
      </c>
    </row>
    <row r="27" spans="1:26" ht="15.75">
      <c r="A27" s="13"/>
      <c r="B27" s="172"/>
      <c r="C27" s="172" t="s">
        <v>61</v>
      </c>
      <c r="D27" s="52"/>
      <c r="E27" s="343" t="s">
        <v>66</v>
      </c>
      <c r="F27" s="343"/>
      <c r="G27" s="344"/>
      <c r="H27" s="183">
        <v>372</v>
      </c>
      <c r="I27" s="53">
        <v>186</v>
      </c>
      <c r="J27" s="193"/>
      <c r="K27" s="197"/>
      <c r="L27" s="198"/>
      <c r="M27" s="197"/>
      <c r="N27" s="198"/>
      <c r="O27" s="197"/>
      <c r="P27" s="198"/>
      <c r="Q27" s="197"/>
      <c r="R27" s="198"/>
      <c r="S27" s="197"/>
      <c r="T27" s="198"/>
      <c r="U27" s="197"/>
      <c r="V27" s="198"/>
      <c r="W27" s="199" t="s">
        <v>49</v>
      </c>
      <c r="X27" s="281">
        <f t="shared" si="9"/>
        <v>279</v>
      </c>
      <c r="Y27" s="295">
        <f t="shared" si="10"/>
        <v>-186</v>
      </c>
      <c r="Z27" s="296">
        <f t="shared" si="11"/>
        <v>-0.5</v>
      </c>
    </row>
    <row r="28" spans="1:26" ht="15.75">
      <c r="A28" s="13"/>
      <c r="B28" s="95">
        <v>3.2</v>
      </c>
      <c r="C28" s="7"/>
      <c r="D28" s="7"/>
      <c r="E28" s="333" t="s">
        <v>67</v>
      </c>
      <c r="F28" s="333"/>
      <c r="G28" s="334"/>
      <c r="H28" s="119">
        <v>9181</v>
      </c>
      <c r="I28" s="32">
        <v>8296</v>
      </c>
      <c r="J28" s="119"/>
      <c r="K28" s="43"/>
      <c r="L28" s="137"/>
      <c r="M28" s="43"/>
      <c r="N28" s="137"/>
      <c r="O28" s="43"/>
      <c r="P28" s="137"/>
      <c r="Q28" s="43"/>
      <c r="R28" s="137"/>
      <c r="S28" s="43"/>
      <c r="T28" s="137"/>
      <c r="U28" s="43"/>
      <c r="V28" s="137"/>
      <c r="W28" s="178">
        <f>SUM(H28:V28)</f>
        <v>17477</v>
      </c>
      <c r="X28" s="176">
        <f t="shared" si="9"/>
        <v>8738.5</v>
      </c>
      <c r="Y28" s="295">
        <f t="shared" si="10"/>
        <v>-885</v>
      </c>
      <c r="Z28" s="296">
        <f t="shared" si="11"/>
        <v>-0.09639472824311077</v>
      </c>
    </row>
    <row r="29" spans="1:26" ht="15.75">
      <c r="A29" s="13"/>
      <c r="B29" s="95">
        <v>3.3</v>
      </c>
      <c r="C29" s="7"/>
      <c r="D29" s="7"/>
      <c r="E29" s="335" t="s">
        <v>68</v>
      </c>
      <c r="F29" s="335"/>
      <c r="G29" s="336"/>
      <c r="H29" s="190">
        <v>6.6</v>
      </c>
      <c r="I29" s="191">
        <v>4.6</v>
      </c>
      <c r="J29" s="119"/>
      <c r="K29" s="43"/>
      <c r="L29" s="137"/>
      <c r="M29" s="43"/>
      <c r="N29" s="137"/>
      <c r="O29" s="43"/>
      <c r="P29" s="137"/>
      <c r="Q29" s="43"/>
      <c r="R29" s="137"/>
      <c r="S29" s="43"/>
      <c r="T29" s="137"/>
      <c r="U29" s="43"/>
      <c r="V29" s="137"/>
      <c r="W29" s="185" t="s">
        <v>49</v>
      </c>
      <c r="X29" s="282">
        <f t="shared" si="9"/>
        <v>5.6</v>
      </c>
      <c r="Y29" s="295">
        <f t="shared" si="10"/>
        <v>-2</v>
      </c>
      <c r="Z29" s="296">
        <f t="shared" si="11"/>
        <v>-0.30303030303030304</v>
      </c>
    </row>
    <row r="30" spans="1:26" ht="16.5" thickBot="1">
      <c r="A30" s="11"/>
      <c r="B30" s="96">
        <v>3.4</v>
      </c>
      <c r="C30" s="4"/>
      <c r="D30" s="4"/>
      <c r="E30" s="323" t="s">
        <v>69</v>
      </c>
      <c r="F30" s="323"/>
      <c r="G30" s="324"/>
      <c r="H30" s="111">
        <v>1631</v>
      </c>
      <c r="I30" s="24">
        <v>1656</v>
      </c>
      <c r="J30" s="111"/>
      <c r="K30" s="37"/>
      <c r="L30" s="131"/>
      <c r="M30" s="37"/>
      <c r="N30" s="131"/>
      <c r="O30" s="37"/>
      <c r="P30" s="131"/>
      <c r="Q30" s="37"/>
      <c r="R30" s="131"/>
      <c r="S30" s="37"/>
      <c r="T30" s="131"/>
      <c r="U30" s="37"/>
      <c r="V30" s="131"/>
      <c r="W30" s="186" t="s">
        <v>49</v>
      </c>
      <c r="X30" s="285">
        <f t="shared" si="9"/>
        <v>1643.5</v>
      </c>
      <c r="Y30" s="300">
        <f t="shared" si="10"/>
        <v>25</v>
      </c>
      <c r="Z30" s="301">
        <f t="shared" si="11"/>
        <v>0.015328019619865114</v>
      </c>
    </row>
    <row r="31" spans="1:26" ht="15.75" customHeight="1">
      <c r="A31" s="13">
        <v>4</v>
      </c>
      <c r="B31" s="7" t="s">
        <v>99</v>
      </c>
      <c r="C31" s="10"/>
      <c r="D31" s="10"/>
      <c r="E31" s="2"/>
      <c r="F31" s="2"/>
      <c r="G31" s="2"/>
      <c r="H31" s="244"/>
      <c r="J31" s="116"/>
      <c r="L31" s="134"/>
      <c r="N31" s="134"/>
      <c r="P31" s="134"/>
      <c r="R31" s="134"/>
      <c r="T31" s="134"/>
      <c r="V31" s="134"/>
      <c r="W31" s="174"/>
      <c r="X31" s="149"/>
      <c r="Y31" s="295"/>
      <c r="Z31" s="296"/>
    </row>
    <row r="32" spans="1:26" ht="15.75">
      <c r="A32" s="13"/>
      <c r="B32" s="95">
        <v>4.1</v>
      </c>
      <c r="C32" s="7"/>
      <c r="D32" s="7"/>
      <c r="E32" s="325" t="s">
        <v>24</v>
      </c>
      <c r="F32" s="325"/>
      <c r="G32" s="326"/>
      <c r="H32" s="196">
        <v>63</v>
      </c>
      <c r="I32" s="245">
        <v>64</v>
      </c>
      <c r="J32" s="117"/>
      <c r="K32" s="41"/>
      <c r="L32" s="135"/>
      <c r="M32" s="41"/>
      <c r="N32" s="135"/>
      <c r="O32" s="41"/>
      <c r="P32" s="135"/>
      <c r="Q32" s="41"/>
      <c r="R32" s="135"/>
      <c r="S32" s="41"/>
      <c r="T32" s="135"/>
      <c r="U32" s="41"/>
      <c r="V32" s="135"/>
      <c r="W32" s="174" t="s">
        <v>49</v>
      </c>
      <c r="X32" s="146">
        <f>SUM(H32:V32)/$W$4</f>
        <v>63.5</v>
      </c>
      <c r="Y32" s="295">
        <f t="shared" si="10"/>
        <v>1</v>
      </c>
      <c r="Z32" s="296">
        <f t="shared" si="11"/>
        <v>0.015873015873015872</v>
      </c>
    </row>
    <row r="33" spans="1:26" s="254" customFormat="1" ht="15.75">
      <c r="A33" s="246"/>
      <c r="B33" s="247">
        <v>4.2</v>
      </c>
      <c r="C33" s="238"/>
      <c r="D33" s="238"/>
      <c r="E33" s="341" t="s">
        <v>93</v>
      </c>
      <c r="F33" s="341"/>
      <c r="G33" s="342"/>
      <c r="H33" s="248">
        <f>H13/H32</f>
        <v>95.80952380952381</v>
      </c>
      <c r="I33" s="249">
        <f>I13/I32</f>
        <v>82.046875</v>
      </c>
      <c r="J33" s="248"/>
      <c r="K33" s="250"/>
      <c r="L33" s="251"/>
      <c r="M33" s="250"/>
      <c r="N33" s="251"/>
      <c r="O33" s="250"/>
      <c r="P33" s="251"/>
      <c r="Q33" s="250"/>
      <c r="R33" s="251"/>
      <c r="S33" s="250"/>
      <c r="T33" s="251"/>
      <c r="U33" s="250"/>
      <c r="V33" s="251"/>
      <c r="W33" s="252" t="s">
        <v>49</v>
      </c>
      <c r="X33" s="253">
        <f>SUM(H33:V33)/$W$4</f>
        <v>88.9281994047619</v>
      </c>
      <c r="Y33" s="295">
        <f t="shared" si="10"/>
        <v>-13.76264880952381</v>
      </c>
      <c r="Z33" s="296">
        <f t="shared" si="11"/>
        <v>-0.14364593687872765</v>
      </c>
    </row>
    <row r="34" spans="1:26" s="257" customFormat="1" ht="16.5" thickBot="1">
      <c r="A34" s="255"/>
      <c r="B34" s="256">
        <v>4.3</v>
      </c>
      <c r="E34" s="354" t="s">
        <v>50</v>
      </c>
      <c r="F34" s="354"/>
      <c r="G34" s="355"/>
      <c r="H34" s="258">
        <f>H11/H32</f>
        <v>1483.8650793650793</v>
      </c>
      <c r="I34" s="259">
        <f>I11/I32</f>
        <v>1457.3359375</v>
      </c>
      <c r="J34" s="258"/>
      <c r="K34" s="260"/>
      <c r="L34" s="261"/>
      <c r="M34" s="260"/>
      <c r="N34" s="261"/>
      <c r="O34" s="260"/>
      <c r="P34" s="261"/>
      <c r="Q34" s="260"/>
      <c r="R34" s="261"/>
      <c r="S34" s="260"/>
      <c r="T34" s="261"/>
      <c r="U34" s="260"/>
      <c r="V34" s="261"/>
      <c r="W34" s="262" t="s">
        <v>49</v>
      </c>
      <c r="X34" s="263">
        <f>X11/X32</f>
        <v>1470.4960629921259</v>
      </c>
      <c r="Y34" s="300">
        <f t="shared" si="10"/>
        <v>-26.529141865079282</v>
      </c>
      <c r="Z34" s="301">
        <f t="shared" si="11"/>
        <v>-0.017878405681216417</v>
      </c>
    </row>
    <row r="35" spans="1:26" ht="14.25" customHeight="1">
      <c r="A35" s="13">
        <v>5</v>
      </c>
      <c r="B35" s="7" t="s">
        <v>1</v>
      </c>
      <c r="C35" s="10"/>
      <c r="D35" s="10"/>
      <c r="E35" s="2"/>
      <c r="F35" s="2"/>
      <c r="G35" s="2"/>
      <c r="H35" s="116"/>
      <c r="J35" s="116"/>
      <c r="L35" s="134"/>
      <c r="N35" s="134"/>
      <c r="P35" s="134"/>
      <c r="R35" s="134"/>
      <c r="T35" s="134"/>
      <c r="V35" s="134"/>
      <c r="W35" s="157"/>
      <c r="X35" s="145"/>
      <c r="Y35" s="299"/>
      <c r="Z35" s="296"/>
    </row>
    <row r="36" spans="1:26" ht="15.75">
      <c r="A36" s="13"/>
      <c r="B36" s="95">
        <v>5.1</v>
      </c>
      <c r="C36" s="7"/>
      <c r="D36" s="314"/>
      <c r="E36" s="335" t="s">
        <v>2</v>
      </c>
      <c r="F36" s="335"/>
      <c r="G36" s="336"/>
      <c r="H36" s="119">
        <f>29941+29946</f>
        <v>59887</v>
      </c>
      <c r="I36" s="32">
        <f>29929+29761</f>
        <v>59690</v>
      </c>
      <c r="J36" s="119"/>
      <c r="K36" s="43"/>
      <c r="L36" s="137"/>
      <c r="M36" s="43"/>
      <c r="N36" s="137"/>
      <c r="O36" s="43"/>
      <c r="P36" s="137"/>
      <c r="Q36" s="43"/>
      <c r="R36" s="137"/>
      <c r="S36" s="43"/>
      <c r="T36" s="137"/>
      <c r="U36" s="43"/>
      <c r="V36" s="137"/>
      <c r="W36" s="157">
        <f>SUM(H36:V36)</f>
        <v>119577</v>
      </c>
      <c r="X36" s="176">
        <f>SUM(H36:V36)/$W$4</f>
        <v>59788.5</v>
      </c>
      <c r="Y36" s="299">
        <f>I36-H36</f>
        <v>-197</v>
      </c>
      <c r="Z36" s="296">
        <f>Y36/H36</f>
        <v>-0.0032895286122196802</v>
      </c>
    </row>
    <row r="37" spans="1:26" s="2" customFormat="1" ht="15.75">
      <c r="A37" s="13"/>
      <c r="B37" s="95">
        <v>5.2</v>
      </c>
      <c r="C37" s="7"/>
      <c r="D37" s="314"/>
      <c r="E37" s="335" t="s">
        <v>3</v>
      </c>
      <c r="F37" s="335"/>
      <c r="G37" s="336"/>
      <c r="H37" s="119">
        <v>67193</v>
      </c>
      <c r="I37" s="32">
        <v>67159</v>
      </c>
      <c r="J37" s="119"/>
      <c r="K37" s="43"/>
      <c r="L37" s="137"/>
      <c r="M37" s="43"/>
      <c r="N37" s="137"/>
      <c r="O37" s="43"/>
      <c r="P37" s="137"/>
      <c r="Q37" s="43"/>
      <c r="R37" s="137"/>
      <c r="S37" s="43"/>
      <c r="T37" s="137"/>
      <c r="U37" s="43"/>
      <c r="V37" s="137"/>
      <c r="W37" s="157">
        <f>SUM(H37:V37)</f>
        <v>134352</v>
      </c>
      <c r="X37" s="176">
        <f>SUM(H37:V37)/$W$4</f>
        <v>67176</v>
      </c>
      <c r="Y37" s="299">
        <f>I37-H37</f>
        <v>-34</v>
      </c>
      <c r="Z37" s="296">
        <f>Y37/H37</f>
        <v>-0.0005060050898159034</v>
      </c>
    </row>
    <row r="38" spans="1:26" s="51" customFormat="1" ht="15.75">
      <c r="A38" s="13"/>
      <c r="B38" s="97">
        <v>5.3</v>
      </c>
      <c r="C38" s="50"/>
      <c r="D38" s="315"/>
      <c r="E38" s="327" t="s">
        <v>34</v>
      </c>
      <c r="F38" s="327"/>
      <c r="G38" s="328"/>
      <c r="H38" s="120">
        <f>SUM(H36:H37)</f>
        <v>127080</v>
      </c>
      <c r="I38" s="59">
        <f>SUM(I36:I37)</f>
        <v>126849</v>
      </c>
      <c r="J38" s="120"/>
      <c r="K38" s="60"/>
      <c r="L38" s="138"/>
      <c r="M38" s="60"/>
      <c r="N38" s="138"/>
      <c r="O38" s="60"/>
      <c r="P38" s="138"/>
      <c r="Q38" s="60"/>
      <c r="R38" s="138"/>
      <c r="S38" s="60"/>
      <c r="T38" s="138"/>
      <c r="U38" s="60"/>
      <c r="V38" s="138"/>
      <c r="W38" s="160">
        <f>SUM(H38:V38)</f>
        <v>253929</v>
      </c>
      <c r="X38" s="177">
        <f>SUM(H38:V38)/$W$4</f>
        <v>126964.5</v>
      </c>
      <c r="Y38" s="302">
        <f>I38-H38</f>
        <v>-231</v>
      </c>
      <c r="Z38" s="303">
        <f>Y38/H38</f>
        <v>-0.001817752596789424</v>
      </c>
    </row>
    <row r="39" spans="1:26" s="1" customFormat="1" ht="16.5" thickBot="1">
      <c r="A39" s="11"/>
      <c r="B39" s="96">
        <v>5.4</v>
      </c>
      <c r="C39" s="4"/>
      <c r="D39" s="4"/>
      <c r="E39" s="323" t="s">
        <v>27</v>
      </c>
      <c r="F39" s="323"/>
      <c r="G39" s="324"/>
      <c r="H39" s="115">
        <f>H5/H38</f>
        <v>0.0006137865911237016</v>
      </c>
      <c r="I39" s="290">
        <f>I5/I38</f>
        <v>0.00039416944556125785</v>
      </c>
      <c r="J39" s="121"/>
      <c r="K39" s="56"/>
      <c r="L39" s="121"/>
      <c r="M39" s="56"/>
      <c r="N39" s="121"/>
      <c r="O39" s="56"/>
      <c r="P39" s="121"/>
      <c r="Q39" s="56"/>
      <c r="R39" s="121"/>
      <c r="S39" s="56"/>
      <c r="T39" s="121"/>
      <c r="U39" s="56"/>
      <c r="V39" s="121"/>
      <c r="W39" s="161">
        <f>SUM(H39:V39)</f>
        <v>0.0010079560366849595</v>
      </c>
      <c r="X39" s="148">
        <f>SUM(H39:V39)/$W$4</f>
        <v>0.0005039780183424797</v>
      </c>
      <c r="Y39" s="304">
        <f>I39-H39</f>
        <v>-0.00021961714556244374</v>
      </c>
      <c r="Z39" s="301">
        <f>Y39/H39</f>
        <v>-0.357807011000966</v>
      </c>
    </row>
    <row r="40" spans="1:26" ht="15.75" customHeight="1">
      <c r="A40" s="13">
        <v>6</v>
      </c>
      <c r="B40" s="7" t="s">
        <v>22</v>
      </c>
      <c r="C40" s="10"/>
      <c r="D40" s="10"/>
      <c r="E40" s="2"/>
      <c r="F40" s="2"/>
      <c r="G40" s="2"/>
      <c r="H40" s="116"/>
      <c r="J40" s="116"/>
      <c r="L40" s="134"/>
      <c r="N40" s="134"/>
      <c r="P40" s="134"/>
      <c r="R40" s="134"/>
      <c r="T40" s="134"/>
      <c r="V40" s="134"/>
      <c r="W40" s="159"/>
      <c r="X40" s="149"/>
      <c r="Y40" s="299"/>
      <c r="Z40" s="296"/>
    </row>
    <row r="41" spans="1:26" ht="15.75">
      <c r="A41" s="13"/>
      <c r="B41" s="95">
        <v>6.1</v>
      </c>
      <c r="C41" s="95"/>
      <c r="D41" s="95"/>
      <c r="E41" s="325" t="s">
        <v>21</v>
      </c>
      <c r="F41" s="325"/>
      <c r="G41" s="326"/>
      <c r="H41" s="117">
        <v>123</v>
      </c>
      <c r="I41" s="30">
        <v>127</v>
      </c>
      <c r="J41" s="117"/>
      <c r="K41" s="41"/>
      <c r="L41" s="135"/>
      <c r="M41" s="41"/>
      <c r="N41" s="135"/>
      <c r="O41" s="41"/>
      <c r="P41" s="135"/>
      <c r="Q41" s="41"/>
      <c r="R41" s="135"/>
      <c r="S41" s="41"/>
      <c r="T41" s="135"/>
      <c r="U41" s="41"/>
      <c r="V41" s="135"/>
      <c r="W41" s="174" t="s">
        <v>49</v>
      </c>
      <c r="X41" s="146">
        <f>SUM(H41:V41)/$W$4</f>
        <v>125</v>
      </c>
      <c r="Y41" s="299">
        <f>I41-H41</f>
        <v>4</v>
      </c>
      <c r="Z41" s="296">
        <f>Y41/H41</f>
        <v>0.032520325203252036</v>
      </c>
    </row>
    <row r="42" spans="1:26" s="1" customFormat="1" ht="16.5" thickBot="1">
      <c r="A42" s="11"/>
      <c r="B42" s="96">
        <v>6.2</v>
      </c>
      <c r="C42" s="96"/>
      <c r="D42" s="96"/>
      <c r="E42" s="323" t="s">
        <v>23</v>
      </c>
      <c r="F42" s="323"/>
      <c r="G42" s="324"/>
      <c r="H42" s="118">
        <f>H11/H41</f>
        <v>760.0284552845528</v>
      </c>
      <c r="I42" s="31">
        <f>I11/I41</f>
        <v>734.4055118110236</v>
      </c>
      <c r="J42" s="118"/>
      <c r="K42" s="42"/>
      <c r="L42" s="136"/>
      <c r="M42" s="42"/>
      <c r="N42" s="136"/>
      <c r="O42" s="42"/>
      <c r="P42" s="136"/>
      <c r="Q42" s="42"/>
      <c r="R42" s="136"/>
      <c r="S42" s="42"/>
      <c r="T42" s="136"/>
      <c r="U42" s="42"/>
      <c r="V42" s="136"/>
      <c r="W42" s="175" t="s">
        <v>49</v>
      </c>
      <c r="X42" s="150">
        <f>SUM(H42:V42)/$W$4</f>
        <v>747.2169835477882</v>
      </c>
      <c r="Y42" s="304">
        <f>I42-H42</f>
        <v>-25.622943473529176</v>
      </c>
      <c r="Z42" s="301">
        <f>Y42/H42</f>
        <v>-0.033713137048185925</v>
      </c>
    </row>
    <row r="43" spans="1:26" ht="15.75" customHeight="1">
      <c r="A43" s="13">
        <v>7</v>
      </c>
      <c r="B43" s="7" t="s">
        <v>89</v>
      </c>
      <c r="C43" s="10"/>
      <c r="D43" s="10"/>
      <c r="E43" s="2"/>
      <c r="F43" s="2"/>
      <c r="G43" s="2"/>
      <c r="H43" s="116"/>
      <c r="J43" s="116"/>
      <c r="L43" s="134"/>
      <c r="N43" s="134"/>
      <c r="P43" s="134"/>
      <c r="R43" s="134"/>
      <c r="T43" s="134"/>
      <c r="V43" s="134"/>
      <c r="W43" s="159"/>
      <c r="X43" s="149"/>
      <c r="Y43" s="299"/>
      <c r="Z43" s="296"/>
    </row>
    <row r="44" spans="1:26" ht="15.75">
      <c r="A44" s="13"/>
      <c r="B44" s="95">
        <v>7.1</v>
      </c>
      <c r="C44" s="7"/>
      <c r="D44" s="7"/>
      <c r="E44" s="325" t="s">
        <v>85</v>
      </c>
      <c r="F44" s="325"/>
      <c r="G44" s="326"/>
      <c r="H44" s="122">
        <f>529200.53+340087.45-7650.58</f>
        <v>861637.4</v>
      </c>
      <c r="I44" s="33">
        <f>546664.13+I47</f>
        <v>876019.6799999999</v>
      </c>
      <c r="J44" s="122"/>
      <c r="K44" s="44"/>
      <c r="L44" s="139"/>
      <c r="M44" s="44"/>
      <c r="N44" s="139"/>
      <c r="O44" s="44"/>
      <c r="P44" s="139"/>
      <c r="Q44" s="44"/>
      <c r="R44" s="139"/>
      <c r="S44" s="44"/>
      <c r="T44" s="139"/>
      <c r="U44" s="44"/>
      <c r="V44" s="139"/>
      <c r="W44" s="162">
        <f>SUM(H44:V44)</f>
        <v>1737657.08</v>
      </c>
      <c r="X44" s="151">
        <f>SUM(H44:V44)/$W$4</f>
        <v>868828.54</v>
      </c>
      <c r="Y44" s="295">
        <f aca="true" t="shared" si="12" ref="Y44:Y49">I44-H44</f>
        <v>14382.279999999912</v>
      </c>
      <c r="Z44" s="296">
        <f aca="true" t="shared" si="13" ref="Z44:Z49">Y44/H44</f>
        <v>0.01669180098264062</v>
      </c>
    </row>
    <row r="45" spans="1:26" s="2" customFormat="1" ht="15.75">
      <c r="A45" s="13"/>
      <c r="B45" s="95">
        <v>7.2</v>
      </c>
      <c r="C45" s="7"/>
      <c r="D45" s="7"/>
      <c r="E45" s="325" t="s">
        <v>48</v>
      </c>
      <c r="F45" s="325"/>
      <c r="G45" s="326"/>
      <c r="H45" s="123">
        <f>H44/H38</f>
        <v>6.780275417060119</v>
      </c>
      <c r="I45" s="34">
        <f>I44/I38</f>
        <v>6.90600383132701</v>
      </c>
      <c r="J45" s="123"/>
      <c r="K45" s="34"/>
      <c r="L45" s="123"/>
      <c r="M45" s="34"/>
      <c r="N45" s="123"/>
      <c r="O45" s="34"/>
      <c r="P45" s="123"/>
      <c r="Q45" s="34"/>
      <c r="R45" s="123"/>
      <c r="S45" s="34"/>
      <c r="T45" s="123"/>
      <c r="U45" s="34"/>
      <c r="V45" s="123"/>
      <c r="W45" s="163">
        <f>W44/W38</f>
        <v>6.843082436429081</v>
      </c>
      <c r="X45" s="152">
        <f>X44/X38</f>
        <v>6.843082436429081</v>
      </c>
      <c r="Y45" s="295">
        <f t="shared" si="12"/>
        <v>0.12572841426689063</v>
      </c>
      <c r="Z45" s="296">
        <f t="shared" si="13"/>
        <v>0.018543260639610655</v>
      </c>
    </row>
    <row r="46" spans="1:26" s="2" customFormat="1" ht="15.75">
      <c r="A46" s="13"/>
      <c r="B46" s="172">
        <v>7.3</v>
      </c>
      <c r="C46" s="52"/>
      <c r="D46" s="52"/>
      <c r="E46" s="343" t="s">
        <v>4</v>
      </c>
      <c r="F46" s="343"/>
      <c r="G46" s="344"/>
      <c r="H46" s="264">
        <f>H44/H8</f>
        <v>0.009128409878833035</v>
      </c>
      <c r="I46" s="265">
        <f>I44/I8</f>
        <v>0.009148955306769903</v>
      </c>
      <c r="J46" s="264"/>
      <c r="K46" s="265"/>
      <c r="L46" s="264"/>
      <c r="M46" s="265"/>
      <c r="N46" s="264"/>
      <c r="O46" s="265"/>
      <c r="P46" s="264"/>
      <c r="Q46" s="265"/>
      <c r="R46" s="264"/>
      <c r="S46" s="265"/>
      <c r="T46" s="264"/>
      <c r="U46" s="265"/>
      <c r="V46" s="264"/>
      <c r="W46" s="266">
        <f>SUM(H46:V46)</f>
        <v>0.01827736518560294</v>
      </c>
      <c r="X46" s="195">
        <f>SUM(H46:V46)/$W$4</f>
        <v>0.00913868259280147</v>
      </c>
      <c r="Y46" s="295">
        <f t="shared" si="12"/>
        <v>2.054542793686852E-05</v>
      </c>
      <c r="Z46" s="296">
        <f t="shared" si="13"/>
        <v>0.0022507126881439973</v>
      </c>
    </row>
    <row r="47" spans="1:26" s="2" customFormat="1" ht="15.75">
      <c r="A47" s="13"/>
      <c r="B47" s="95">
        <v>7.4</v>
      </c>
      <c r="C47" s="7"/>
      <c r="D47" s="7"/>
      <c r="E47" s="325" t="s">
        <v>84</v>
      </c>
      <c r="F47" s="325"/>
      <c r="G47" s="326"/>
      <c r="H47" s="122">
        <f>340087.45-7650.58</f>
        <v>332436.87</v>
      </c>
      <c r="I47" s="33">
        <f>337006.13-7650.58</f>
        <v>329355.55</v>
      </c>
      <c r="J47" s="122"/>
      <c r="K47" s="44"/>
      <c r="L47" s="139"/>
      <c r="M47" s="44"/>
      <c r="N47" s="139"/>
      <c r="O47" s="44"/>
      <c r="P47" s="139"/>
      <c r="Q47" s="44"/>
      <c r="R47" s="139"/>
      <c r="S47" s="44"/>
      <c r="T47" s="139"/>
      <c r="U47" s="44"/>
      <c r="V47" s="139"/>
      <c r="W47" s="162">
        <f>SUM(H47:V47)</f>
        <v>661792.4199999999</v>
      </c>
      <c r="X47" s="151">
        <f>SUM(H47:V47)/$W$4</f>
        <v>330896.20999999996</v>
      </c>
      <c r="Y47" s="295">
        <f t="shared" si="12"/>
        <v>-3081.320000000007</v>
      </c>
      <c r="Z47" s="296">
        <f t="shared" si="13"/>
        <v>-0.009268887653767186</v>
      </c>
    </row>
    <row r="48" spans="1:26" s="238" customFormat="1" ht="15.75">
      <c r="A48" s="234"/>
      <c r="B48" s="235">
        <v>7.5</v>
      </c>
      <c r="C48" s="236"/>
      <c r="D48" s="236"/>
      <c r="E48" s="341" t="s">
        <v>91</v>
      </c>
      <c r="F48" s="341"/>
      <c r="G48" s="342"/>
      <c r="H48" s="237">
        <f>H47/H13</f>
        <v>55.07569085487077</v>
      </c>
      <c r="I48" s="240">
        <f>I47/I13</f>
        <v>62.722443344124926</v>
      </c>
      <c r="J48" s="237"/>
      <c r="K48" s="241"/>
      <c r="L48" s="242"/>
      <c r="M48" s="241"/>
      <c r="N48" s="242"/>
      <c r="O48" s="241"/>
      <c r="P48" s="242"/>
      <c r="Q48" s="241"/>
      <c r="R48" s="242"/>
      <c r="S48" s="241"/>
      <c r="T48" s="242"/>
      <c r="U48" s="241"/>
      <c r="V48" s="242"/>
      <c r="W48" s="239">
        <f>W47/W13</f>
        <v>58.63315495703021</v>
      </c>
      <c r="X48" s="243">
        <f>X47/X13</f>
        <v>58.63315495703021</v>
      </c>
      <c r="Y48" s="305">
        <f t="shared" si="12"/>
        <v>7.646752489254155</v>
      </c>
      <c r="Z48" s="306">
        <f t="shared" si="13"/>
        <v>0.13884079111061923</v>
      </c>
    </row>
    <row r="49" spans="1:26" s="1" customFormat="1" ht="16.5" thickBot="1">
      <c r="A49" s="11"/>
      <c r="B49" s="96">
        <v>7.6</v>
      </c>
      <c r="C49" s="4"/>
      <c r="D49" s="4"/>
      <c r="E49" s="323" t="s">
        <v>86</v>
      </c>
      <c r="F49" s="323"/>
      <c r="G49" s="324"/>
      <c r="H49" s="124">
        <f>H47/H44</f>
        <v>0.3858199168234805</v>
      </c>
      <c r="I49" s="35">
        <f>I47/I44</f>
        <v>0.3759682088420662</v>
      </c>
      <c r="J49" s="124"/>
      <c r="K49" s="35"/>
      <c r="L49" s="124"/>
      <c r="M49" s="35"/>
      <c r="N49" s="124"/>
      <c r="O49" s="35"/>
      <c r="P49" s="124"/>
      <c r="Q49" s="35"/>
      <c r="R49" s="124"/>
      <c r="S49" s="35"/>
      <c r="T49" s="124"/>
      <c r="U49" s="35"/>
      <c r="V49" s="124"/>
      <c r="W49" s="158">
        <f>W47/W44</f>
        <v>0.38085329241141175</v>
      </c>
      <c r="X49" s="148">
        <f>X47/X44</f>
        <v>0.38085329241141175</v>
      </c>
      <c r="Y49" s="300">
        <f t="shared" si="12"/>
        <v>-0.00985170798141427</v>
      </c>
      <c r="Z49" s="301">
        <f t="shared" si="13"/>
        <v>-0.025534472306471424</v>
      </c>
    </row>
    <row r="50" spans="1:28" ht="15.75" customHeight="1">
      <c r="A50" s="13">
        <v>8</v>
      </c>
      <c r="B50" s="7" t="s">
        <v>10</v>
      </c>
      <c r="C50" s="10"/>
      <c r="D50" s="10"/>
      <c r="E50" s="2"/>
      <c r="F50" s="2"/>
      <c r="G50" s="2"/>
      <c r="H50" s="116"/>
      <c r="J50" s="116"/>
      <c r="K50" s="70"/>
      <c r="L50" s="134"/>
      <c r="M50" s="70"/>
      <c r="N50" s="134"/>
      <c r="O50" s="70"/>
      <c r="P50" s="134"/>
      <c r="Q50" s="70"/>
      <c r="R50" s="134"/>
      <c r="S50" s="70"/>
      <c r="T50" s="134"/>
      <c r="V50" s="134"/>
      <c r="W50" s="159"/>
      <c r="X50" s="149"/>
      <c r="Y50" s="307"/>
      <c r="Z50" s="308"/>
      <c r="AA50" s="9"/>
      <c r="AB50" s="9"/>
    </row>
    <row r="51" spans="2:26" ht="15.75">
      <c r="B51" s="95">
        <v>8.1</v>
      </c>
      <c r="C51" s="7"/>
      <c r="D51" s="7"/>
      <c r="E51" s="335" t="s">
        <v>113</v>
      </c>
      <c r="F51" s="335"/>
      <c r="G51" s="336"/>
      <c r="H51" s="181">
        <f>SUM(H52:H58)</f>
        <v>27</v>
      </c>
      <c r="I51" s="57">
        <f>SUM(I52:I58)</f>
        <v>26</v>
      </c>
      <c r="J51" s="181"/>
      <c r="K51" s="58"/>
      <c r="L51" s="182"/>
      <c r="M51" s="58"/>
      <c r="N51" s="182"/>
      <c r="O51" s="58"/>
      <c r="P51" s="182"/>
      <c r="Q51" s="58"/>
      <c r="R51" s="182"/>
      <c r="S51" s="58"/>
      <c r="T51" s="182"/>
      <c r="U51" s="58"/>
      <c r="V51" s="182"/>
      <c r="W51" s="178">
        <f aca="true" t="shared" si="14" ref="W51:W59">SUM(H51:V51)</f>
        <v>53</v>
      </c>
      <c r="X51" s="149">
        <f aca="true" t="shared" si="15" ref="X51:X59">SUM(H51:V51)/$W$4</f>
        <v>26.5</v>
      </c>
      <c r="Y51" s="299">
        <f aca="true" t="shared" si="16" ref="Y51:Y60">I51-H51</f>
        <v>-1</v>
      </c>
      <c r="Z51" s="296">
        <f aca="true" t="shared" si="17" ref="Z51:Z60">Y51/H51</f>
        <v>-0.037037037037037035</v>
      </c>
    </row>
    <row r="52" spans="1:26" ht="15.75">
      <c r="A52" s="13"/>
      <c r="B52" s="95">
        <v>8.2</v>
      </c>
      <c r="C52" s="7"/>
      <c r="D52" s="7"/>
      <c r="E52" s="321" t="s">
        <v>12</v>
      </c>
      <c r="F52" s="321"/>
      <c r="G52" s="322"/>
      <c r="H52" s="119">
        <v>1</v>
      </c>
      <c r="I52" s="32">
        <v>1</v>
      </c>
      <c r="J52" s="119"/>
      <c r="K52" s="43"/>
      <c r="L52" s="137"/>
      <c r="M52" s="43"/>
      <c r="N52" s="137"/>
      <c r="O52" s="43"/>
      <c r="P52" s="137"/>
      <c r="Q52" s="43"/>
      <c r="R52" s="137"/>
      <c r="S52" s="43"/>
      <c r="T52" s="137"/>
      <c r="U52" s="43"/>
      <c r="V52" s="137"/>
      <c r="W52" s="178">
        <f t="shared" si="14"/>
        <v>2</v>
      </c>
      <c r="X52" s="149">
        <f t="shared" si="15"/>
        <v>1</v>
      </c>
      <c r="Y52" s="299">
        <f t="shared" si="16"/>
        <v>0</v>
      </c>
      <c r="Z52" s="296">
        <f t="shared" si="17"/>
        <v>0</v>
      </c>
    </row>
    <row r="53" spans="1:26" ht="15.75">
      <c r="A53" s="13"/>
      <c r="B53" s="95">
        <v>8.3</v>
      </c>
      <c r="C53" s="7"/>
      <c r="D53" s="7"/>
      <c r="E53" s="321" t="s">
        <v>13</v>
      </c>
      <c r="F53" s="321"/>
      <c r="G53" s="322"/>
      <c r="H53" s="119">
        <v>4</v>
      </c>
      <c r="I53" s="32">
        <v>6</v>
      </c>
      <c r="J53" s="119"/>
      <c r="K53" s="43"/>
      <c r="L53" s="137"/>
      <c r="M53" s="43"/>
      <c r="N53" s="137"/>
      <c r="O53" s="43"/>
      <c r="P53" s="137"/>
      <c r="Q53" s="43"/>
      <c r="R53" s="137"/>
      <c r="S53" s="43"/>
      <c r="T53" s="137"/>
      <c r="U53" s="43"/>
      <c r="V53" s="137"/>
      <c r="W53" s="178">
        <f t="shared" si="14"/>
        <v>10</v>
      </c>
      <c r="X53" s="149">
        <f t="shared" si="15"/>
        <v>5</v>
      </c>
      <c r="Y53" s="299">
        <f t="shared" si="16"/>
        <v>2</v>
      </c>
      <c r="Z53" s="296">
        <f t="shared" si="17"/>
        <v>0.5</v>
      </c>
    </row>
    <row r="54" spans="1:26" ht="15.75">
      <c r="A54" s="13"/>
      <c r="B54" s="95">
        <v>8.4</v>
      </c>
      <c r="C54" s="7"/>
      <c r="D54" s="7"/>
      <c r="E54" s="339" t="s">
        <v>14</v>
      </c>
      <c r="F54" s="339"/>
      <c r="G54" s="340"/>
      <c r="H54" s="119">
        <v>4</v>
      </c>
      <c r="I54" s="32">
        <v>3</v>
      </c>
      <c r="J54" s="119"/>
      <c r="K54" s="43"/>
      <c r="L54" s="137"/>
      <c r="M54" s="43"/>
      <c r="N54" s="137"/>
      <c r="O54" s="43"/>
      <c r="P54" s="137"/>
      <c r="Q54" s="43"/>
      <c r="R54" s="137"/>
      <c r="S54" s="43"/>
      <c r="T54" s="137"/>
      <c r="U54" s="43"/>
      <c r="V54" s="137"/>
      <c r="W54" s="178">
        <f t="shared" si="14"/>
        <v>7</v>
      </c>
      <c r="X54" s="149">
        <f t="shared" si="15"/>
        <v>3.5</v>
      </c>
      <c r="Y54" s="299">
        <f t="shared" si="16"/>
        <v>-1</v>
      </c>
      <c r="Z54" s="296">
        <f t="shared" si="17"/>
        <v>-0.25</v>
      </c>
    </row>
    <row r="55" spans="1:26" ht="15.75">
      <c r="A55" s="13"/>
      <c r="B55" s="95">
        <v>8.5</v>
      </c>
      <c r="C55" s="7"/>
      <c r="D55" s="7"/>
      <c r="E55" s="321" t="s">
        <v>46</v>
      </c>
      <c r="F55" s="321"/>
      <c r="G55" s="322"/>
      <c r="H55" s="119">
        <v>10</v>
      </c>
      <c r="I55" s="32">
        <v>6</v>
      </c>
      <c r="J55" s="119"/>
      <c r="K55" s="43"/>
      <c r="L55" s="137"/>
      <c r="M55" s="43"/>
      <c r="N55" s="137"/>
      <c r="O55" s="43"/>
      <c r="P55" s="137"/>
      <c r="Q55" s="43"/>
      <c r="R55" s="137"/>
      <c r="S55" s="43"/>
      <c r="T55" s="137"/>
      <c r="U55" s="43"/>
      <c r="V55" s="137"/>
      <c r="W55" s="178">
        <f t="shared" si="14"/>
        <v>16</v>
      </c>
      <c r="X55" s="149">
        <f t="shared" si="15"/>
        <v>8</v>
      </c>
      <c r="Y55" s="299">
        <f t="shared" si="16"/>
        <v>-4</v>
      </c>
      <c r="Z55" s="296">
        <f t="shared" si="17"/>
        <v>-0.4</v>
      </c>
    </row>
    <row r="56" spans="1:26" ht="15.75">
      <c r="A56" s="13"/>
      <c r="B56" s="95">
        <v>8.6</v>
      </c>
      <c r="C56" s="7"/>
      <c r="D56" s="7"/>
      <c r="E56" s="321" t="s">
        <v>15</v>
      </c>
      <c r="F56" s="321"/>
      <c r="G56" s="322"/>
      <c r="H56" s="119">
        <v>3</v>
      </c>
      <c r="I56" s="32">
        <v>4</v>
      </c>
      <c r="J56" s="119"/>
      <c r="K56" s="43"/>
      <c r="L56" s="137"/>
      <c r="M56" s="43"/>
      <c r="N56" s="137"/>
      <c r="O56" s="43"/>
      <c r="P56" s="137"/>
      <c r="Q56" s="43"/>
      <c r="R56" s="137"/>
      <c r="S56" s="43"/>
      <c r="T56" s="137"/>
      <c r="U56" s="43"/>
      <c r="V56" s="137"/>
      <c r="W56" s="178">
        <f t="shared" si="14"/>
        <v>7</v>
      </c>
      <c r="X56" s="149">
        <f t="shared" si="15"/>
        <v>3.5</v>
      </c>
      <c r="Y56" s="299">
        <f t="shared" si="16"/>
        <v>1</v>
      </c>
      <c r="Z56" s="296">
        <f t="shared" si="17"/>
        <v>0.3333333333333333</v>
      </c>
    </row>
    <row r="57" spans="1:26" ht="15.75">
      <c r="A57" s="13"/>
      <c r="B57" s="95">
        <v>8.7</v>
      </c>
      <c r="C57" s="7"/>
      <c r="D57" s="7"/>
      <c r="E57" s="321" t="s">
        <v>16</v>
      </c>
      <c r="F57" s="321"/>
      <c r="G57" s="322"/>
      <c r="H57" s="119">
        <v>3</v>
      </c>
      <c r="I57" s="32">
        <v>4</v>
      </c>
      <c r="J57" s="119"/>
      <c r="K57" s="43"/>
      <c r="L57" s="137"/>
      <c r="M57" s="43"/>
      <c r="N57" s="137"/>
      <c r="O57" s="43"/>
      <c r="P57" s="137"/>
      <c r="Q57" s="43"/>
      <c r="R57" s="137"/>
      <c r="S57" s="43"/>
      <c r="T57" s="137"/>
      <c r="U57" s="43"/>
      <c r="V57" s="137"/>
      <c r="W57" s="178">
        <f t="shared" si="14"/>
        <v>7</v>
      </c>
      <c r="X57" s="149">
        <f t="shared" si="15"/>
        <v>3.5</v>
      </c>
      <c r="Y57" s="299">
        <f t="shared" si="16"/>
        <v>1</v>
      </c>
      <c r="Z57" s="296">
        <f t="shared" si="17"/>
        <v>0.3333333333333333</v>
      </c>
    </row>
    <row r="58" spans="1:26" s="55" customFormat="1" ht="15.75">
      <c r="A58" s="13"/>
      <c r="B58" s="172">
        <v>8.8</v>
      </c>
      <c r="C58" s="52"/>
      <c r="D58" s="52"/>
      <c r="E58" s="337" t="s">
        <v>102</v>
      </c>
      <c r="F58" s="337"/>
      <c r="G58" s="338"/>
      <c r="H58" s="183">
        <v>2</v>
      </c>
      <c r="I58" s="53">
        <v>2</v>
      </c>
      <c r="J58" s="183"/>
      <c r="K58" s="54"/>
      <c r="L58" s="184"/>
      <c r="M58" s="54"/>
      <c r="N58" s="184"/>
      <c r="O58" s="54"/>
      <c r="P58" s="184"/>
      <c r="Q58" s="54"/>
      <c r="R58" s="184"/>
      <c r="S58" s="54"/>
      <c r="T58" s="184"/>
      <c r="U58" s="54"/>
      <c r="V58" s="184"/>
      <c r="W58" s="179">
        <f t="shared" si="14"/>
        <v>4</v>
      </c>
      <c r="X58" s="173">
        <f t="shared" si="15"/>
        <v>2</v>
      </c>
      <c r="Y58" s="309">
        <f t="shared" si="16"/>
        <v>0</v>
      </c>
      <c r="Z58" s="310">
        <f t="shared" si="17"/>
        <v>0</v>
      </c>
    </row>
    <row r="59" spans="1:26" s="55" customFormat="1" ht="15.75">
      <c r="A59" s="13"/>
      <c r="B59" s="172">
        <v>8.9</v>
      </c>
      <c r="C59" s="52"/>
      <c r="D59" s="52"/>
      <c r="E59" s="343" t="s">
        <v>111</v>
      </c>
      <c r="F59" s="343"/>
      <c r="G59" s="344"/>
      <c r="H59" s="183">
        <v>246</v>
      </c>
      <c r="I59" s="53">
        <v>153</v>
      </c>
      <c r="J59" s="183"/>
      <c r="K59" s="54"/>
      <c r="L59" s="184"/>
      <c r="M59" s="54"/>
      <c r="N59" s="184"/>
      <c r="O59" s="54"/>
      <c r="P59" s="184"/>
      <c r="Q59" s="54"/>
      <c r="R59" s="184"/>
      <c r="S59" s="54"/>
      <c r="T59" s="184"/>
      <c r="U59" s="54"/>
      <c r="V59" s="184"/>
      <c r="W59" s="179">
        <f t="shared" si="14"/>
        <v>399</v>
      </c>
      <c r="X59" s="173">
        <f t="shared" si="15"/>
        <v>199.5</v>
      </c>
      <c r="Y59" s="309">
        <f t="shared" si="16"/>
        <v>-93</v>
      </c>
      <c r="Z59" s="310">
        <f t="shared" si="17"/>
        <v>-0.3780487804878049</v>
      </c>
    </row>
    <row r="60" spans="1:26" s="1" customFormat="1" ht="16.5" thickBot="1">
      <c r="A60" s="11"/>
      <c r="B60" s="287">
        <v>8.1</v>
      </c>
      <c r="C60" s="4"/>
      <c r="D60" s="4"/>
      <c r="E60" s="323" t="s">
        <v>112</v>
      </c>
      <c r="F60" s="323"/>
      <c r="G60" s="324"/>
      <c r="H60" s="111">
        <v>197</v>
      </c>
      <c r="I60" s="24">
        <v>107</v>
      </c>
      <c r="J60" s="111"/>
      <c r="K60" s="37"/>
      <c r="L60" s="131"/>
      <c r="M60" s="37"/>
      <c r="N60" s="131"/>
      <c r="O60" s="37"/>
      <c r="P60" s="131"/>
      <c r="Q60" s="37"/>
      <c r="R60" s="131"/>
      <c r="S60" s="37"/>
      <c r="T60" s="131"/>
      <c r="U60" s="37"/>
      <c r="V60" s="131"/>
      <c r="W60" s="180">
        <f>SUM(H60:V60)</f>
        <v>304</v>
      </c>
      <c r="X60" s="153">
        <f>SUM(H60:V60)/$W$4</f>
        <v>152</v>
      </c>
      <c r="Y60" s="304">
        <f t="shared" si="16"/>
        <v>-90</v>
      </c>
      <c r="Z60" s="301">
        <f t="shared" si="17"/>
        <v>-0.45685279187817257</v>
      </c>
    </row>
    <row r="61" spans="1:26" s="17" customFormat="1" ht="15.75" customHeight="1">
      <c r="A61" s="13">
        <v>9</v>
      </c>
      <c r="B61" s="7" t="s">
        <v>9</v>
      </c>
      <c r="C61" s="10"/>
      <c r="D61" s="10"/>
      <c r="E61" s="16"/>
      <c r="F61" s="16"/>
      <c r="G61" s="16"/>
      <c r="H61" s="125"/>
      <c r="I61" s="36"/>
      <c r="J61" s="125"/>
      <c r="K61" s="45"/>
      <c r="L61" s="140"/>
      <c r="M61" s="45"/>
      <c r="N61" s="140"/>
      <c r="O61" s="45"/>
      <c r="P61" s="140"/>
      <c r="Q61" s="45"/>
      <c r="R61" s="140"/>
      <c r="S61" s="45"/>
      <c r="T61" s="140"/>
      <c r="U61" s="45"/>
      <c r="V61" s="140"/>
      <c r="W61" s="164"/>
      <c r="X61" s="154"/>
      <c r="Y61" s="311"/>
      <c r="Z61" s="296"/>
    </row>
    <row r="62" spans="1:26" s="64" customFormat="1" ht="15.75">
      <c r="A62" s="61"/>
      <c r="B62" s="95">
        <v>9.1</v>
      </c>
      <c r="C62" s="62"/>
      <c r="D62" s="62"/>
      <c r="E62" s="347" t="s">
        <v>28</v>
      </c>
      <c r="F62" s="347"/>
      <c r="G62" s="348"/>
      <c r="H62" s="114">
        <v>1</v>
      </c>
      <c r="I62" s="27">
        <v>1</v>
      </c>
      <c r="J62" s="114"/>
      <c r="K62" s="63"/>
      <c r="L62" s="141"/>
      <c r="M62" s="63"/>
      <c r="N62" s="141"/>
      <c r="O62" s="63"/>
      <c r="P62" s="141"/>
      <c r="Q62" s="63"/>
      <c r="R62" s="141"/>
      <c r="S62" s="63"/>
      <c r="T62" s="141"/>
      <c r="U62" s="63"/>
      <c r="V62" s="141"/>
      <c r="W62" s="174" t="s">
        <v>49</v>
      </c>
      <c r="X62" s="147">
        <f>SUM(H62:V62)/$W$4</f>
        <v>1</v>
      </c>
      <c r="Y62" s="312">
        <f>I62-H62</f>
        <v>0</v>
      </c>
      <c r="Z62" s="296">
        <f>Y62/H62</f>
        <v>0</v>
      </c>
    </row>
    <row r="63" spans="1:26" s="64" customFormat="1" ht="15.75">
      <c r="A63" s="61"/>
      <c r="B63" s="95">
        <v>9.2</v>
      </c>
      <c r="C63" s="62"/>
      <c r="D63" s="62"/>
      <c r="E63" s="347" t="s">
        <v>29</v>
      </c>
      <c r="F63" s="347"/>
      <c r="G63" s="348"/>
      <c r="H63" s="114">
        <v>0</v>
      </c>
      <c r="I63" s="27">
        <v>0</v>
      </c>
      <c r="J63" s="114"/>
      <c r="K63" s="63"/>
      <c r="L63" s="141"/>
      <c r="M63" s="63"/>
      <c r="N63" s="141"/>
      <c r="O63" s="63"/>
      <c r="P63" s="141"/>
      <c r="Q63" s="63"/>
      <c r="R63" s="141"/>
      <c r="S63" s="63"/>
      <c r="T63" s="141"/>
      <c r="U63" s="63"/>
      <c r="V63" s="141"/>
      <c r="W63" s="174" t="s">
        <v>49</v>
      </c>
      <c r="X63" s="147">
        <f>SUM(H63:V63)/$W$4</f>
        <v>0</v>
      </c>
      <c r="Y63" s="312">
        <f>I63-H63</f>
        <v>0</v>
      </c>
      <c r="Z63" s="296" t="e">
        <f>Y63/H63</f>
        <v>#DIV/0!</v>
      </c>
    </row>
    <row r="64" spans="1:26" s="69" customFormat="1" ht="16.5" thickBot="1">
      <c r="A64" s="65"/>
      <c r="B64" s="96">
        <v>9.3</v>
      </c>
      <c r="C64" s="66"/>
      <c r="D64" s="66"/>
      <c r="E64" s="345" t="s">
        <v>6</v>
      </c>
      <c r="F64" s="345"/>
      <c r="G64" s="346"/>
      <c r="H64" s="126">
        <v>0.51</v>
      </c>
      <c r="I64" s="67">
        <v>0.605</v>
      </c>
      <c r="J64" s="126"/>
      <c r="K64" s="68"/>
      <c r="L64" s="142"/>
      <c r="M64" s="68"/>
      <c r="N64" s="142"/>
      <c r="O64" s="68"/>
      <c r="P64" s="142"/>
      <c r="Q64" s="68"/>
      <c r="R64" s="142"/>
      <c r="S64" s="68"/>
      <c r="T64" s="142"/>
      <c r="U64" s="68"/>
      <c r="V64" s="142"/>
      <c r="W64" s="175" t="s">
        <v>49</v>
      </c>
      <c r="X64" s="150">
        <f>SUM(H64:V64)/$W$4</f>
        <v>0.5575</v>
      </c>
      <c r="Y64" s="300">
        <f>I64-H64</f>
        <v>0.09499999999999997</v>
      </c>
      <c r="Z64" s="301">
        <f>Y64/H64</f>
        <v>0.18627450980392152</v>
      </c>
    </row>
    <row r="65" spans="1:24" ht="15">
      <c r="A65" s="269" t="s">
        <v>105</v>
      </c>
      <c r="B65" s="20"/>
      <c r="C65" s="5"/>
      <c r="D65" s="5"/>
      <c r="E65" s="3"/>
      <c r="F65" s="3"/>
      <c r="G65" s="3"/>
      <c r="H65" s="3"/>
      <c r="I65" s="3"/>
      <c r="J65" s="3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109"/>
      <c r="X65" s="109"/>
    </row>
    <row r="66" spans="1:24" s="207" customFormat="1" ht="15">
      <c r="A66" s="18"/>
      <c r="B66" s="95">
        <v>4.4</v>
      </c>
      <c r="C66" s="216"/>
      <c r="D66" s="216"/>
      <c r="E66" s="325" t="s">
        <v>98</v>
      </c>
      <c r="F66" s="325"/>
      <c r="G66" s="325"/>
      <c r="H66" s="268">
        <f>(H33*H17)/(H3*7.5*60)</f>
        <v>0.10199405391786345</v>
      </c>
      <c r="I66" s="267">
        <f>(I33*I17)/(I3*7.5*60)</f>
        <v>0.09198366319444444</v>
      </c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9"/>
      <c r="X66" s="209"/>
    </row>
    <row r="67" spans="1:24" s="207" customFormat="1" ht="15">
      <c r="A67" s="18"/>
      <c r="B67" s="95"/>
      <c r="C67" s="216"/>
      <c r="D67" s="216"/>
      <c r="E67" s="325" t="s">
        <v>106</v>
      </c>
      <c r="F67" s="325"/>
      <c r="G67" s="325"/>
      <c r="H67" s="277">
        <f>H47/H28</f>
        <v>36.209222306938244</v>
      </c>
      <c r="I67" s="313">
        <f>I47/I28</f>
        <v>39.70052434908389</v>
      </c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9"/>
      <c r="X67" s="209"/>
    </row>
    <row r="68" spans="1:24" s="207" customFormat="1" ht="14.25">
      <c r="A68" s="18"/>
      <c r="B68" s="95"/>
      <c r="C68" s="216"/>
      <c r="D68" s="216"/>
      <c r="E68" s="214"/>
      <c r="F68" s="214"/>
      <c r="G68" s="215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9"/>
      <c r="X68" s="209"/>
    </row>
    <row r="69" spans="1:24" s="207" customFormat="1" ht="14.25">
      <c r="A69" s="18"/>
      <c r="B69" s="95"/>
      <c r="C69" s="216"/>
      <c r="D69" s="216"/>
      <c r="E69" s="214"/>
      <c r="F69" s="214"/>
      <c r="G69" s="215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9"/>
      <c r="X69" s="209"/>
    </row>
    <row r="70" spans="1:24" s="207" customFormat="1" ht="14.25">
      <c r="A70" s="18"/>
      <c r="B70" s="95"/>
      <c r="C70" s="216"/>
      <c r="D70" s="216"/>
      <c r="E70" s="214"/>
      <c r="F70" s="214"/>
      <c r="G70" s="215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9"/>
      <c r="X70" s="209"/>
    </row>
    <row r="71" spans="1:24" s="207" customFormat="1" ht="14.25">
      <c r="A71" s="18"/>
      <c r="B71" s="95"/>
      <c r="C71" s="216"/>
      <c r="D71" s="216"/>
      <c r="E71" s="214"/>
      <c r="F71" s="214"/>
      <c r="G71" s="215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9"/>
      <c r="X71" s="209"/>
    </row>
    <row r="72" spans="1:24" s="207" customFormat="1" ht="14.25">
      <c r="A72" s="18"/>
      <c r="B72" s="95"/>
      <c r="C72" s="216"/>
      <c r="D72" s="216"/>
      <c r="E72" s="214"/>
      <c r="F72" s="214"/>
      <c r="G72" s="215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9"/>
      <c r="X72" s="209"/>
    </row>
    <row r="73" spans="1:24" s="207" customFormat="1" ht="14.25">
      <c r="A73" s="18"/>
      <c r="B73" s="95"/>
      <c r="C73" s="216"/>
      <c r="D73" s="216"/>
      <c r="E73" s="214"/>
      <c r="F73" s="214"/>
      <c r="G73" s="215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9"/>
      <c r="X73" s="209"/>
    </row>
    <row r="74" spans="1:24" s="207" customFormat="1" ht="14.25">
      <c r="A74" s="18"/>
      <c r="B74" s="95"/>
      <c r="C74" s="216"/>
      <c r="D74" s="216"/>
      <c r="E74" s="214"/>
      <c r="F74" s="214"/>
      <c r="G74" s="215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9"/>
      <c r="X74" s="209"/>
    </row>
    <row r="75" spans="1:24" s="207" customFormat="1" ht="14.25">
      <c r="A75" s="18"/>
      <c r="B75" s="95"/>
      <c r="C75" s="216"/>
      <c r="D75" s="216"/>
      <c r="E75" s="214"/>
      <c r="F75" s="214"/>
      <c r="G75" s="215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9"/>
      <c r="X75" s="209"/>
    </row>
    <row r="76" spans="1:24" s="207" customFormat="1" ht="14.25">
      <c r="A76" s="18"/>
      <c r="B76" s="95"/>
      <c r="C76" s="216"/>
      <c r="D76" s="216"/>
      <c r="E76" s="214"/>
      <c r="F76" s="214"/>
      <c r="G76" s="215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9"/>
      <c r="X76" s="209"/>
    </row>
    <row r="77" spans="1:24" s="207" customFormat="1" ht="14.25">
      <c r="A77" s="18"/>
      <c r="B77" s="95"/>
      <c r="C77" s="216"/>
      <c r="D77" s="216"/>
      <c r="E77" s="214"/>
      <c r="F77" s="214"/>
      <c r="G77" s="215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9"/>
      <c r="X77" s="209"/>
    </row>
    <row r="78" spans="1:24" s="207" customFormat="1" ht="14.25">
      <c r="A78" s="18"/>
      <c r="B78" s="95"/>
      <c r="C78" s="216"/>
      <c r="D78" s="216"/>
      <c r="E78" s="214"/>
      <c r="F78" s="214"/>
      <c r="G78" s="215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9"/>
      <c r="X78" s="209"/>
    </row>
    <row r="79" spans="1:24" s="207" customFormat="1" ht="14.25">
      <c r="A79" s="18"/>
      <c r="B79" s="95"/>
      <c r="C79" s="216"/>
      <c r="D79" s="216"/>
      <c r="E79" s="214"/>
      <c r="F79" s="214"/>
      <c r="G79" s="215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9"/>
      <c r="X79" s="209"/>
    </row>
    <row r="80" spans="1:24" s="207" customFormat="1" ht="14.25">
      <c r="A80" s="18"/>
      <c r="B80" s="95"/>
      <c r="C80" s="216"/>
      <c r="D80" s="216"/>
      <c r="E80" s="214"/>
      <c r="F80" s="214"/>
      <c r="G80" s="215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08"/>
      <c r="V80" s="208"/>
      <c r="W80" s="209"/>
      <c r="X80" s="209"/>
    </row>
    <row r="81" spans="1:24" s="207" customFormat="1" ht="14.25">
      <c r="A81" s="18"/>
      <c r="B81" s="95"/>
      <c r="C81" s="216"/>
      <c r="D81" s="216"/>
      <c r="E81" s="214"/>
      <c r="F81" s="214"/>
      <c r="G81" s="215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9"/>
      <c r="X81" s="209"/>
    </row>
    <row r="82" spans="1:24" s="207" customFormat="1" ht="14.25">
      <c r="A82" s="18"/>
      <c r="B82" s="95"/>
      <c r="C82" s="216"/>
      <c r="D82" s="216"/>
      <c r="E82" s="214"/>
      <c r="F82" s="214"/>
      <c r="G82" s="215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9"/>
      <c r="X82" s="209"/>
    </row>
    <row r="83" spans="1:24" s="207" customFormat="1" ht="14.25">
      <c r="A83" s="18"/>
      <c r="B83" s="95"/>
      <c r="C83" s="216"/>
      <c r="D83" s="216"/>
      <c r="E83" s="214"/>
      <c r="F83" s="214"/>
      <c r="G83" s="215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9"/>
      <c r="X83" s="209"/>
    </row>
    <row r="84" spans="1:24" s="207" customFormat="1" ht="14.25">
      <c r="A84" s="18"/>
      <c r="B84" s="95"/>
      <c r="C84" s="216"/>
      <c r="D84" s="216"/>
      <c r="E84" s="214"/>
      <c r="F84" s="214"/>
      <c r="G84" s="215"/>
      <c r="K84" s="208"/>
      <c r="L84" s="208"/>
      <c r="M84" s="208"/>
      <c r="N84" s="208"/>
      <c r="O84" s="208"/>
      <c r="P84" s="208"/>
      <c r="Q84" s="208"/>
      <c r="R84" s="208"/>
      <c r="S84" s="208"/>
      <c r="T84" s="208"/>
      <c r="U84" s="208"/>
      <c r="V84" s="208"/>
      <c r="W84" s="209"/>
      <c r="X84" s="209"/>
    </row>
    <row r="85" spans="1:24" s="207" customFormat="1" ht="14.25">
      <c r="A85" s="18"/>
      <c r="B85" s="95"/>
      <c r="C85" s="216"/>
      <c r="D85" s="216"/>
      <c r="E85" s="214"/>
      <c r="F85" s="214"/>
      <c r="G85" s="215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9"/>
      <c r="X85" s="209"/>
    </row>
    <row r="86" spans="1:24" s="207" customFormat="1" ht="14.25">
      <c r="A86" s="18"/>
      <c r="B86" s="95"/>
      <c r="C86" s="216"/>
      <c r="D86" s="216"/>
      <c r="E86" s="214"/>
      <c r="F86" s="214"/>
      <c r="G86" s="215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9"/>
      <c r="X86" s="209"/>
    </row>
    <row r="87" spans="1:24" s="207" customFormat="1" ht="14.25">
      <c r="A87" s="18"/>
      <c r="B87" s="95"/>
      <c r="C87" s="216"/>
      <c r="D87" s="216"/>
      <c r="E87" s="214"/>
      <c r="F87" s="214"/>
      <c r="G87" s="215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9"/>
      <c r="X87" s="209"/>
    </row>
    <row r="88" spans="1:24" s="207" customFormat="1" ht="14.25">
      <c r="A88" s="18"/>
      <c r="B88" s="95"/>
      <c r="C88" s="216"/>
      <c r="D88" s="216"/>
      <c r="E88" s="214"/>
      <c r="F88" s="214"/>
      <c r="G88" s="215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9"/>
      <c r="X88" s="209"/>
    </row>
    <row r="89" spans="1:24" s="207" customFormat="1" ht="14.25">
      <c r="A89" s="18"/>
      <c r="B89" s="95"/>
      <c r="C89" s="216"/>
      <c r="D89" s="216"/>
      <c r="E89" s="214"/>
      <c r="F89" s="214"/>
      <c r="G89" s="215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9"/>
      <c r="X89" s="209"/>
    </row>
    <row r="90" spans="1:24" s="207" customFormat="1" ht="14.25">
      <c r="A90" s="18"/>
      <c r="B90" s="95"/>
      <c r="C90" s="216"/>
      <c r="D90" s="216"/>
      <c r="E90" s="214"/>
      <c r="F90" s="214"/>
      <c r="G90" s="215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9"/>
      <c r="X90" s="209"/>
    </row>
    <row r="91" spans="1:24" s="207" customFormat="1" ht="14.25">
      <c r="A91" s="18"/>
      <c r="B91" s="95"/>
      <c r="C91" s="216"/>
      <c r="D91" s="216"/>
      <c r="E91" s="214"/>
      <c r="F91" s="214"/>
      <c r="G91" s="215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9"/>
      <c r="X91" s="209"/>
    </row>
    <row r="92" spans="1:24" s="207" customFormat="1" ht="14.25">
      <c r="A92" s="18"/>
      <c r="B92" s="95"/>
      <c r="C92" s="216"/>
      <c r="D92" s="216"/>
      <c r="E92" s="214"/>
      <c r="F92" s="214"/>
      <c r="G92" s="215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9"/>
      <c r="X92" s="209"/>
    </row>
    <row r="93" spans="1:24" s="168" customFormat="1" ht="15.75" hidden="1" outlineLevel="1">
      <c r="A93" s="165" t="s">
        <v>5</v>
      </c>
      <c r="B93" s="166"/>
      <c r="C93" s="167"/>
      <c r="D93" s="167"/>
      <c r="H93" s="169"/>
      <c r="I93" s="169"/>
      <c r="J93" s="169"/>
      <c r="K93" s="170"/>
      <c r="L93" s="170"/>
      <c r="M93" s="170"/>
      <c r="N93" s="170"/>
      <c r="O93" s="170"/>
      <c r="P93" s="170"/>
      <c r="Q93" s="170"/>
      <c r="R93" s="170"/>
      <c r="S93" s="170"/>
      <c r="T93" s="170"/>
      <c r="U93" s="170"/>
      <c r="V93" s="170"/>
      <c r="W93" s="171"/>
      <c r="X93" s="171"/>
    </row>
    <row r="94" spans="1:24" s="101" customFormat="1" ht="8.25" customHeight="1" hidden="1" outlineLevel="1">
      <c r="A94" s="98"/>
      <c r="B94" s="99"/>
      <c r="C94" s="100"/>
      <c r="D94" s="100"/>
      <c r="H94" s="102"/>
      <c r="I94" s="102"/>
      <c r="J94" s="102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70"/>
      <c r="X94" s="70"/>
    </row>
    <row r="95" spans="1:24" s="101" customFormat="1" ht="15" hidden="1" outlineLevel="1">
      <c r="A95" s="329">
        <v>39814</v>
      </c>
      <c r="B95" s="329"/>
      <c r="C95" s="104"/>
      <c r="D95" s="189"/>
      <c r="G95" s="105"/>
      <c r="H95" s="102"/>
      <c r="I95" s="102"/>
      <c r="J95" s="102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70"/>
      <c r="X95" s="70"/>
    </row>
    <row r="96" spans="1:24" s="101" customFormat="1" ht="15" hidden="1" outlineLevel="1">
      <c r="A96" s="329">
        <v>39832</v>
      </c>
      <c r="B96" s="329"/>
      <c r="C96" s="104"/>
      <c r="D96" s="189"/>
      <c r="H96" s="102"/>
      <c r="I96" s="102"/>
      <c r="J96" s="102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70"/>
      <c r="X96" s="70"/>
    </row>
    <row r="97" spans="1:24" s="101" customFormat="1" ht="15" hidden="1" outlineLevel="1">
      <c r="A97" s="329">
        <v>39913</v>
      </c>
      <c r="B97" s="329"/>
      <c r="C97" s="104"/>
      <c r="D97" s="189"/>
      <c r="H97" s="102"/>
      <c r="I97" s="102"/>
      <c r="J97" s="102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70"/>
      <c r="X97" s="70"/>
    </row>
    <row r="98" spans="1:24" s="101" customFormat="1" ht="15" hidden="1" outlineLevel="1">
      <c r="A98" s="329">
        <v>39958</v>
      </c>
      <c r="B98" s="329"/>
      <c r="C98" s="104"/>
      <c r="D98" s="189"/>
      <c r="H98" s="102"/>
      <c r="I98" s="102"/>
      <c r="J98" s="102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70"/>
      <c r="X98" s="70"/>
    </row>
    <row r="99" spans="1:24" s="101" customFormat="1" ht="15" hidden="1" outlineLevel="1">
      <c r="A99" s="329">
        <v>39997</v>
      </c>
      <c r="B99" s="329"/>
      <c r="C99" s="104"/>
      <c r="D99" s="189"/>
      <c r="H99" s="102"/>
      <c r="I99" s="102"/>
      <c r="J99" s="102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70"/>
      <c r="X99" s="70"/>
    </row>
    <row r="100" spans="1:24" s="101" customFormat="1" ht="15" hidden="1" outlineLevel="1">
      <c r="A100" s="329">
        <v>40063</v>
      </c>
      <c r="B100" s="329"/>
      <c r="C100" s="104"/>
      <c r="D100" s="189"/>
      <c r="H100" s="102"/>
      <c r="I100" s="102"/>
      <c r="J100" s="102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70"/>
      <c r="X100" s="70"/>
    </row>
    <row r="101" spans="1:24" s="101" customFormat="1" ht="15" hidden="1" outlineLevel="1">
      <c r="A101" s="329">
        <v>40128</v>
      </c>
      <c r="B101" s="329"/>
      <c r="C101" s="104"/>
      <c r="D101" s="189"/>
      <c r="H101" s="102"/>
      <c r="I101" s="102"/>
      <c r="J101" s="102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70"/>
      <c r="X101" s="70"/>
    </row>
    <row r="102" spans="1:24" s="101" customFormat="1" ht="15" hidden="1" outlineLevel="1">
      <c r="A102" s="329">
        <v>40143</v>
      </c>
      <c r="B102" s="329"/>
      <c r="C102" s="104"/>
      <c r="D102" s="189"/>
      <c r="H102" s="102"/>
      <c r="I102" s="102"/>
      <c r="J102" s="102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70"/>
      <c r="X102" s="70"/>
    </row>
    <row r="103" spans="1:24" s="101" customFormat="1" ht="15" hidden="1" outlineLevel="1">
      <c r="A103" s="329">
        <v>40144</v>
      </c>
      <c r="B103" s="329"/>
      <c r="C103" s="104"/>
      <c r="D103" s="189"/>
      <c r="H103" s="102"/>
      <c r="I103" s="102"/>
      <c r="J103" s="102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70"/>
      <c r="X103" s="70"/>
    </row>
    <row r="104" spans="1:24" s="101" customFormat="1" ht="15" hidden="1" outlineLevel="1">
      <c r="A104" s="329">
        <v>40171</v>
      </c>
      <c r="B104" s="329"/>
      <c r="C104" s="104"/>
      <c r="D104" s="189"/>
      <c r="H104" s="102"/>
      <c r="I104" s="102"/>
      <c r="J104" s="102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70"/>
      <c r="X104" s="70"/>
    </row>
    <row r="105" spans="1:24" s="101" customFormat="1" ht="15" hidden="1" outlineLevel="1">
      <c r="A105" s="329">
        <v>40179</v>
      </c>
      <c r="B105" s="329"/>
      <c r="C105" s="104"/>
      <c r="D105" s="189"/>
      <c r="H105" s="102"/>
      <c r="I105" s="102"/>
      <c r="J105" s="102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70"/>
      <c r="X105" s="70"/>
    </row>
    <row r="106" spans="1:24" s="101" customFormat="1" ht="15" hidden="1" outlineLevel="1">
      <c r="A106" s="329">
        <v>40196</v>
      </c>
      <c r="B106" s="329"/>
      <c r="C106" s="104"/>
      <c r="D106" s="189"/>
      <c r="H106" s="102"/>
      <c r="I106" s="102"/>
      <c r="J106" s="102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70"/>
      <c r="X106" s="70"/>
    </row>
    <row r="107" spans="1:24" s="101" customFormat="1" ht="15" hidden="1" outlineLevel="1">
      <c r="A107" s="329">
        <v>40219</v>
      </c>
      <c r="B107" s="329"/>
      <c r="C107" s="104"/>
      <c r="D107" s="189"/>
      <c r="H107" s="102"/>
      <c r="I107" s="102"/>
      <c r="J107" s="102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70"/>
      <c r="X107" s="70"/>
    </row>
    <row r="108" spans="1:24" s="101" customFormat="1" ht="15" hidden="1" outlineLevel="1">
      <c r="A108" s="329">
        <v>40329</v>
      </c>
      <c r="B108" s="329"/>
      <c r="C108" s="104"/>
      <c r="D108" s="189"/>
      <c r="H108" s="102"/>
      <c r="I108" s="102"/>
      <c r="J108" s="102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70"/>
      <c r="X108" s="70"/>
    </row>
    <row r="109" spans="1:24" s="101" customFormat="1" ht="15" hidden="1" outlineLevel="1">
      <c r="A109" s="329">
        <v>40364</v>
      </c>
      <c r="B109" s="329"/>
      <c r="C109" s="104"/>
      <c r="D109" s="189"/>
      <c r="H109" s="102"/>
      <c r="I109" s="102"/>
      <c r="J109" s="102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70"/>
      <c r="X109" s="70"/>
    </row>
    <row r="110" spans="1:24" s="101" customFormat="1" ht="15" hidden="1" outlineLevel="1">
      <c r="A110" s="329">
        <v>40427</v>
      </c>
      <c r="B110" s="329"/>
      <c r="C110" s="104"/>
      <c r="D110" s="189"/>
      <c r="H110" s="102"/>
      <c r="I110" s="102"/>
      <c r="J110" s="102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70"/>
      <c r="X110" s="70"/>
    </row>
    <row r="111" spans="1:24" s="101" customFormat="1" ht="15" hidden="1" outlineLevel="1">
      <c r="A111" s="329">
        <v>40493</v>
      </c>
      <c r="B111" s="329"/>
      <c r="C111" s="104"/>
      <c r="D111" s="189"/>
      <c r="H111" s="102"/>
      <c r="I111" s="102"/>
      <c r="J111" s="102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70"/>
      <c r="X111" s="70"/>
    </row>
    <row r="112" spans="1:24" s="101" customFormat="1" ht="15" hidden="1" outlineLevel="1">
      <c r="A112" s="329">
        <v>40507</v>
      </c>
      <c r="B112" s="329"/>
      <c r="C112" s="104"/>
      <c r="D112" s="189"/>
      <c r="H112" s="102"/>
      <c r="I112" s="102"/>
      <c r="J112" s="102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70"/>
      <c r="X112" s="70"/>
    </row>
    <row r="113" spans="1:24" s="101" customFormat="1" ht="15" hidden="1" outlineLevel="1">
      <c r="A113" s="329">
        <v>40508</v>
      </c>
      <c r="B113" s="329"/>
      <c r="C113" s="104"/>
      <c r="D113" s="189"/>
      <c r="H113" s="102"/>
      <c r="I113" s="102"/>
      <c r="J113" s="102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70"/>
      <c r="X113" s="70"/>
    </row>
    <row r="114" spans="1:24" s="101" customFormat="1" ht="15" hidden="1" outlineLevel="1">
      <c r="A114" s="329">
        <v>40536</v>
      </c>
      <c r="B114" s="329"/>
      <c r="C114" s="104"/>
      <c r="D114" s="189"/>
      <c r="H114" s="102"/>
      <c r="I114" s="102"/>
      <c r="J114" s="102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70"/>
      <c r="X114" s="70"/>
    </row>
    <row r="115" spans="1:24" s="101" customFormat="1" ht="15" hidden="1" outlineLevel="1">
      <c r="A115" s="329">
        <v>40539</v>
      </c>
      <c r="B115" s="329"/>
      <c r="C115" s="104"/>
      <c r="D115" s="189"/>
      <c r="H115" s="102"/>
      <c r="I115" s="102"/>
      <c r="J115" s="102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70"/>
      <c r="X115" s="70"/>
    </row>
    <row r="116" ht="15.75" collapsed="1">
      <c r="A116" s="48"/>
    </row>
    <row r="117" ht="15.75">
      <c r="A117" s="48"/>
    </row>
    <row r="118" ht="15.75">
      <c r="A118" s="48"/>
    </row>
    <row r="119" ht="15.75">
      <c r="A119" s="48"/>
    </row>
    <row r="120" ht="15.75">
      <c r="A120" s="48"/>
    </row>
  </sheetData>
  <sheetProtection password="DE65" sheet="1"/>
  <mergeCells count="72">
    <mergeCell ref="A10:G10"/>
    <mergeCell ref="B11:G11"/>
    <mergeCell ref="E17:G17"/>
    <mergeCell ref="D22:G22"/>
    <mergeCell ref="E13:G13"/>
    <mergeCell ref="E44:G44"/>
    <mergeCell ref="E34:G34"/>
    <mergeCell ref="E33:G33"/>
    <mergeCell ref="E20:G20"/>
    <mergeCell ref="E23:G23"/>
    <mergeCell ref="E46:G46"/>
    <mergeCell ref="E64:G64"/>
    <mergeCell ref="E60:G60"/>
    <mergeCell ref="E57:G57"/>
    <mergeCell ref="E62:G62"/>
    <mergeCell ref="E63:G63"/>
    <mergeCell ref="E37:G37"/>
    <mergeCell ref="E36:G36"/>
    <mergeCell ref="E39:G39"/>
    <mergeCell ref="E24:G24"/>
    <mergeCell ref="E25:G25"/>
    <mergeCell ref="E26:G26"/>
    <mergeCell ref="E27:G27"/>
    <mergeCell ref="E49:G49"/>
    <mergeCell ref="A95:B95"/>
    <mergeCell ref="E59:G59"/>
    <mergeCell ref="E14:G14"/>
    <mergeCell ref="E15:G15"/>
    <mergeCell ref="E16:G16"/>
    <mergeCell ref="E18:G18"/>
    <mergeCell ref="E19:G19"/>
    <mergeCell ref="E45:G45"/>
    <mergeCell ref="E42:G42"/>
    <mergeCell ref="A97:B97"/>
    <mergeCell ref="A98:B98"/>
    <mergeCell ref="A100:B100"/>
    <mergeCell ref="A99:B99"/>
    <mergeCell ref="A109:B109"/>
    <mergeCell ref="A106:B106"/>
    <mergeCell ref="A105:B105"/>
    <mergeCell ref="A104:B104"/>
    <mergeCell ref="A103:B103"/>
    <mergeCell ref="A108:B108"/>
    <mergeCell ref="A107:B107"/>
    <mergeCell ref="A102:B102"/>
    <mergeCell ref="A101:B101"/>
    <mergeCell ref="A115:B115"/>
    <mergeCell ref="A114:B114"/>
    <mergeCell ref="A113:B113"/>
    <mergeCell ref="A112:B112"/>
    <mergeCell ref="A111:B111"/>
    <mergeCell ref="A110:B110"/>
    <mergeCell ref="Y10:Z10"/>
    <mergeCell ref="B9:G9"/>
    <mergeCell ref="E28:G28"/>
    <mergeCell ref="E29:G29"/>
    <mergeCell ref="E66:G66"/>
    <mergeCell ref="E58:G58"/>
    <mergeCell ref="E54:G54"/>
    <mergeCell ref="E51:G51"/>
    <mergeCell ref="E52:G52"/>
    <mergeCell ref="E53:G53"/>
    <mergeCell ref="E55:G55"/>
    <mergeCell ref="E30:G30"/>
    <mergeCell ref="E32:G32"/>
    <mergeCell ref="E38:G38"/>
    <mergeCell ref="E41:G41"/>
    <mergeCell ref="A96:B96"/>
    <mergeCell ref="E67:G67"/>
    <mergeCell ref="E56:G56"/>
    <mergeCell ref="E47:G47"/>
    <mergeCell ref="E48:G48"/>
  </mergeCells>
  <printOptions horizontalCentered="1"/>
  <pageMargins left="0" right="0" top="0.89" bottom="0.38" header="0.22" footer="0.17"/>
  <pageSetup fitToHeight="1" fitToWidth="1" horizontalDpi="600" verticalDpi="600" orientation="portrait" scale="70" r:id="rId4"/>
  <headerFooter>
    <oddHeader>&amp;L&amp;6                &amp;G&amp;C&amp;"-,Bold"&amp;18OSC ERP
MONTHLY METRICS</oddHeader>
    <oddFooter>&amp;L&amp;8&amp;F (&amp;A)&amp;C&amp;8&amp;P of &amp;N&amp;R&amp;8&amp;D, &amp;T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pane xSplit="4" ySplit="1" topLeftCell="E2" activePane="bottomRight" state="frozen"/>
      <selection pane="topLeft" activeCell="A4" sqref="A4"/>
      <selection pane="topRight" activeCell="E4" sqref="E4"/>
      <selection pane="bottomLeft" activeCell="A5" sqref="A5"/>
      <selection pane="bottomRight" activeCell="E1" sqref="E1"/>
    </sheetView>
  </sheetViews>
  <sheetFormatPr defaultColWidth="9.140625" defaultRowHeight="15" outlineLevelRow="1"/>
  <cols>
    <col min="1" max="1" width="4.140625" style="233" customWidth="1"/>
    <col min="2" max="2" width="1.421875" style="6" customWidth="1"/>
    <col min="3" max="3" width="3.57421875" style="0" customWidth="1"/>
    <col min="4" max="4" width="144.00390625" style="0" customWidth="1"/>
    <col min="5" max="6" width="11.421875" style="29" customWidth="1"/>
  </cols>
  <sheetData>
    <row r="1" spans="1:6" s="205" customFormat="1" ht="19.5" thickBot="1">
      <c r="A1" s="356" t="s">
        <v>83</v>
      </c>
      <c r="B1" s="357"/>
      <c r="C1" s="357"/>
      <c r="D1" s="358"/>
      <c r="E1" s="207"/>
      <c r="F1" s="207"/>
    </row>
    <row r="2" spans="1:6" s="205" customFormat="1" ht="14.25">
      <c r="A2" s="226">
        <v>1</v>
      </c>
      <c r="B2" s="217"/>
      <c r="C2" s="218" t="s">
        <v>108</v>
      </c>
      <c r="D2" s="219"/>
      <c r="E2" s="207"/>
      <c r="F2" s="207"/>
    </row>
    <row r="3" spans="1:6" s="205" customFormat="1" ht="14.25">
      <c r="A3" s="227">
        <v>2.1</v>
      </c>
      <c r="B3" s="18"/>
      <c r="C3" s="206" t="s">
        <v>47</v>
      </c>
      <c r="D3" s="220"/>
      <c r="E3" s="207"/>
      <c r="F3" s="207"/>
    </row>
    <row r="4" spans="1:6" s="205" customFormat="1" ht="14.25">
      <c r="A4" s="227">
        <v>2.2</v>
      </c>
      <c r="B4" s="18"/>
      <c r="C4" s="210" t="s">
        <v>56</v>
      </c>
      <c r="D4" s="221"/>
      <c r="E4" s="207"/>
      <c r="F4" s="207"/>
    </row>
    <row r="5" spans="1:6" s="205" customFormat="1" ht="14.25">
      <c r="A5" s="227">
        <v>2.3</v>
      </c>
      <c r="B5" s="18"/>
      <c r="C5" s="206" t="s">
        <v>73</v>
      </c>
      <c r="D5" s="220"/>
      <c r="E5" s="207"/>
      <c r="F5" s="207"/>
    </row>
    <row r="6" spans="1:6" s="205" customFormat="1" ht="14.25">
      <c r="A6" s="227">
        <v>2.4</v>
      </c>
      <c r="B6" s="18"/>
      <c r="C6" s="210" t="s">
        <v>76</v>
      </c>
      <c r="D6" s="221"/>
      <c r="E6" s="207"/>
      <c r="F6" s="207"/>
    </row>
    <row r="7" spans="1:6" s="205" customFormat="1" ht="14.25">
      <c r="A7" s="227">
        <v>2.5</v>
      </c>
      <c r="B7" s="18"/>
      <c r="C7" s="210" t="s">
        <v>75</v>
      </c>
      <c r="D7" s="221"/>
      <c r="E7" s="207"/>
      <c r="F7" s="207"/>
    </row>
    <row r="8" spans="1:6" s="205" customFormat="1" ht="14.25">
      <c r="A8" s="227">
        <v>2.6</v>
      </c>
      <c r="B8" s="18"/>
      <c r="C8" s="210" t="s">
        <v>74</v>
      </c>
      <c r="D8" s="221"/>
      <c r="E8" s="207"/>
      <c r="F8" s="207"/>
    </row>
    <row r="9" spans="1:6" s="205" customFormat="1" ht="14.25">
      <c r="A9" s="227">
        <v>2.7</v>
      </c>
      <c r="B9" s="18"/>
      <c r="C9" s="210" t="s">
        <v>52</v>
      </c>
      <c r="D9" s="221"/>
      <c r="E9" s="207"/>
      <c r="F9" s="207"/>
    </row>
    <row r="10" spans="1:6" s="205" customFormat="1" ht="14.25">
      <c r="A10" s="227">
        <v>2.8</v>
      </c>
      <c r="B10" s="18"/>
      <c r="C10" s="210" t="s">
        <v>110</v>
      </c>
      <c r="D10" s="221"/>
      <c r="E10" s="207"/>
      <c r="F10" s="207"/>
    </row>
    <row r="11" spans="1:6" s="205" customFormat="1" ht="14.25">
      <c r="A11" s="227">
        <v>3.1</v>
      </c>
      <c r="B11" s="18"/>
      <c r="C11" s="210" t="s">
        <v>96</v>
      </c>
      <c r="D11" s="221"/>
      <c r="E11" s="207"/>
      <c r="F11" s="207"/>
    </row>
    <row r="12" spans="1:6" s="205" customFormat="1" ht="14.25">
      <c r="A12" s="227" t="s">
        <v>57</v>
      </c>
      <c r="B12" s="18"/>
      <c r="C12" s="211" t="s">
        <v>77</v>
      </c>
      <c r="D12" s="221"/>
      <c r="E12" s="207"/>
      <c r="F12" s="207"/>
    </row>
    <row r="13" spans="1:6" s="205" customFormat="1" ht="14.25">
      <c r="A13" s="227" t="s">
        <v>58</v>
      </c>
      <c r="B13" s="18"/>
      <c r="C13" s="211" t="s">
        <v>78</v>
      </c>
      <c r="D13" s="221"/>
      <c r="E13" s="207"/>
      <c r="F13" s="207"/>
    </row>
    <row r="14" spans="1:6" s="205" customFormat="1" ht="14.25">
      <c r="A14" s="227" t="s">
        <v>59</v>
      </c>
      <c r="B14" s="18"/>
      <c r="C14" s="211" t="s">
        <v>79</v>
      </c>
      <c r="D14" s="221"/>
      <c r="E14" s="207"/>
      <c r="F14" s="207"/>
    </row>
    <row r="15" spans="1:6" s="205" customFormat="1" ht="14.25">
      <c r="A15" s="227" t="s">
        <v>60</v>
      </c>
      <c r="B15" s="18"/>
      <c r="C15" s="211" t="s">
        <v>80</v>
      </c>
      <c r="D15" s="221"/>
      <c r="E15" s="207"/>
      <c r="F15" s="207"/>
    </row>
    <row r="16" spans="1:6" s="205" customFormat="1" ht="14.25">
      <c r="A16" s="227" t="s">
        <v>61</v>
      </c>
      <c r="B16" s="18"/>
      <c r="C16" s="211" t="s">
        <v>81</v>
      </c>
      <c r="D16" s="221"/>
      <c r="E16" s="207"/>
      <c r="F16" s="207"/>
    </row>
    <row r="17" spans="1:6" s="205" customFormat="1" ht="14.25">
      <c r="A17" s="227">
        <v>3.2</v>
      </c>
      <c r="B17" s="18"/>
      <c r="C17" s="210" t="s">
        <v>70</v>
      </c>
      <c r="D17" s="221"/>
      <c r="E17" s="207"/>
      <c r="F17" s="207"/>
    </row>
    <row r="18" spans="1:6" s="205" customFormat="1" ht="14.25">
      <c r="A18" s="227">
        <v>3.3</v>
      </c>
      <c r="B18" s="18"/>
      <c r="C18" s="210" t="s">
        <v>82</v>
      </c>
      <c r="D18" s="221"/>
      <c r="E18" s="207"/>
      <c r="F18" s="207"/>
    </row>
    <row r="19" spans="1:6" s="205" customFormat="1" ht="14.25">
      <c r="A19" s="227">
        <v>3.4</v>
      </c>
      <c r="B19" s="18"/>
      <c r="C19" s="210" t="s">
        <v>71</v>
      </c>
      <c r="D19" s="221"/>
      <c r="E19" s="207"/>
      <c r="F19" s="207"/>
    </row>
    <row r="20" spans="1:6" s="205" customFormat="1" ht="14.25">
      <c r="A20" s="227">
        <v>4.1</v>
      </c>
      <c r="B20" s="18"/>
      <c r="C20" s="210" t="s">
        <v>100</v>
      </c>
      <c r="D20" s="221"/>
      <c r="E20" s="207"/>
      <c r="F20" s="207"/>
    </row>
    <row r="21" spans="1:6" s="205" customFormat="1" ht="14.25">
      <c r="A21" s="227">
        <v>4.2</v>
      </c>
      <c r="B21" s="18"/>
      <c r="C21" s="210" t="s">
        <v>94</v>
      </c>
      <c r="D21" s="221"/>
      <c r="E21" s="207"/>
      <c r="F21" s="207"/>
    </row>
    <row r="22" spans="1:6" s="205" customFormat="1" ht="14.25">
      <c r="A22" s="227">
        <v>4.3</v>
      </c>
      <c r="B22" s="18"/>
      <c r="C22" s="210" t="s">
        <v>109</v>
      </c>
      <c r="D22" s="221"/>
      <c r="E22" s="207"/>
      <c r="F22" s="207"/>
    </row>
    <row r="23" spans="1:6" s="205" customFormat="1" ht="14.25">
      <c r="A23" s="227">
        <v>5.1</v>
      </c>
      <c r="B23" s="18"/>
      <c r="C23" s="210" t="s">
        <v>32</v>
      </c>
      <c r="D23" s="221"/>
      <c r="E23" s="207"/>
      <c r="F23" s="207"/>
    </row>
    <row r="24" spans="1:6" s="205" customFormat="1" ht="14.25">
      <c r="A24" s="227">
        <v>5.2</v>
      </c>
      <c r="B24" s="18"/>
      <c r="C24" s="210" t="s">
        <v>33</v>
      </c>
      <c r="D24" s="221"/>
      <c r="E24" s="207"/>
      <c r="F24" s="207"/>
    </row>
    <row r="25" spans="1:6" s="205" customFormat="1" ht="14.25">
      <c r="A25" s="227">
        <v>5.3</v>
      </c>
      <c r="B25" s="18"/>
      <c r="C25" s="210" t="s">
        <v>35</v>
      </c>
      <c r="D25" s="221"/>
      <c r="E25" s="207"/>
      <c r="F25" s="207"/>
    </row>
    <row r="26" spans="1:6" s="205" customFormat="1" ht="14.25">
      <c r="A26" s="227">
        <v>5.4</v>
      </c>
      <c r="B26" s="18"/>
      <c r="C26" s="210" t="s">
        <v>36</v>
      </c>
      <c r="D26" s="221"/>
      <c r="E26" s="207"/>
      <c r="F26" s="207"/>
    </row>
    <row r="27" spans="1:6" s="205" customFormat="1" ht="14.25">
      <c r="A27" s="227">
        <v>6.1</v>
      </c>
      <c r="B27" s="95"/>
      <c r="C27" s="210" t="s">
        <v>51</v>
      </c>
      <c r="D27" s="221"/>
      <c r="E27" s="207"/>
      <c r="F27" s="207"/>
    </row>
    <row r="28" spans="1:6" s="205" customFormat="1" ht="14.25">
      <c r="A28" s="227">
        <v>6.2</v>
      </c>
      <c r="B28" s="95"/>
      <c r="C28" s="210" t="s">
        <v>37</v>
      </c>
      <c r="D28" s="221"/>
      <c r="E28" s="207"/>
      <c r="F28" s="207"/>
    </row>
    <row r="29" spans="1:6" s="205" customFormat="1" ht="14.25">
      <c r="A29" s="227">
        <v>7.1</v>
      </c>
      <c r="B29" s="18"/>
      <c r="C29" s="210" t="s">
        <v>90</v>
      </c>
      <c r="D29" s="221"/>
      <c r="E29" s="207"/>
      <c r="F29" s="207"/>
    </row>
    <row r="30" spans="1:6" s="205" customFormat="1" ht="14.25">
      <c r="A30" s="227">
        <v>7.2</v>
      </c>
      <c r="B30" s="18"/>
      <c r="C30" s="210" t="s">
        <v>38</v>
      </c>
      <c r="D30" s="221"/>
      <c r="E30" s="207"/>
      <c r="F30" s="207"/>
    </row>
    <row r="31" spans="1:6" s="205" customFormat="1" ht="14.25">
      <c r="A31" s="227">
        <v>7.3</v>
      </c>
      <c r="B31" s="18"/>
      <c r="C31" s="206" t="s">
        <v>39</v>
      </c>
      <c r="D31" s="220"/>
      <c r="E31" s="207"/>
      <c r="F31" s="207"/>
    </row>
    <row r="32" spans="1:6" s="205" customFormat="1" ht="14.25">
      <c r="A32" s="227">
        <v>7.4</v>
      </c>
      <c r="B32" s="18"/>
      <c r="C32" s="206" t="s">
        <v>87</v>
      </c>
      <c r="D32" s="220"/>
      <c r="E32" s="207"/>
      <c r="F32" s="207"/>
    </row>
    <row r="33" spans="1:6" s="205" customFormat="1" ht="14.25">
      <c r="A33" s="227">
        <v>7.5</v>
      </c>
      <c r="B33" s="18"/>
      <c r="C33" s="206" t="s">
        <v>92</v>
      </c>
      <c r="D33" s="220"/>
      <c r="E33" s="207"/>
      <c r="F33" s="207"/>
    </row>
    <row r="34" spans="1:6" s="205" customFormat="1" ht="14.25">
      <c r="A34" s="227">
        <v>7.6</v>
      </c>
      <c r="B34" s="18"/>
      <c r="C34" s="206" t="s">
        <v>88</v>
      </c>
      <c r="D34" s="220"/>
      <c r="E34" s="207"/>
      <c r="F34" s="207"/>
    </row>
    <row r="35" spans="1:6" s="205" customFormat="1" ht="14.25">
      <c r="A35" s="227">
        <v>8.1</v>
      </c>
      <c r="B35" s="18"/>
      <c r="C35" s="210" t="s">
        <v>114</v>
      </c>
      <c r="D35" s="221"/>
      <c r="E35" s="207"/>
      <c r="F35" s="207"/>
    </row>
    <row r="36" spans="1:6" s="205" customFormat="1" ht="14.25">
      <c r="A36" s="227">
        <v>8.2</v>
      </c>
      <c r="B36" s="18"/>
      <c r="C36" s="211" t="s">
        <v>40</v>
      </c>
      <c r="D36" s="221"/>
      <c r="E36" s="207"/>
      <c r="F36" s="207"/>
    </row>
    <row r="37" spans="1:6" s="205" customFormat="1" ht="14.25">
      <c r="A37" s="227">
        <v>8.3</v>
      </c>
      <c r="B37" s="18"/>
      <c r="C37" s="211" t="s">
        <v>72</v>
      </c>
      <c r="D37" s="221"/>
      <c r="E37" s="207"/>
      <c r="F37" s="207"/>
    </row>
    <row r="38" spans="1:6" s="205" customFormat="1" ht="14.25">
      <c r="A38" s="227">
        <v>8.4</v>
      </c>
      <c r="B38" s="18"/>
      <c r="C38" s="212" t="s">
        <v>41</v>
      </c>
      <c r="D38" s="220"/>
      <c r="E38" s="207"/>
      <c r="F38" s="207"/>
    </row>
    <row r="39" spans="1:6" s="205" customFormat="1" ht="14.25">
      <c r="A39" s="227">
        <v>8.5</v>
      </c>
      <c r="B39" s="18"/>
      <c r="C39" s="211" t="s">
        <v>45</v>
      </c>
      <c r="D39" s="221"/>
      <c r="E39" s="207"/>
      <c r="F39" s="207"/>
    </row>
    <row r="40" spans="1:6" s="205" customFormat="1" ht="14.25">
      <c r="A40" s="227">
        <v>8.6</v>
      </c>
      <c r="B40" s="18"/>
      <c r="C40" s="211" t="s">
        <v>42</v>
      </c>
      <c r="D40" s="221"/>
      <c r="E40" s="207"/>
      <c r="F40" s="207"/>
    </row>
    <row r="41" spans="1:6" s="205" customFormat="1" ht="14.25">
      <c r="A41" s="227">
        <v>8.7</v>
      </c>
      <c r="B41" s="18"/>
      <c r="C41" s="211" t="s">
        <v>103</v>
      </c>
      <c r="D41" s="221"/>
      <c r="E41" s="207"/>
      <c r="F41" s="207"/>
    </row>
    <row r="42" spans="1:6" s="205" customFormat="1" ht="14.25">
      <c r="A42" s="227">
        <v>8.8</v>
      </c>
      <c r="B42" s="18"/>
      <c r="C42" s="211" t="s">
        <v>43</v>
      </c>
      <c r="D42" s="221"/>
      <c r="E42" s="207"/>
      <c r="F42" s="207"/>
    </row>
    <row r="43" spans="1:6" s="205" customFormat="1" ht="14.25">
      <c r="A43" s="227">
        <v>8.9</v>
      </c>
      <c r="B43" s="18"/>
      <c r="C43" s="210" t="s">
        <v>115</v>
      </c>
      <c r="D43" s="221"/>
      <c r="E43" s="207"/>
      <c r="F43" s="207"/>
    </row>
    <row r="44" spans="1:6" s="205" customFormat="1" ht="14.25">
      <c r="A44" s="286">
        <v>8.1</v>
      </c>
      <c r="B44" s="18"/>
      <c r="C44" s="210" t="s">
        <v>116</v>
      </c>
      <c r="D44" s="221"/>
      <c r="E44" s="207"/>
      <c r="F44" s="207"/>
    </row>
    <row r="45" spans="1:6" s="205" customFormat="1" ht="14.25">
      <c r="A45" s="227">
        <v>9.1</v>
      </c>
      <c r="B45" s="213"/>
      <c r="C45" s="214" t="s">
        <v>101</v>
      </c>
      <c r="D45" s="222"/>
      <c r="E45" s="207"/>
      <c r="F45" s="207"/>
    </row>
    <row r="46" spans="1:6" s="205" customFormat="1" ht="14.25">
      <c r="A46" s="227">
        <v>9.2</v>
      </c>
      <c r="B46" s="213"/>
      <c r="C46" s="214" t="s">
        <v>117</v>
      </c>
      <c r="D46" s="222"/>
      <c r="E46" s="207"/>
      <c r="F46" s="207"/>
    </row>
    <row r="47" spans="1:4" s="207" customFormat="1" ht="15" thickBot="1">
      <c r="A47" s="228">
        <v>9.3</v>
      </c>
      <c r="B47" s="223"/>
      <c r="C47" s="224" t="s">
        <v>44</v>
      </c>
      <c r="D47" s="225"/>
    </row>
    <row r="48" spans="1:4" s="207" customFormat="1" ht="14.25">
      <c r="A48" s="229"/>
      <c r="B48" s="216"/>
      <c r="C48" s="214"/>
      <c r="D48" s="214"/>
    </row>
    <row r="49" spans="1:4" s="207" customFormat="1" ht="14.25">
      <c r="A49" s="229"/>
      <c r="B49" s="216"/>
      <c r="C49" s="214"/>
      <c r="D49" s="214"/>
    </row>
    <row r="50" spans="1:4" s="207" customFormat="1" ht="14.25">
      <c r="A50" s="229"/>
      <c r="B50" s="216"/>
      <c r="C50" s="214"/>
      <c r="D50" s="214"/>
    </row>
    <row r="51" spans="1:4" s="207" customFormat="1" ht="14.25">
      <c r="A51" s="229"/>
      <c r="B51" s="216"/>
      <c r="C51" s="214"/>
      <c r="D51" s="214"/>
    </row>
    <row r="52" spans="1:4" s="207" customFormat="1" ht="14.25">
      <c r="A52" s="229"/>
      <c r="B52" s="216"/>
      <c r="C52" s="214"/>
      <c r="D52" s="214"/>
    </row>
    <row r="53" spans="1:4" s="207" customFormat="1" ht="14.25">
      <c r="A53" s="229"/>
      <c r="B53" s="216"/>
      <c r="C53" s="214"/>
      <c r="D53" s="214"/>
    </row>
    <row r="54" spans="1:4" s="207" customFormat="1" ht="14.25">
      <c r="A54" s="229"/>
      <c r="B54" s="216"/>
      <c r="C54" s="214"/>
      <c r="D54" s="214"/>
    </row>
    <row r="55" spans="1:4" s="207" customFormat="1" ht="14.25">
      <c r="A55" s="229"/>
      <c r="B55" s="216"/>
      <c r="C55" s="214"/>
      <c r="D55" s="214"/>
    </row>
    <row r="56" spans="1:4" s="207" customFormat="1" ht="14.25">
      <c r="A56" s="229"/>
      <c r="B56" s="216"/>
      <c r="C56" s="214"/>
      <c r="D56" s="214"/>
    </row>
    <row r="57" spans="1:4" s="207" customFormat="1" ht="14.25">
      <c r="A57" s="229"/>
      <c r="B57" s="216"/>
      <c r="C57" s="214"/>
      <c r="D57" s="214"/>
    </row>
    <row r="58" spans="1:4" s="207" customFormat="1" ht="14.25">
      <c r="A58" s="229"/>
      <c r="B58" s="216"/>
      <c r="C58" s="214"/>
      <c r="D58" s="214"/>
    </row>
    <row r="59" spans="1:4" s="207" customFormat="1" ht="14.25">
      <c r="A59" s="229"/>
      <c r="B59" s="216"/>
      <c r="C59" s="214"/>
      <c r="D59" s="214"/>
    </row>
    <row r="60" spans="1:4" s="207" customFormat="1" ht="14.25">
      <c r="A60" s="229"/>
      <c r="B60" s="216"/>
      <c r="C60" s="214"/>
      <c r="D60" s="214"/>
    </row>
    <row r="61" spans="1:4" s="207" customFormat="1" ht="14.25">
      <c r="A61" s="229"/>
      <c r="B61" s="216"/>
      <c r="C61" s="214"/>
      <c r="D61" s="214"/>
    </row>
    <row r="62" spans="1:4" s="207" customFormat="1" ht="14.25">
      <c r="A62" s="229"/>
      <c r="B62" s="216"/>
      <c r="C62" s="214"/>
      <c r="D62" s="214"/>
    </row>
    <row r="63" spans="1:4" s="207" customFormat="1" ht="14.25">
      <c r="A63" s="229"/>
      <c r="B63" s="216"/>
      <c r="C63" s="214"/>
      <c r="D63" s="214"/>
    </row>
    <row r="64" spans="1:4" s="207" customFormat="1" ht="14.25">
      <c r="A64" s="229"/>
      <c r="B64" s="216"/>
      <c r="C64" s="214"/>
      <c r="D64" s="214"/>
    </row>
    <row r="65" spans="1:4" s="207" customFormat="1" ht="14.25">
      <c r="A65" s="229"/>
      <c r="B65" s="216"/>
      <c r="C65" s="214"/>
      <c r="D65" s="214"/>
    </row>
    <row r="66" spans="1:4" s="207" customFormat="1" ht="14.25">
      <c r="A66" s="229"/>
      <c r="B66" s="216"/>
      <c r="C66" s="214"/>
      <c r="D66" s="214"/>
    </row>
    <row r="67" spans="1:4" s="207" customFormat="1" ht="14.25">
      <c r="A67" s="229"/>
      <c r="B67" s="216"/>
      <c r="C67" s="214"/>
      <c r="D67" s="214"/>
    </row>
    <row r="68" spans="1:4" s="207" customFormat="1" ht="14.25">
      <c r="A68" s="229"/>
      <c r="B68" s="216"/>
      <c r="C68" s="214"/>
      <c r="D68" s="214"/>
    </row>
    <row r="69" spans="1:4" s="207" customFormat="1" ht="14.25">
      <c r="A69" s="229"/>
      <c r="B69" s="216"/>
      <c r="C69" s="214"/>
      <c r="D69" s="214"/>
    </row>
    <row r="70" spans="1:4" s="207" customFormat="1" ht="14.25">
      <c r="A70" s="229"/>
      <c r="B70" s="216"/>
      <c r="C70" s="214"/>
      <c r="D70" s="214"/>
    </row>
    <row r="71" spans="1:4" s="207" customFormat="1" ht="14.25">
      <c r="A71" s="229"/>
      <c r="B71" s="216"/>
      <c r="C71" s="214"/>
      <c r="D71" s="214"/>
    </row>
    <row r="72" spans="1:4" s="207" customFormat="1" ht="14.25">
      <c r="A72" s="229"/>
      <c r="B72" s="216"/>
      <c r="C72" s="214"/>
      <c r="D72" s="214"/>
    </row>
    <row r="73" spans="1:4" s="207" customFormat="1" ht="14.25">
      <c r="A73" s="229"/>
      <c r="B73" s="216"/>
      <c r="C73" s="214"/>
      <c r="D73" s="214"/>
    </row>
    <row r="74" spans="1:6" s="168" customFormat="1" ht="15" hidden="1" outlineLevel="1">
      <c r="A74" s="230"/>
      <c r="B74" s="167"/>
      <c r="E74" s="169"/>
      <c r="F74" s="169"/>
    </row>
    <row r="75" spans="1:6" s="101" customFormat="1" ht="8.25" customHeight="1" hidden="1" outlineLevel="1">
      <c r="A75" s="231"/>
      <c r="B75" s="100"/>
      <c r="E75" s="102"/>
      <c r="F75" s="102"/>
    </row>
    <row r="76" spans="1:6" s="101" customFormat="1" ht="15" customHeight="1" hidden="1" outlineLevel="1">
      <c r="A76" s="232"/>
      <c r="B76" s="192"/>
      <c r="E76" s="102"/>
      <c r="F76" s="102"/>
    </row>
    <row r="77" spans="1:6" s="101" customFormat="1" ht="15" customHeight="1" hidden="1" outlineLevel="1">
      <c r="A77" s="232"/>
      <c r="B77" s="192"/>
      <c r="E77" s="102"/>
      <c r="F77" s="102"/>
    </row>
    <row r="78" spans="1:6" s="101" customFormat="1" ht="15" customHeight="1" hidden="1" outlineLevel="1">
      <c r="A78" s="232"/>
      <c r="B78" s="192"/>
      <c r="E78" s="102"/>
      <c r="F78" s="102"/>
    </row>
    <row r="79" spans="1:6" s="101" customFormat="1" ht="15" customHeight="1" hidden="1" outlineLevel="1">
      <c r="A79" s="232"/>
      <c r="B79" s="192"/>
      <c r="E79" s="102"/>
      <c r="F79" s="102"/>
    </row>
    <row r="80" spans="1:6" s="101" customFormat="1" ht="15" customHeight="1" hidden="1" outlineLevel="1">
      <c r="A80" s="232"/>
      <c r="B80" s="192"/>
      <c r="E80" s="102"/>
      <c r="F80" s="102"/>
    </row>
    <row r="81" spans="1:6" s="101" customFormat="1" ht="15" customHeight="1" hidden="1" outlineLevel="1">
      <c r="A81" s="232"/>
      <c r="B81" s="192"/>
      <c r="E81" s="102"/>
      <c r="F81" s="102"/>
    </row>
    <row r="82" spans="1:6" s="101" customFormat="1" ht="15" customHeight="1" hidden="1" outlineLevel="1">
      <c r="A82" s="232"/>
      <c r="B82" s="192"/>
      <c r="E82" s="102"/>
      <c r="F82" s="102"/>
    </row>
    <row r="83" spans="1:6" s="101" customFormat="1" ht="15" customHeight="1" hidden="1" outlineLevel="1">
      <c r="A83" s="232"/>
      <c r="B83" s="192"/>
      <c r="E83" s="102"/>
      <c r="F83" s="102"/>
    </row>
    <row r="84" spans="1:6" s="101" customFormat="1" ht="15" customHeight="1" hidden="1" outlineLevel="1">
      <c r="A84" s="232"/>
      <c r="B84" s="192"/>
      <c r="E84" s="102"/>
      <c r="F84" s="102"/>
    </row>
    <row r="85" spans="1:6" s="101" customFormat="1" ht="15" customHeight="1" hidden="1" outlineLevel="1">
      <c r="A85" s="232"/>
      <c r="B85" s="192"/>
      <c r="E85" s="102"/>
      <c r="F85" s="102"/>
    </row>
    <row r="86" spans="1:6" s="101" customFormat="1" ht="15" customHeight="1" hidden="1" outlineLevel="1">
      <c r="A86" s="232"/>
      <c r="B86" s="192"/>
      <c r="E86" s="102"/>
      <c r="F86" s="102"/>
    </row>
    <row r="87" spans="1:6" s="101" customFormat="1" ht="15" customHeight="1" hidden="1" outlineLevel="1">
      <c r="A87" s="232"/>
      <c r="B87" s="192"/>
      <c r="E87" s="102"/>
      <c r="F87" s="102"/>
    </row>
    <row r="88" spans="1:6" s="101" customFormat="1" ht="15" customHeight="1" hidden="1" outlineLevel="1">
      <c r="A88" s="232"/>
      <c r="B88" s="192"/>
      <c r="E88" s="102"/>
      <c r="F88" s="102"/>
    </row>
    <row r="89" spans="1:6" s="101" customFormat="1" ht="15" customHeight="1" hidden="1" outlineLevel="1">
      <c r="A89" s="232"/>
      <c r="B89" s="192"/>
      <c r="E89" s="102"/>
      <c r="F89" s="102"/>
    </row>
    <row r="90" spans="1:6" s="101" customFormat="1" ht="15" customHeight="1" hidden="1" outlineLevel="1">
      <c r="A90" s="232"/>
      <c r="B90" s="192"/>
      <c r="E90" s="102"/>
      <c r="F90" s="102"/>
    </row>
    <row r="91" spans="1:6" s="101" customFormat="1" ht="15" customHeight="1" hidden="1" outlineLevel="1">
      <c r="A91" s="232"/>
      <c r="B91" s="192"/>
      <c r="E91" s="102"/>
      <c r="F91" s="102"/>
    </row>
    <row r="92" spans="1:6" s="101" customFormat="1" ht="15" customHeight="1" hidden="1" outlineLevel="1">
      <c r="A92" s="232"/>
      <c r="B92" s="192"/>
      <c r="E92" s="102"/>
      <c r="F92" s="102"/>
    </row>
    <row r="93" spans="1:6" s="101" customFormat="1" ht="15" customHeight="1" hidden="1" outlineLevel="1">
      <c r="A93" s="232"/>
      <c r="B93" s="192"/>
      <c r="E93" s="102"/>
      <c r="F93" s="102"/>
    </row>
    <row r="94" spans="1:6" s="101" customFormat="1" ht="15" customHeight="1" hidden="1" outlineLevel="1">
      <c r="A94" s="232"/>
      <c r="B94" s="192"/>
      <c r="E94" s="102"/>
      <c r="F94" s="102"/>
    </row>
    <row r="95" spans="1:6" s="101" customFormat="1" ht="15" customHeight="1" hidden="1" outlineLevel="1">
      <c r="A95" s="232"/>
      <c r="B95" s="192"/>
      <c r="E95" s="102"/>
      <c r="F95" s="102"/>
    </row>
    <row r="96" spans="1:6" s="101" customFormat="1" ht="15" customHeight="1" hidden="1" outlineLevel="1">
      <c r="A96" s="232"/>
      <c r="B96" s="192"/>
      <c r="E96" s="102"/>
      <c r="F96" s="102"/>
    </row>
    <row r="97" ht="15" collapsed="1"/>
  </sheetData>
  <sheetProtection password="DE65" sheet="1" objects="1" scenarios="1"/>
  <mergeCells count="1">
    <mergeCell ref="A1:D1"/>
  </mergeCells>
  <printOptions horizontalCentered="1"/>
  <pageMargins left="0.4" right="0.4" top="0.74" bottom="0.35" header="0.21" footer="0.2"/>
  <pageSetup horizontalDpi="600" verticalDpi="600" orientation="landscape" scale="79" r:id="rId2"/>
  <headerFooter>
    <oddHeader>&amp;L&amp;6                &amp;G&amp;C&amp;"-,Bold"&amp;18OSC ERP
MONTHLY METRICS</oddHeader>
    <oddFooter>&amp;L&amp;8&amp;F (&amp;A)&amp;C&amp;8&amp;P of &amp;N&amp;R&amp;8&amp;D, &amp;T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the State Controller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 Barnette</dc:creator>
  <cp:keywords/>
  <dc:description/>
  <cp:lastModifiedBy>NC ITS</cp:lastModifiedBy>
  <cp:lastPrinted>2009-06-15T13:17:47Z</cp:lastPrinted>
  <dcterms:created xsi:type="dcterms:W3CDTF">2009-03-26T16:04:32Z</dcterms:created>
  <dcterms:modified xsi:type="dcterms:W3CDTF">2012-02-16T15:33:46Z</dcterms:modified>
  <cp:category/>
  <cp:version/>
  <cp:contentType/>
  <cp:contentStatus/>
</cp:coreProperties>
</file>