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C:\Users\ret0210\Desktop\Files to upload\SLG\"/>
    </mc:Choice>
  </mc:AlternateContent>
  <xr:revisionPtr revIDLastSave="0" documentId="8_{9537D4BD-61D3-47A9-8026-0AB213664372}" xr6:coauthVersionLast="44" xr6:coauthVersionMax="44" xr10:uidLastSave="{00000000-0000-0000-0000-000000000000}"/>
  <bookViews>
    <workbookView xWindow="-19575" yWindow="105" windowWidth="19590" windowHeight="13230" tabRatio="865" xr2:uid="{00000000-000D-0000-FFFF-FFFF00000000}"/>
  </bookViews>
  <sheets>
    <sheet name="Info" sheetId="6" r:id="rId1"/>
    <sheet name="JE Template" sheetId="10" r:id="rId2"/>
    <sheet name="2020 Summary" sheetId="23" r:id="rId3"/>
    <sheet name="2019 Summary" sheetId="15" r:id="rId4"/>
    <sheet name="2018 Summary" sheetId="21" r:id="rId5"/>
    <sheet name="2019 Allocation %" sheetId="17" r:id="rId6"/>
    <sheet name="2018 Allocation %" sheetId="16" r:id="rId7"/>
    <sheet name="Contributions FY 2019" sheetId="18" r:id="rId8"/>
    <sheet name="Contributions FY 2018" sheetId="22" r:id="rId9"/>
    <sheet name="Amortization Schedule" sheetId="19" r:id="rId10"/>
  </sheets>
  <externalReferences>
    <externalReference r:id="rId11"/>
  </externalReferences>
  <definedNames>
    <definedName name="_xlnm._FilterDatabase" localSheetId="6" hidden="1">'2018 Allocation %'!$A$5:$D$314</definedName>
    <definedName name="_xlnm._FilterDatabase" localSheetId="4" hidden="1">'2018 Summary'!$A$4:$AA$311</definedName>
    <definedName name="_xlnm._FilterDatabase" localSheetId="5" hidden="1">'2019 Allocation %'!$A$5:$BX$310</definedName>
    <definedName name="_xlnm._FilterDatabase" localSheetId="3" hidden="1">'2019 Summary'!$A$4:$AA$313</definedName>
    <definedName name="_xlnm._FilterDatabase" localSheetId="9" hidden="1">'Amortization Schedule'!$A$3:$R$314</definedName>
    <definedName name="_xlnm._FilterDatabase" localSheetId="7" hidden="1">'Contributions FY 2019'!$B$1:$C$312</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0">#REF!</definedName>
    <definedName name="AgencyCode" localSheetId="1">#REF!</definedName>
    <definedName name="AgencyCode">#REF!</definedName>
    <definedName name="AnalystGASB">[1]DeveloperInfo!$D$20</definedName>
    <definedName name="Annuity" localSheetId="0">#REF!</definedName>
    <definedName name="Annuity" localSheetId="1">#REF!</definedName>
    <definedName name="Annuity">#REF!</definedName>
    <definedName name="AnnuityLY">#REF!</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0">#REF!</definedName>
    <definedName name="EmployerRates" localSheetId="1">#REF!</definedName>
    <definedName name="EmployerRates">#REF!</definedName>
    <definedName name="EmployerRatesLEO" localSheetId="1">#REF!</definedName>
    <definedName name="EmployerRatesLEO">#REF!</definedName>
    <definedName name="ERData" localSheetId="6">'2018 Allocation %'!$A$7:$D$310</definedName>
    <definedName name="ERData" localSheetId="4">'2018 Summary'!$A$7:$O$310</definedName>
    <definedName name="ERData" localSheetId="5">'2019 Allocation %'!$A$7:$BH$309</definedName>
    <definedName name="ERData" localSheetId="9">'Amortization Schedule'!$A$6:$B$310</definedName>
    <definedName name="ERData">'2019 Summary'!$A$6:$O$309</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ension" localSheetId="1">#REF!</definedName>
    <definedName name="Pension">#REF!</definedName>
    <definedName name="PensionLY">#REF!</definedName>
    <definedName name="PlanNameLongGASB">[1]DeveloperInfo!$D$7</definedName>
    <definedName name="PlanNameShortGASB">[1]DeveloperInfo!$D$8</definedName>
    <definedName name="_xlnm.Print_Area" localSheetId="6">'2018 Allocation %'!$C$1:$D$314</definedName>
    <definedName name="_xlnm.Print_Area" localSheetId="4">'2018 Summary'!$D$2:$AA$311</definedName>
    <definedName name="_xlnm.Print_Area" localSheetId="5">'2019 Allocation %'!$C$4:$BX$310</definedName>
    <definedName name="_xlnm.Print_Area" localSheetId="3">'2019 Summary'!$D$3:$AA$313</definedName>
    <definedName name="_xlnm.Print_Area" localSheetId="9">'Amortization Schedule'!$C$1:$R$314</definedName>
    <definedName name="_xlnm.Print_Titles" localSheetId="6">'2018 Allocation %'!$A:$B,'2018 Allocation %'!$1:$6</definedName>
    <definedName name="_xlnm.Print_Titles" localSheetId="4">'2018 Summary'!$A:$B,'2018 Summary'!$1:$5</definedName>
    <definedName name="_xlnm.Print_Titles" localSheetId="5">'2019 Allocation %'!$A:$B,'2019 Allocation %'!$1:$6</definedName>
    <definedName name="_xlnm.Print_Titles" localSheetId="3">'2019 Summary'!$A:$B,'2019 Summary'!$2:$4</definedName>
    <definedName name="_xlnm.Print_Titles" localSheetId="2">'2020 Summary'!$1:$2</definedName>
    <definedName name="_xlnm.Print_Titles" localSheetId="9">'Amortization Schedule'!$A:$B,'Amortization Schedule'!$1:$4</definedName>
    <definedName name="ProjDisc?">[1]DeveloperInfo!$D$65</definedName>
    <definedName name="ProValResults" localSheetId="1">#REF!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1">#REF!</definedName>
    <definedName name="TableData">#REF!</definedName>
    <definedName name="Type">#REF!</definedName>
    <definedName name="TypeAnnuity" localSheetId="1">#REF!</definedName>
    <definedName name="TypeAnnuity">#REF!</definedName>
    <definedName name="TypePension" localSheetId="1">#REF!</definedName>
    <definedName name="TypePension">#REF!</definedName>
    <definedName name="UnfundedData" localSheetId="1">#REF!</definedName>
    <definedName name="UnfundedData">#REF!</definedName>
    <definedName name="UnfundedLY" localSheetId="1">#REF!</definedName>
    <definedName name="UnfundedLY">#REF!</definedName>
    <definedName name="UnfunedLYLEO" localSheetId="1">#REF!</definedName>
    <definedName name="UnfunedLYLEO">#REF!</definedName>
    <definedName name="VersionGASB">[1]DeveloperInfo!$D$4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10" i="19" l="1"/>
  <c r="R251" i="19"/>
  <c r="J280" i="19" l="1"/>
  <c r="R280" i="19"/>
  <c r="R8" i="19"/>
  <c r="R286" i="19"/>
  <c r="R26" i="19"/>
  <c r="R23" i="19"/>
  <c r="R55" i="19"/>
  <c r="R35" i="19"/>
  <c r="R94" i="19"/>
  <c r="R118" i="19"/>
  <c r="R87" i="19"/>
  <c r="R147" i="19"/>
  <c r="R85" i="19"/>
  <c r="R119" i="19"/>
  <c r="R19" i="19"/>
  <c r="R263" i="19"/>
  <c r="R284" i="19"/>
  <c r="R14" i="19"/>
  <c r="R133" i="19"/>
  <c r="R150" i="19"/>
  <c r="R243" i="19"/>
  <c r="R21" i="19"/>
  <c r="R231" i="19"/>
  <c r="R126" i="19"/>
  <c r="R182" i="19"/>
  <c r="R165" i="19"/>
  <c r="R174" i="19"/>
  <c r="R103" i="19"/>
  <c r="J6" i="19"/>
  <c r="R15" i="19"/>
  <c r="R34" i="19"/>
  <c r="R49" i="19"/>
  <c r="R81" i="19"/>
  <c r="R99" i="19"/>
  <c r="R82" i="19"/>
  <c r="R91" i="19"/>
  <c r="R11" i="19"/>
  <c r="R39" i="19"/>
  <c r="R202" i="19"/>
  <c r="R178" i="19"/>
  <c r="R146" i="19"/>
  <c r="R155" i="19"/>
  <c r="R183" i="19"/>
  <c r="R245" i="19"/>
  <c r="R187" i="19"/>
  <c r="R277" i="19"/>
  <c r="R308" i="19"/>
  <c r="R214" i="19"/>
  <c r="R278" i="19"/>
  <c r="R50" i="19"/>
  <c r="R69" i="19"/>
  <c r="R191" i="19"/>
  <c r="R29" i="19"/>
  <c r="R59" i="19"/>
  <c r="R47" i="19"/>
  <c r="R123" i="19"/>
  <c r="R211" i="19"/>
  <c r="R247" i="19"/>
  <c r="R304" i="19"/>
  <c r="R288" i="19"/>
  <c r="R296" i="19"/>
  <c r="R283" i="19"/>
  <c r="R42" i="19"/>
  <c r="R16" i="19"/>
  <c r="R64" i="19"/>
  <c r="R46" i="19"/>
  <c r="R31" i="19"/>
  <c r="R7" i="19"/>
  <c r="R24" i="19"/>
  <c r="R18" i="19"/>
  <c r="R125" i="19"/>
  <c r="R65" i="19"/>
  <c r="R105" i="19"/>
  <c r="R70" i="19"/>
  <c r="R190" i="19"/>
  <c r="R117" i="19"/>
  <c r="R27" i="19"/>
  <c r="R101" i="19"/>
  <c r="R51" i="19"/>
  <c r="R56" i="19"/>
  <c r="R114" i="19"/>
  <c r="R181" i="19"/>
  <c r="R253" i="19"/>
  <c r="R167" i="19"/>
  <c r="R60" i="19"/>
  <c r="R197" i="19"/>
  <c r="R222" i="19"/>
  <c r="R254" i="19"/>
  <c r="R86" i="19"/>
  <c r="R22" i="19"/>
  <c r="R10" i="19"/>
  <c r="R67" i="19"/>
  <c r="R76" i="19"/>
  <c r="R275" i="19"/>
  <c r="R173" i="19"/>
  <c r="R213" i="19"/>
  <c r="R192" i="19"/>
  <c r="R221" i="19"/>
  <c r="R109" i="19"/>
  <c r="R127" i="19"/>
  <c r="R134" i="19"/>
  <c r="R73" i="19"/>
  <c r="R93" i="19"/>
  <c r="M314" i="19"/>
  <c r="R37" i="19"/>
  <c r="R12" i="19"/>
  <c r="R102" i="19"/>
  <c r="R48" i="19"/>
  <c r="R131" i="19"/>
  <c r="R79" i="19"/>
  <c r="R97" i="19"/>
  <c r="R136" i="19"/>
  <c r="R132" i="19"/>
  <c r="R141" i="19"/>
  <c r="R159" i="19"/>
  <c r="R168" i="19"/>
  <c r="R149" i="19"/>
  <c r="R158" i="19"/>
  <c r="R205" i="19"/>
  <c r="R217" i="19"/>
  <c r="R244" i="19"/>
  <c r="R267" i="19"/>
  <c r="R282" i="19"/>
  <c r="R289" i="19"/>
  <c r="R271" i="19"/>
  <c r="R281" i="19"/>
  <c r="R17" i="19"/>
  <c r="Q314" i="19"/>
  <c r="R43" i="19"/>
  <c r="O314" i="19"/>
  <c r="R36" i="19"/>
  <c r="R75" i="19"/>
  <c r="R40" i="19"/>
  <c r="R71" i="19"/>
  <c r="R80" i="19"/>
  <c r="R98" i="19"/>
  <c r="R138" i="19"/>
  <c r="R216" i="19"/>
  <c r="R218" i="19"/>
  <c r="R241" i="19"/>
  <c r="R250" i="19"/>
  <c r="R259" i="19"/>
  <c r="R273" i="19"/>
  <c r="R309" i="19"/>
  <c r="R272" i="19"/>
  <c r="R83" i="19"/>
  <c r="R92" i="19"/>
  <c r="R106" i="19"/>
  <c r="R115" i="19"/>
  <c r="R124" i="19"/>
  <c r="R135" i="19"/>
  <c r="R54" i="19"/>
  <c r="R72" i="19"/>
  <c r="R61" i="19"/>
  <c r="R88" i="19"/>
  <c r="R199" i="19"/>
  <c r="R148" i="19"/>
  <c r="R198" i="19"/>
  <c r="R209" i="19"/>
  <c r="R227" i="19"/>
  <c r="R185" i="19"/>
  <c r="R219" i="19"/>
  <c r="R233" i="19"/>
  <c r="R242" i="19"/>
  <c r="R260" i="19"/>
  <c r="R265" i="19"/>
  <c r="R274" i="19"/>
  <c r="R237" i="19"/>
  <c r="R246" i="19"/>
  <c r="R255" i="19"/>
  <c r="R264" i="19"/>
  <c r="R285" i="19"/>
  <c r="R287" i="19"/>
  <c r="R300" i="19"/>
  <c r="R20" i="19"/>
  <c r="R89" i="19"/>
  <c r="R53" i="19"/>
  <c r="R111" i="19"/>
  <c r="R129" i="19"/>
  <c r="R220" i="19"/>
  <c r="R171" i="19"/>
  <c r="R207" i="19"/>
  <c r="R225" i="19"/>
  <c r="R234" i="19"/>
  <c r="R249" i="19"/>
  <c r="R276" i="19"/>
  <c r="R239" i="19"/>
  <c r="R257" i="19"/>
  <c r="R229" i="19"/>
  <c r="R302" i="19"/>
  <c r="R311" i="19"/>
  <c r="R292" i="19"/>
  <c r="R306" i="19"/>
  <c r="R25" i="19"/>
  <c r="R157" i="19"/>
  <c r="R313" i="19"/>
  <c r="R32" i="19"/>
  <c r="R66" i="19"/>
  <c r="P314" i="19"/>
  <c r="R57" i="19"/>
  <c r="R107" i="19"/>
  <c r="R63" i="19"/>
  <c r="R90" i="19"/>
  <c r="R38" i="19"/>
  <c r="R112" i="19"/>
  <c r="R261" i="19"/>
  <c r="R145" i="19"/>
  <c r="R163" i="19"/>
  <c r="R172" i="19"/>
  <c r="R177" i="19"/>
  <c r="R195" i="19"/>
  <c r="R206" i="19"/>
  <c r="R208" i="19"/>
  <c r="R226" i="19"/>
  <c r="R240" i="19"/>
  <c r="R258" i="19"/>
  <c r="R230" i="19"/>
  <c r="R305" i="19"/>
  <c r="R294" i="19"/>
  <c r="R303" i="19"/>
  <c r="R312" i="19"/>
  <c r="R293" i="19"/>
  <c r="R298" i="19"/>
  <c r="R307" i="19"/>
  <c r="R33" i="19"/>
  <c r="R28" i="19"/>
  <c r="L314" i="19"/>
  <c r="R45" i="19"/>
  <c r="R30" i="19"/>
  <c r="R77" i="19"/>
  <c r="R95" i="19"/>
  <c r="R104" i="19"/>
  <c r="R166" i="19"/>
  <c r="R137" i="19"/>
  <c r="R262" i="19"/>
  <c r="R170" i="19"/>
  <c r="R179" i="19"/>
  <c r="R188" i="19"/>
  <c r="R169" i="19"/>
  <c r="R151" i="19"/>
  <c r="R201" i="19"/>
  <c r="R215" i="19"/>
  <c r="R223" i="19"/>
  <c r="R203" i="19"/>
  <c r="R269" i="19"/>
  <c r="R295" i="19"/>
  <c r="R290" i="19"/>
  <c r="R299" i="19"/>
  <c r="R6" i="19"/>
  <c r="R41" i="19"/>
  <c r="R9" i="19"/>
  <c r="N314" i="19"/>
  <c r="R113" i="19"/>
  <c r="R121" i="19"/>
  <c r="R139" i="19"/>
  <c r="R189" i="19"/>
  <c r="R153" i="19"/>
  <c r="R143" i="19"/>
  <c r="R161" i="19"/>
  <c r="R175" i="19"/>
  <c r="R193" i="19"/>
  <c r="R235" i="19"/>
  <c r="R204" i="19"/>
  <c r="R279" i="19"/>
  <c r="R310" i="19"/>
  <c r="R13" i="19"/>
  <c r="R68" i="19"/>
  <c r="R84" i="19"/>
  <c r="R116" i="19"/>
  <c r="R62" i="19"/>
  <c r="R200" i="19"/>
  <c r="R186" i="19"/>
  <c r="R228" i="19"/>
  <c r="R266" i="19"/>
  <c r="R238" i="19"/>
  <c r="R256" i="19"/>
  <c r="R301" i="19"/>
  <c r="R120" i="19"/>
  <c r="R58" i="19"/>
  <c r="R196" i="19"/>
  <c r="R52" i="19"/>
  <c r="R108" i="19"/>
  <c r="R164" i="19"/>
  <c r="R232" i="19"/>
  <c r="R100" i="19"/>
  <c r="R130" i="19"/>
  <c r="R152" i="19"/>
  <c r="R291" i="19"/>
  <c r="R78" i="19"/>
  <c r="R96" i="19"/>
  <c r="R236" i="19"/>
  <c r="R180" i="19"/>
  <c r="R224" i="19"/>
  <c r="R270" i="19"/>
  <c r="R110" i="19"/>
  <c r="R128" i="19"/>
  <c r="R74" i="19"/>
  <c r="R122" i="19"/>
  <c r="R140" i="19"/>
  <c r="R154" i="19"/>
  <c r="R144" i="19"/>
  <c r="R162" i="19"/>
  <c r="R212" i="19"/>
  <c r="R176" i="19"/>
  <c r="R194" i="19"/>
  <c r="R184" i="19"/>
  <c r="R252" i="19"/>
  <c r="R248" i="19"/>
  <c r="R297" i="19"/>
  <c r="R44" i="19"/>
  <c r="R156" i="19"/>
  <c r="R142" i="19"/>
  <c r="R160" i="19"/>
  <c r="R268" i="19"/>
  <c r="K314" i="19"/>
  <c r="R314" i="19" l="1"/>
  <c r="C310" i="22" l="1"/>
  <c r="F16" i="10" s="1"/>
  <c r="P11" i="10" l="1"/>
  <c r="Q11" i="10"/>
  <c r="L11" i="10"/>
  <c r="K11" i="10"/>
  <c r="G11" i="10"/>
  <c r="H11" i="10"/>
  <c r="J11" i="10"/>
  <c r="M11" i="10"/>
  <c r="O11" i="10"/>
  <c r="R11" i="10"/>
  <c r="T11" i="10"/>
  <c r="U11" i="10"/>
  <c r="V11" i="10"/>
  <c r="R311" i="23"/>
  <c r="Q311" i="23"/>
  <c r="N311" i="23"/>
  <c r="M311" i="23"/>
  <c r="L311" i="23"/>
  <c r="K311" i="23"/>
  <c r="H311" i="23"/>
  <c r="G311" i="23"/>
  <c r="F311" i="23"/>
  <c r="D311" i="23"/>
  <c r="S310" i="23"/>
  <c r="O310" i="23"/>
  <c r="I310" i="23"/>
  <c r="S309" i="23"/>
  <c r="O309" i="23"/>
  <c r="I309" i="23"/>
  <c r="S308" i="23"/>
  <c r="O308" i="23"/>
  <c r="I308" i="23"/>
  <c r="S307" i="23"/>
  <c r="O307" i="23"/>
  <c r="I307" i="23"/>
  <c r="S306" i="23"/>
  <c r="O306" i="23"/>
  <c r="I306" i="23"/>
  <c r="S305" i="23"/>
  <c r="O305" i="23"/>
  <c r="I305" i="23"/>
  <c r="S304" i="23"/>
  <c r="O304" i="23"/>
  <c r="I304" i="23"/>
  <c r="S303" i="23"/>
  <c r="O303" i="23"/>
  <c r="I303" i="23"/>
  <c r="S302" i="23"/>
  <c r="O302" i="23"/>
  <c r="I302" i="23"/>
  <c r="S301" i="23"/>
  <c r="O301" i="23"/>
  <c r="I301" i="23"/>
  <c r="S300" i="23"/>
  <c r="O300" i="23"/>
  <c r="I300" i="23"/>
  <c r="S299" i="23"/>
  <c r="O299" i="23"/>
  <c r="I299" i="23"/>
  <c r="S298" i="23"/>
  <c r="O298" i="23"/>
  <c r="I298" i="23"/>
  <c r="S297" i="23"/>
  <c r="O297" i="23"/>
  <c r="I297" i="23"/>
  <c r="S296" i="23"/>
  <c r="O296" i="23"/>
  <c r="I296" i="23"/>
  <c r="S295" i="23"/>
  <c r="O295" i="23"/>
  <c r="I295" i="23"/>
  <c r="S294" i="23"/>
  <c r="O294" i="23"/>
  <c r="I294" i="23"/>
  <c r="S293" i="23"/>
  <c r="O293" i="23"/>
  <c r="I293" i="23"/>
  <c r="S292" i="23"/>
  <c r="O292" i="23"/>
  <c r="I292" i="23"/>
  <c r="S291" i="23"/>
  <c r="O291" i="23"/>
  <c r="I291" i="23"/>
  <c r="S290" i="23"/>
  <c r="O290" i="23"/>
  <c r="I290" i="23"/>
  <c r="S289" i="23"/>
  <c r="O289" i="23"/>
  <c r="I289" i="23"/>
  <c r="S288" i="23"/>
  <c r="O288" i="23"/>
  <c r="I288" i="23"/>
  <c r="S287" i="23"/>
  <c r="O287" i="23"/>
  <c r="I287" i="23"/>
  <c r="S286" i="23"/>
  <c r="O286" i="23"/>
  <c r="I286" i="23"/>
  <c r="S285" i="23"/>
  <c r="O285" i="23"/>
  <c r="I285" i="23"/>
  <c r="S284" i="23"/>
  <c r="O284" i="23"/>
  <c r="I284" i="23"/>
  <c r="S283" i="23"/>
  <c r="O283" i="23"/>
  <c r="I283" i="23"/>
  <c r="S282" i="23"/>
  <c r="O282" i="23"/>
  <c r="I282" i="23"/>
  <c r="S281" i="23"/>
  <c r="O281" i="23"/>
  <c r="I281" i="23"/>
  <c r="S280" i="23"/>
  <c r="O280" i="23"/>
  <c r="I280" i="23"/>
  <c r="S279" i="23"/>
  <c r="O279" i="23"/>
  <c r="I279" i="23"/>
  <c r="S278" i="23"/>
  <c r="O278" i="23"/>
  <c r="I278" i="23"/>
  <c r="S277" i="23"/>
  <c r="O277" i="23"/>
  <c r="I277" i="23"/>
  <c r="S276" i="23"/>
  <c r="O276" i="23"/>
  <c r="I276" i="23"/>
  <c r="S275" i="23"/>
  <c r="O275" i="23"/>
  <c r="I275" i="23"/>
  <c r="S274" i="23"/>
  <c r="O274" i="23"/>
  <c r="I274" i="23"/>
  <c r="S273" i="23"/>
  <c r="O273" i="23"/>
  <c r="I273" i="23"/>
  <c r="S272" i="23"/>
  <c r="O272" i="23"/>
  <c r="I272" i="23"/>
  <c r="S271" i="23"/>
  <c r="O271" i="23"/>
  <c r="I271" i="23"/>
  <c r="S270" i="23"/>
  <c r="O270" i="23"/>
  <c r="I270" i="23"/>
  <c r="S269" i="23"/>
  <c r="O269" i="23"/>
  <c r="I269" i="23"/>
  <c r="S268" i="23"/>
  <c r="O268" i="23"/>
  <c r="I268" i="23"/>
  <c r="S267" i="23"/>
  <c r="O267" i="23"/>
  <c r="I267" i="23"/>
  <c r="S266" i="23"/>
  <c r="O266" i="23"/>
  <c r="I266" i="23"/>
  <c r="S265" i="23"/>
  <c r="O265" i="23"/>
  <c r="I265" i="23"/>
  <c r="S264" i="23"/>
  <c r="O264" i="23"/>
  <c r="I264" i="23"/>
  <c r="S263" i="23"/>
  <c r="O263" i="23"/>
  <c r="I263" i="23"/>
  <c r="S262" i="23"/>
  <c r="O262" i="23"/>
  <c r="I262" i="23"/>
  <c r="S261" i="23"/>
  <c r="O261" i="23"/>
  <c r="I261" i="23"/>
  <c r="S260" i="23"/>
  <c r="O260" i="23"/>
  <c r="I260" i="23"/>
  <c r="S259" i="23"/>
  <c r="O259" i="23"/>
  <c r="I259" i="23"/>
  <c r="S258" i="23"/>
  <c r="O258" i="23"/>
  <c r="I258" i="23"/>
  <c r="S257" i="23"/>
  <c r="O257" i="23"/>
  <c r="I257" i="23"/>
  <c r="S256" i="23"/>
  <c r="O256" i="23"/>
  <c r="I256" i="23"/>
  <c r="S255" i="23"/>
  <c r="O255" i="23"/>
  <c r="I255" i="23"/>
  <c r="S254" i="23"/>
  <c r="O254" i="23"/>
  <c r="I254" i="23"/>
  <c r="S253" i="23"/>
  <c r="O253" i="23"/>
  <c r="I253" i="23"/>
  <c r="S252" i="23"/>
  <c r="O252" i="23"/>
  <c r="I252" i="23"/>
  <c r="S251" i="23"/>
  <c r="O251" i="23"/>
  <c r="I251" i="23"/>
  <c r="S250" i="23"/>
  <c r="O250" i="23"/>
  <c r="I250" i="23"/>
  <c r="S249" i="23"/>
  <c r="O249" i="23"/>
  <c r="I249" i="23"/>
  <c r="S248" i="23"/>
  <c r="O248" i="23"/>
  <c r="I248" i="23"/>
  <c r="S247" i="23"/>
  <c r="O247" i="23"/>
  <c r="I247" i="23"/>
  <c r="S246" i="23"/>
  <c r="O246" i="23"/>
  <c r="I246" i="23"/>
  <c r="S245" i="23"/>
  <c r="O245" i="23"/>
  <c r="I245" i="23"/>
  <c r="S244" i="23"/>
  <c r="O244" i="23"/>
  <c r="I244" i="23"/>
  <c r="S243" i="23"/>
  <c r="O243" i="23"/>
  <c r="I243" i="23"/>
  <c r="S242" i="23"/>
  <c r="O242" i="23"/>
  <c r="I242" i="23"/>
  <c r="S241" i="23"/>
  <c r="O241" i="23"/>
  <c r="I241" i="23"/>
  <c r="S240" i="23"/>
  <c r="O240" i="23"/>
  <c r="I240" i="23"/>
  <c r="S239" i="23"/>
  <c r="O239" i="23"/>
  <c r="I239" i="23"/>
  <c r="S238" i="23"/>
  <c r="O238" i="23"/>
  <c r="I238" i="23"/>
  <c r="S237" i="23"/>
  <c r="O237" i="23"/>
  <c r="I237" i="23"/>
  <c r="S236" i="23"/>
  <c r="O236" i="23"/>
  <c r="I236" i="23"/>
  <c r="S235" i="23"/>
  <c r="O235" i="23"/>
  <c r="I235" i="23"/>
  <c r="S234" i="23"/>
  <c r="O234" i="23"/>
  <c r="I234" i="23"/>
  <c r="S233" i="23"/>
  <c r="O233" i="23"/>
  <c r="I233" i="23"/>
  <c r="S232" i="23"/>
  <c r="O232" i="23"/>
  <c r="I232" i="23"/>
  <c r="S231" i="23"/>
  <c r="O231" i="23"/>
  <c r="I231" i="23"/>
  <c r="S230" i="23"/>
  <c r="O230" i="23"/>
  <c r="I230" i="23"/>
  <c r="S229" i="23"/>
  <c r="O229" i="23"/>
  <c r="I229" i="23"/>
  <c r="S228" i="23"/>
  <c r="O228" i="23"/>
  <c r="I228" i="23"/>
  <c r="S227" i="23"/>
  <c r="O227" i="23"/>
  <c r="I227" i="23"/>
  <c r="S226" i="23"/>
  <c r="O226" i="23"/>
  <c r="I226" i="23"/>
  <c r="S225" i="23"/>
  <c r="O225" i="23"/>
  <c r="I225" i="23"/>
  <c r="S224" i="23"/>
  <c r="O224" i="23"/>
  <c r="I224" i="23"/>
  <c r="S223" i="23"/>
  <c r="O223" i="23"/>
  <c r="I223" i="23"/>
  <c r="S222" i="23"/>
  <c r="O222" i="23"/>
  <c r="I222" i="23"/>
  <c r="S221" i="23"/>
  <c r="O221" i="23"/>
  <c r="I221" i="23"/>
  <c r="S220" i="23"/>
  <c r="O220" i="23"/>
  <c r="I220" i="23"/>
  <c r="S219" i="23"/>
  <c r="O219" i="23"/>
  <c r="I219" i="23"/>
  <c r="S218" i="23"/>
  <c r="O218" i="23"/>
  <c r="I218" i="23"/>
  <c r="S217" i="23"/>
  <c r="O217" i="23"/>
  <c r="I217" i="23"/>
  <c r="S216" i="23"/>
  <c r="O216" i="23"/>
  <c r="I216" i="23"/>
  <c r="S215" i="23"/>
  <c r="O215" i="23"/>
  <c r="I215" i="23"/>
  <c r="S214" i="23"/>
  <c r="O214" i="23"/>
  <c r="I214" i="23"/>
  <c r="S213" i="23"/>
  <c r="O213" i="23"/>
  <c r="I213" i="23"/>
  <c r="S212" i="23"/>
  <c r="O212" i="23"/>
  <c r="I212" i="23"/>
  <c r="S211" i="23"/>
  <c r="O211" i="23"/>
  <c r="I211" i="23"/>
  <c r="S210" i="23"/>
  <c r="O210" i="23"/>
  <c r="I210" i="23"/>
  <c r="S209" i="23"/>
  <c r="O209" i="23"/>
  <c r="I209" i="23"/>
  <c r="S208" i="23"/>
  <c r="O208" i="23"/>
  <c r="I208" i="23"/>
  <c r="S207" i="23"/>
  <c r="O207" i="23"/>
  <c r="I207" i="23"/>
  <c r="S206" i="23"/>
  <c r="O206" i="23"/>
  <c r="I206" i="23"/>
  <c r="S205" i="23"/>
  <c r="O205" i="23"/>
  <c r="I205" i="23"/>
  <c r="S204" i="23"/>
  <c r="O204" i="23"/>
  <c r="I204" i="23"/>
  <c r="S203" i="23"/>
  <c r="O203" i="23"/>
  <c r="I203" i="23"/>
  <c r="S202" i="23"/>
  <c r="O202" i="23"/>
  <c r="I202" i="23"/>
  <c r="S201" i="23"/>
  <c r="O201" i="23"/>
  <c r="I201" i="23"/>
  <c r="S200" i="23"/>
  <c r="O200" i="23"/>
  <c r="I200" i="23"/>
  <c r="S199" i="23"/>
  <c r="O199" i="23"/>
  <c r="I199" i="23"/>
  <c r="S198" i="23"/>
  <c r="O198" i="23"/>
  <c r="I198" i="23"/>
  <c r="S197" i="23"/>
  <c r="O197" i="23"/>
  <c r="I197" i="23"/>
  <c r="S196" i="23"/>
  <c r="O196" i="23"/>
  <c r="I196" i="23"/>
  <c r="S195" i="23"/>
  <c r="O195" i="23"/>
  <c r="I195" i="23"/>
  <c r="S194" i="23"/>
  <c r="O194" i="23"/>
  <c r="I194" i="23"/>
  <c r="S193" i="23"/>
  <c r="O193" i="23"/>
  <c r="I193" i="23"/>
  <c r="S192" i="23"/>
  <c r="O192" i="23"/>
  <c r="I192" i="23"/>
  <c r="S191" i="23"/>
  <c r="O191" i="23"/>
  <c r="I191" i="23"/>
  <c r="S190" i="23"/>
  <c r="O190" i="23"/>
  <c r="I190" i="23"/>
  <c r="S189" i="23"/>
  <c r="O189" i="23"/>
  <c r="I189" i="23"/>
  <c r="S188" i="23"/>
  <c r="O188" i="23"/>
  <c r="I188" i="23"/>
  <c r="S187" i="23"/>
  <c r="O187" i="23"/>
  <c r="I187" i="23"/>
  <c r="S186" i="23"/>
  <c r="O186" i="23"/>
  <c r="I186" i="23"/>
  <c r="S185" i="23"/>
  <c r="O185" i="23"/>
  <c r="I185" i="23"/>
  <c r="S184" i="23"/>
  <c r="O184" i="23"/>
  <c r="I184" i="23"/>
  <c r="S183" i="23"/>
  <c r="O183" i="23"/>
  <c r="I183" i="23"/>
  <c r="S182" i="23"/>
  <c r="O182" i="23"/>
  <c r="I182" i="23"/>
  <c r="S181" i="23"/>
  <c r="O181" i="23"/>
  <c r="I181" i="23"/>
  <c r="S180" i="23"/>
  <c r="O180" i="23"/>
  <c r="I180" i="23"/>
  <c r="S179" i="23"/>
  <c r="O179" i="23"/>
  <c r="I179" i="23"/>
  <c r="S178" i="23"/>
  <c r="O178" i="23"/>
  <c r="I178" i="23"/>
  <c r="S177" i="23"/>
  <c r="O177" i="23"/>
  <c r="I177" i="23"/>
  <c r="S176" i="23"/>
  <c r="O176" i="23"/>
  <c r="I176" i="23"/>
  <c r="S175" i="23"/>
  <c r="O175" i="23"/>
  <c r="I175" i="23"/>
  <c r="S174" i="23"/>
  <c r="O174" i="23"/>
  <c r="I174" i="23"/>
  <c r="S173" i="23"/>
  <c r="O173" i="23"/>
  <c r="I173" i="23"/>
  <c r="S172" i="23"/>
  <c r="O172" i="23"/>
  <c r="I172" i="23"/>
  <c r="S171" i="23"/>
  <c r="O171" i="23"/>
  <c r="I171" i="23"/>
  <c r="S170" i="23"/>
  <c r="O170" i="23"/>
  <c r="I170" i="23"/>
  <c r="S169" i="23"/>
  <c r="O169" i="23"/>
  <c r="I169" i="23"/>
  <c r="S168" i="23"/>
  <c r="O168" i="23"/>
  <c r="I168" i="23"/>
  <c r="S167" i="23"/>
  <c r="O167" i="23"/>
  <c r="I167" i="23"/>
  <c r="S166" i="23"/>
  <c r="O166" i="23"/>
  <c r="I166" i="23"/>
  <c r="S165" i="23"/>
  <c r="O165" i="23"/>
  <c r="I165" i="23"/>
  <c r="S164" i="23"/>
  <c r="O164" i="23"/>
  <c r="I164" i="23"/>
  <c r="S163" i="23"/>
  <c r="O163" i="23"/>
  <c r="I163" i="23"/>
  <c r="S162" i="23"/>
  <c r="O162" i="23"/>
  <c r="I162" i="23"/>
  <c r="S161" i="23"/>
  <c r="O161" i="23"/>
  <c r="I161" i="23"/>
  <c r="S160" i="23"/>
  <c r="O160" i="23"/>
  <c r="I160" i="23"/>
  <c r="S159" i="23"/>
  <c r="O159" i="23"/>
  <c r="I159" i="23"/>
  <c r="S158" i="23"/>
  <c r="O158" i="23"/>
  <c r="I158" i="23"/>
  <c r="S157" i="23"/>
  <c r="O157" i="23"/>
  <c r="I157" i="23"/>
  <c r="S156" i="23"/>
  <c r="O156" i="23"/>
  <c r="I156" i="23"/>
  <c r="S155" i="23"/>
  <c r="O155" i="23"/>
  <c r="I155" i="23"/>
  <c r="S154" i="23"/>
  <c r="O154" i="23"/>
  <c r="I154" i="23"/>
  <c r="S153" i="23"/>
  <c r="O153" i="23"/>
  <c r="I153" i="23"/>
  <c r="S152" i="23"/>
  <c r="O152" i="23"/>
  <c r="I152" i="23"/>
  <c r="S151" i="23"/>
  <c r="O151" i="23"/>
  <c r="I151" i="23"/>
  <c r="S150" i="23"/>
  <c r="O150" i="23"/>
  <c r="I150" i="23"/>
  <c r="S149" i="23"/>
  <c r="O149" i="23"/>
  <c r="I149" i="23"/>
  <c r="S148" i="23"/>
  <c r="O148" i="23"/>
  <c r="I148" i="23"/>
  <c r="S147" i="23"/>
  <c r="O147" i="23"/>
  <c r="I147" i="23"/>
  <c r="S146" i="23"/>
  <c r="O146" i="23"/>
  <c r="I146" i="23"/>
  <c r="S145" i="23"/>
  <c r="O145" i="23"/>
  <c r="I145" i="23"/>
  <c r="S144" i="23"/>
  <c r="O144" i="23"/>
  <c r="I144" i="23"/>
  <c r="S143" i="23"/>
  <c r="O143" i="23"/>
  <c r="I143" i="23"/>
  <c r="S142" i="23"/>
  <c r="O142" i="23"/>
  <c r="I142" i="23"/>
  <c r="S141" i="23"/>
  <c r="O141" i="23"/>
  <c r="I141" i="23"/>
  <c r="S140" i="23"/>
  <c r="O140" i="23"/>
  <c r="I140" i="23"/>
  <c r="S139" i="23"/>
  <c r="O139" i="23"/>
  <c r="I139" i="23"/>
  <c r="S138" i="23"/>
  <c r="O138" i="23"/>
  <c r="I138" i="23"/>
  <c r="S137" i="23"/>
  <c r="O137" i="23"/>
  <c r="I137" i="23"/>
  <c r="S136" i="23"/>
  <c r="O136" i="23"/>
  <c r="I136" i="23"/>
  <c r="S135" i="23"/>
  <c r="O135" i="23"/>
  <c r="I135" i="23"/>
  <c r="S134" i="23"/>
  <c r="O134" i="23"/>
  <c r="I134" i="23"/>
  <c r="S133" i="23"/>
  <c r="O133" i="23"/>
  <c r="I133" i="23"/>
  <c r="S132" i="23"/>
  <c r="O132" i="23"/>
  <c r="I132" i="23"/>
  <c r="S131" i="23"/>
  <c r="O131" i="23"/>
  <c r="I131" i="23"/>
  <c r="S130" i="23"/>
  <c r="O130" i="23"/>
  <c r="I130" i="23"/>
  <c r="S129" i="23"/>
  <c r="O129" i="23"/>
  <c r="I129" i="23"/>
  <c r="S128" i="23"/>
  <c r="O128" i="23"/>
  <c r="I128" i="23"/>
  <c r="S127" i="23"/>
  <c r="O127" i="23"/>
  <c r="I127" i="23"/>
  <c r="S126" i="23"/>
  <c r="O126" i="23"/>
  <c r="I126" i="23"/>
  <c r="S125" i="23"/>
  <c r="O125" i="23"/>
  <c r="I125" i="23"/>
  <c r="S124" i="23"/>
  <c r="O124" i="23"/>
  <c r="I124" i="23"/>
  <c r="S123" i="23"/>
  <c r="O123" i="23"/>
  <c r="I123" i="23"/>
  <c r="S122" i="23"/>
  <c r="O122" i="23"/>
  <c r="I122" i="23"/>
  <c r="S121" i="23"/>
  <c r="O121" i="23"/>
  <c r="I121" i="23"/>
  <c r="S120" i="23"/>
  <c r="O120" i="23"/>
  <c r="I120" i="23"/>
  <c r="S119" i="23"/>
  <c r="O119" i="23"/>
  <c r="I119" i="23"/>
  <c r="S118" i="23"/>
  <c r="O118" i="23"/>
  <c r="I118" i="23"/>
  <c r="S117" i="23"/>
  <c r="O117" i="23"/>
  <c r="I117" i="23"/>
  <c r="S116" i="23"/>
  <c r="O116" i="23"/>
  <c r="I116" i="23"/>
  <c r="S115" i="23"/>
  <c r="O115" i="23"/>
  <c r="I115" i="23"/>
  <c r="S114" i="23"/>
  <c r="O114" i="23"/>
  <c r="I114" i="23"/>
  <c r="S113" i="23"/>
  <c r="O113" i="23"/>
  <c r="I113" i="23"/>
  <c r="S112" i="23"/>
  <c r="O112" i="23"/>
  <c r="I112" i="23"/>
  <c r="S111" i="23"/>
  <c r="O111" i="23"/>
  <c r="I111" i="23"/>
  <c r="S110" i="23"/>
  <c r="O110" i="23"/>
  <c r="I110" i="23"/>
  <c r="S109" i="23"/>
  <c r="O109" i="23"/>
  <c r="I109" i="23"/>
  <c r="S108" i="23"/>
  <c r="O108" i="23"/>
  <c r="I108" i="23"/>
  <c r="S107" i="23"/>
  <c r="O107" i="23"/>
  <c r="I107" i="23"/>
  <c r="S106" i="23"/>
  <c r="O106" i="23"/>
  <c r="I106" i="23"/>
  <c r="S105" i="23"/>
  <c r="O105" i="23"/>
  <c r="I105" i="23"/>
  <c r="S104" i="23"/>
  <c r="O104" i="23"/>
  <c r="I104" i="23"/>
  <c r="S103" i="23"/>
  <c r="O103" i="23"/>
  <c r="I103" i="23"/>
  <c r="S102" i="23"/>
  <c r="O102" i="23"/>
  <c r="I102" i="23"/>
  <c r="S101" i="23"/>
  <c r="O101" i="23"/>
  <c r="I101" i="23"/>
  <c r="S100" i="23"/>
  <c r="O100" i="23"/>
  <c r="I100" i="23"/>
  <c r="S99" i="23"/>
  <c r="O99" i="23"/>
  <c r="I99" i="23"/>
  <c r="S98" i="23"/>
  <c r="O98" i="23"/>
  <c r="I98" i="23"/>
  <c r="S97" i="23"/>
  <c r="O97" i="23"/>
  <c r="I97" i="23"/>
  <c r="S96" i="23"/>
  <c r="O96" i="23"/>
  <c r="I96" i="23"/>
  <c r="S95" i="23"/>
  <c r="O95" i="23"/>
  <c r="I95" i="23"/>
  <c r="S94" i="23"/>
  <c r="O94" i="23"/>
  <c r="I94" i="23"/>
  <c r="S93" i="23"/>
  <c r="O93" i="23"/>
  <c r="I93" i="23"/>
  <c r="S92" i="23"/>
  <c r="O92" i="23"/>
  <c r="I92" i="23"/>
  <c r="S91" i="23"/>
  <c r="O91" i="23"/>
  <c r="I91" i="23"/>
  <c r="S90" i="23"/>
  <c r="O90" i="23"/>
  <c r="I90" i="23"/>
  <c r="S89" i="23"/>
  <c r="O89" i="23"/>
  <c r="I89" i="23"/>
  <c r="S88" i="23"/>
  <c r="O88" i="23"/>
  <c r="I88" i="23"/>
  <c r="S87" i="23"/>
  <c r="O87" i="23"/>
  <c r="I87" i="23"/>
  <c r="S86" i="23"/>
  <c r="O86" i="23"/>
  <c r="I86" i="23"/>
  <c r="S85" i="23"/>
  <c r="O85" i="23"/>
  <c r="I85" i="23"/>
  <c r="S84" i="23"/>
  <c r="O84" i="23"/>
  <c r="I84" i="23"/>
  <c r="S83" i="23"/>
  <c r="O83" i="23"/>
  <c r="I83" i="23"/>
  <c r="S82" i="23"/>
  <c r="O82" i="23"/>
  <c r="I82" i="23"/>
  <c r="S81" i="23"/>
  <c r="O81" i="23"/>
  <c r="I81" i="23"/>
  <c r="S80" i="23"/>
  <c r="O80" i="23"/>
  <c r="I80" i="23"/>
  <c r="S79" i="23"/>
  <c r="O79" i="23"/>
  <c r="I79" i="23"/>
  <c r="S78" i="23"/>
  <c r="O78" i="23"/>
  <c r="I78" i="23"/>
  <c r="S77" i="23"/>
  <c r="O77" i="23"/>
  <c r="I77" i="23"/>
  <c r="S76" i="23"/>
  <c r="O76" i="23"/>
  <c r="I76" i="23"/>
  <c r="S75" i="23"/>
  <c r="O75" i="23"/>
  <c r="I75" i="23"/>
  <c r="S74" i="23"/>
  <c r="O74" i="23"/>
  <c r="I74" i="23"/>
  <c r="S73" i="23"/>
  <c r="O73" i="23"/>
  <c r="I73" i="23"/>
  <c r="S72" i="23"/>
  <c r="O72" i="23"/>
  <c r="I72" i="23"/>
  <c r="S71" i="23"/>
  <c r="O71" i="23"/>
  <c r="I71" i="23"/>
  <c r="S70" i="23"/>
  <c r="O70" i="23"/>
  <c r="I70" i="23"/>
  <c r="S69" i="23"/>
  <c r="O69" i="23"/>
  <c r="I69" i="23"/>
  <c r="S68" i="23"/>
  <c r="O68" i="23"/>
  <c r="I68" i="23"/>
  <c r="S67" i="23"/>
  <c r="O67" i="23"/>
  <c r="I67" i="23"/>
  <c r="S66" i="23"/>
  <c r="O66" i="23"/>
  <c r="I66" i="23"/>
  <c r="S65" i="23"/>
  <c r="O65" i="23"/>
  <c r="I65" i="23"/>
  <c r="S64" i="23"/>
  <c r="O64" i="23"/>
  <c r="I64" i="23"/>
  <c r="S63" i="23"/>
  <c r="O63" i="23"/>
  <c r="I63" i="23"/>
  <c r="S62" i="23"/>
  <c r="O62" i="23"/>
  <c r="I62" i="23"/>
  <c r="S61" i="23"/>
  <c r="O61" i="23"/>
  <c r="I61" i="23"/>
  <c r="S60" i="23"/>
  <c r="O60" i="23"/>
  <c r="I60" i="23"/>
  <c r="S59" i="23"/>
  <c r="O59" i="23"/>
  <c r="I59" i="23"/>
  <c r="S58" i="23"/>
  <c r="O58" i="23"/>
  <c r="I58" i="23"/>
  <c r="S57" i="23"/>
  <c r="O57" i="23"/>
  <c r="I57" i="23"/>
  <c r="S56" i="23"/>
  <c r="O56" i="23"/>
  <c r="I56" i="23"/>
  <c r="S55" i="23"/>
  <c r="O55" i="23"/>
  <c r="I55" i="23"/>
  <c r="S54" i="23"/>
  <c r="O54" i="23"/>
  <c r="I54" i="23"/>
  <c r="S53" i="23"/>
  <c r="O53" i="23"/>
  <c r="I53" i="23"/>
  <c r="S52" i="23"/>
  <c r="O52" i="23"/>
  <c r="I52" i="23"/>
  <c r="S51" i="23"/>
  <c r="O51" i="23"/>
  <c r="I51" i="23"/>
  <c r="S50" i="23"/>
  <c r="O50" i="23"/>
  <c r="I50" i="23"/>
  <c r="S49" i="23"/>
  <c r="O49" i="23"/>
  <c r="I49" i="23"/>
  <c r="S48" i="23"/>
  <c r="O48" i="23"/>
  <c r="I48" i="23"/>
  <c r="S47" i="23"/>
  <c r="O47" i="23"/>
  <c r="I47" i="23"/>
  <c r="S46" i="23"/>
  <c r="O46" i="23"/>
  <c r="I46" i="23"/>
  <c r="S45" i="23"/>
  <c r="O45" i="23"/>
  <c r="I45" i="23"/>
  <c r="S44" i="23"/>
  <c r="O44" i="23"/>
  <c r="I44" i="23"/>
  <c r="S43" i="23"/>
  <c r="O43" i="23"/>
  <c r="I43" i="23"/>
  <c r="S42" i="23"/>
  <c r="O42" i="23"/>
  <c r="I42" i="23"/>
  <c r="S41" i="23"/>
  <c r="O41" i="23"/>
  <c r="I41" i="23"/>
  <c r="S40" i="23"/>
  <c r="O40" i="23"/>
  <c r="I40" i="23"/>
  <c r="S39" i="23"/>
  <c r="O39" i="23"/>
  <c r="I39" i="23"/>
  <c r="S38" i="23"/>
  <c r="O38" i="23"/>
  <c r="I38" i="23"/>
  <c r="S37" i="23"/>
  <c r="O37" i="23"/>
  <c r="I37" i="23"/>
  <c r="S36" i="23"/>
  <c r="O36" i="23"/>
  <c r="I36" i="23"/>
  <c r="S35" i="23"/>
  <c r="O35" i="23"/>
  <c r="I35" i="23"/>
  <c r="S34" i="23"/>
  <c r="O34" i="23"/>
  <c r="I34" i="23"/>
  <c r="S33" i="23"/>
  <c r="O33" i="23"/>
  <c r="I33" i="23"/>
  <c r="S32" i="23"/>
  <c r="O32" i="23"/>
  <c r="I32" i="23"/>
  <c r="S31" i="23"/>
  <c r="O31" i="23"/>
  <c r="I31" i="23"/>
  <c r="S30" i="23"/>
  <c r="O30" i="23"/>
  <c r="I30" i="23"/>
  <c r="S29" i="23"/>
  <c r="O29" i="23"/>
  <c r="I29" i="23"/>
  <c r="S28" i="23"/>
  <c r="O28" i="23"/>
  <c r="I28" i="23"/>
  <c r="S27" i="23"/>
  <c r="O27" i="23"/>
  <c r="I27" i="23"/>
  <c r="S26" i="23"/>
  <c r="O26" i="23"/>
  <c r="I26" i="23"/>
  <c r="S25" i="23"/>
  <c r="O25" i="23"/>
  <c r="I25" i="23"/>
  <c r="S24" i="23"/>
  <c r="O24" i="23"/>
  <c r="I24" i="23"/>
  <c r="S23" i="23"/>
  <c r="O23" i="23"/>
  <c r="I23" i="23"/>
  <c r="S22" i="23"/>
  <c r="O22" i="23"/>
  <c r="I22" i="23"/>
  <c r="S21" i="23"/>
  <c r="O21" i="23"/>
  <c r="I21" i="23"/>
  <c r="S20" i="23"/>
  <c r="O20" i="23"/>
  <c r="I20" i="23"/>
  <c r="S19" i="23"/>
  <c r="O19" i="23"/>
  <c r="I19" i="23"/>
  <c r="S18" i="23"/>
  <c r="O18" i="23"/>
  <c r="I18" i="23"/>
  <c r="S17" i="23"/>
  <c r="O17" i="23"/>
  <c r="I17" i="23"/>
  <c r="S16" i="23"/>
  <c r="O16" i="23"/>
  <c r="I16" i="23"/>
  <c r="S15" i="23"/>
  <c r="O15" i="23"/>
  <c r="I15" i="23"/>
  <c r="S14" i="23"/>
  <c r="O14" i="23"/>
  <c r="I14" i="23"/>
  <c r="S13" i="23"/>
  <c r="O13" i="23"/>
  <c r="I13" i="23"/>
  <c r="S12" i="23"/>
  <c r="O12" i="23"/>
  <c r="I12" i="23"/>
  <c r="S11" i="23"/>
  <c r="O11" i="23"/>
  <c r="I11" i="23"/>
  <c r="S10" i="23"/>
  <c r="O10" i="23"/>
  <c r="I10" i="23"/>
  <c r="S9" i="23"/>
  <c r="O9" i="23"/>
  <c r="I9" i="23"/>
  <c r="S8" i="23"/>
  <c r="O8" i="23"/>
  <c r="I8" i="23"/>
  <c r="S7" i="23"/>
  <c r="O7" i="23"/>
  <c r="I7" i="23"/>
  <c r="S6" i="23"/>
  <c r="O6" i="23"/>
  <c r="I6" i="23"/>
  <c r="S5" i="23"/>
  <c r="O5" i="23"/>
  <c r="I5" i="23"/>
  <c r="S4" i="23"/>
  <c r="S311" i="23" s="1"/>
  <c r="O4" i="23"/>
  <c r="I4" i="23"/>
  <c r="S3" i="23"/>
  <c r="O3" i="23"/>
  <c r="O311" i="23" s="1"/>
  <c r="I3" i="23"/>
  <c r="I311" i="23" s="1"/>
  <c r="C310" i="17"/>
  <c r="C314" i="16" l="1"/>
  <c r="D314" i="16"/>
  <c r="V16" i="10"/>
  <c r="U16" i="10"/>
  <c r="T16" i="10"/>
  <c r="R16" i="10"/>
  <c r="Q16" i="10"/>
  <c r="P16" i="10"/>
  <c r="O16" i="10"/>
  <c r="M16" i="10"/>
  <c r="L16" i="10"/>
  <c r="K16" i="10"/>
  <c r="J16" i="10"/>
  <c r="H16" i="10"/>
  <c r="G16" i="10"/>
  <c r="E50" i="10" l="1"/>
  <c r="F30" i="10" l="1"/>
  <c r="F29" i="10"/>
  <c r="E29" i="10" l="1"/>
  <c r="S311" i="21" l="1"/>
  <c r="R311" i="21"/>
  <c r="N311" i="21"/>
  <c r="M311" i="21"/>
  <c r="L311" i="21"/>
  <c r="K311" i="21"/>
  <c r="H311" i="21"/>
  <c r="D311" i="21"/>
  <c r="C311" i="21"/>
  <c r="Q310" i="21"/>
  <c r="O310" i="21"/>
  <c r="I310" i="21"/>
  <c r="Q309" i="21"/>
  <c r="O309" i="21"/>
  <c r="I309" i="21"/>
  <c r="Q308" i="21"/>
  <c r="O308" i="21"/>
  <c r="I308" i="21"/>
  <c r="Q307" i="21"/>
  <c r="O307" i="21"/>
  <c r="I307" i="21"/>
  <c r="Q306" i="21"/>
  <c r="O306" i="21"/>
  <c r="I306" i="21"/>
  <c r="Q305" i="21"/>
  <c r="O305" i="21"/>
  <c r="I305" i="21"/>
  <c r="Q304" i="21"/>
  <c r="O304" i="21"/>
  <c r="I304" i="21"/>
  <c r="Q303" i="21"/>
  <c r="O303" i="21"/>
  <c r="I303" i="21"/>
  <c r="Q302" i="21"/>
  <c r="O302" i="21"/>
  <c r="I302" i="21"/>
  <c r="Q301" i="21"/>
  <c r="O301" i="21"/>
  <c r="I301" i="21"/>
  <c r="Q300" i="21"/>
  <c r="O300" i="21"/>
  <c r="I300" i="21"/>
  <c r="Q299" i="21"/>
  <c r="O299" i="21"/>
  <c r="I299" i="21"/>
  <c r="Q298" i="21"/>
  <c r="O298" i="21"/>
  <c r="I298" i="21"/>
  <c r="Q297" i="21"/>
  <c r="O297" i="21"/>
  <c r="I297" i="21"/>
  <c r="Q296" i="21"/>
  <c r="O296" i="21"/>
  <c r="I296" i="21"/>
  <c r="Q295" i="21"/>
  <c r="O295" i="21"/>
  <c r="I295" i="21"/>
  <c r="Q294" i="21"/>
  <c r="O294" i="21"/>
  <c r="I294" i="21"/>
  <c r="Q293" i="21"/>
  <c r="O293" i="21"/>
  <c r="I293" i="21"/>
  <c r="Q292" i="21"/>
  <c r="O292" i="21"/>
  <c r="I292" i="21"/>
  <c r="Q291" i="21"/>
  <c r="O291" i="21"/>
  <c r="I291" i="21"/>
  <c r="Q290" i="21"/>
  <c r="O290" i="21"/>
  <c r="I290" i="21"/>
  <c r="Q289" i="21"/>
  <c r="O289" i="21"/>
  <c r="I289" i="21"/>
  <c r="Q288" i="21"/>
  <c r="O288" i="21"/>
  <c r="I288" i="21"/>
  <c r="Q287" i="21"/>
  <c r="O287" i="21"/>
  <c r="I287" i="21"/>
  <c r="Q286" i="21"/>
  <c r="O286" i="21"/>
  <c r="I286" i="21"/>
  <c r="Q285" i="21"/>
  <c r="O285" i="21"/>
  <c r="I285" i="21"/>
  <c r="Q284" i="21"/>
  <c r="O284" i="21"/>
  <c r="I284" i="21"/>
  <c r="Q283" i="21"/>
  <c r="O283" i="21"/>
  <c r="I283" i="21"/>
  <c r="Q282" i="21"/>
  <c r="O282" i="21"/>
  <c r="I282" i="21"/>
  <c r="Q281" i="21"/>
  <c r="O281" i="21"/>
  <c r="I281" i="21"/>
  <c r="Q280" i="21"/>
  <c r="O280" i="21"/>
  <c r="I280" i="21"/>
  <c r="Q279" i="21"/>
  <c r="O279" i="21"/>
  <c r="I279" i="21"/>
  <c r="Q278" i="21"/>
  <c r="O278" i="21"/>
  <c r="I278" i="21"/>
  <c r="Q277" i="21"/>
  <c r="O277" i="21"/>
  <c r="I277" i="21"/>
  <c r="Q276" i="21"/>
  <c r="O276" i="21"/>
  <c r="I276" i="21"/>
  <c r="Q275" i="21"/>
  <c r="O275" i="21"/>
  <c r="I275" i="21"/>
  <c r="Q274" i="21"/>
  <c r="O274" i="21"/>
  <c r="I274" i="21"/>
  <c r="Q273" i="21"/>
  <c r="O273" i="21"/>
  <c r="I273" i="21"/>
  <c r="Q272" i="21"/>
  <c r="O272" i="21"/>
  <c r="I272" i="21"/>
  <c r="Q271" i="21"/>
  <c r="O271" i="21"/>
  <c r="I271" i="21"/>
  <c r="Q270" i="21"/>
  <c r="O270" i="21"/>
  <c r="I270" i="21"/>
  <c r="Q269" i="21"/>
  <c r="O269" i="21"/>
  <c r="I269" i="21"/>
  <c r="Q268" i="21"/>
  <c r="O268" i="21"/>
  <c r="I268" i="21"/>
  <c r="Q267" i="21"/>
  <c r="O267" i="21"/>
  <c r="I267" i="21"/>
  <c r="Q266" i="21"/>
  <c r="O266" i="21"/>
  <c r="I266" i="21"/>
  <c r="Q265" i="21"/>
  <c r="O265" i="21"/>
  <c r="I265" i="21"/>
  <c r="Q264" i="21"/>
  <c r="O264" i="21"/>
  <c r="I264" i="21"/>
  <c r="Q263" i="21"/>
  <c r="O263" i="21"/>
  <c r="I263" i="21"/>
  <c r="Q262" i="21"/>
  <c r="O262" i="21"/>
  <c r="I262" i="21"/>
  <c r="Q261" i="21"/>
  <c r="O261" i="21"/>
  <c r="I261" i="21"/>
  <c r="Q260" i="21"/>
  <c r="O260" i="21"/>
  <c r="I260" i="21"/>
  <c r="Q259" i="21"/>
  <c r="O259" i="21"/>
  <c r="I259" i="21"/>
  <c r="Q258" i="21"/>
  <c r="O258" i="21"/>
  <c r="I258" i="21"/>
  <c r="Q257" i="21"/>
  <c r="O257" i="21"/>
  <c r="I257" i="21"/>
  <c r="Q256" i="21"/>
  <c r="O256" i="21"/>
  <c r="I256" i="21"/>
  <c r="Q255" i="21"/>
  <c r="O255" i="21"/>
  <c r="I255" i="21"/>
  <c r="Q254" i="21"/>
  <c r="O254" i="21"/>
  <c r="I254" i="21"/>
  <c r="Q253" i="21"/>
  <c r="O253" i="21"/>
  <c r="I253" i="21"/>
  <c r="Q252" i="21"/>
  <c r="O252" i="21"/>
  <c r="I252" i="21"/>
  <c r="Q251" i="21"/>
  <c r="O251" i="21"/>
  <c r="I251" i="21"/>
  <c r="Q250" i="21"/>
  <c r="O250" i="21"/>
  <c r="I250" i="21"/>
  <c r="Q249" i="21"/>
  <c r="O249" i="21"/>
  <c r="I249" i="21"/>
  <c r="Q248" i="21"/>
  <c r="O248" i="21"/>
  <c r="I248" i="21"/>
  <c r="Q247" i="21"/>
  <c r="O247" i="21"/>
  <c r="I247" i="21"/>
  <c r="Q246" i="21"/>
  <c r="O246" i="21"/>
  <c r="I246" i="21"/>
  <c r="Q245" i="21"/>
  <c r="O245" i="21"/>
  <c r="I245" i="21"/>
  <c r="Q244" i="21"/>
  <c r="O244" i="21"/>
  <c r="I244" i="21"/>
  <c r="Q243" i="21"/>
  <c r="O243" i="21"/>
  <c r="I243" i="21"/>
  <c r="Q242" i="21"/>
  <c r="O242" i="21"/>
  <c r="I242" i="21"/>
  <c r="Q241" i="21"/>
  <c r="O241" i="21"/>
  <c r="I241" i="21"/>
  <c r="Q240" i="21"/>
  <c r="O240" i="21"/>
  <c r="I240" i="21"/>
  <c r="Q239" i="21"/>
  <c r="O239" i="21"/>
  <c r="I239" i="21"/>
  <c r="Q238" i="21"/>
  <c r="O238" i="21"/>
  <c r="I238" i="21"/>
  <c r="Q237" i="21"/>
  <c r="O237" i="21"/>
  <c r="I237" i="21"/>
  <c r="Q236" i="21"/>
  <c r="O236" i="21"/>
  <c r="I236" i="21"/>
  <c r="Q235" i="21"/>
  <c r="O235" i="21"/>
  <c r="I235" i="21"/>
  <c r="Q234" i="21"/>
  <c r="O234" i="21"/>
  <c r="I234" i="21"/>
  <c r="Q233" i="21"/>
  <c r="O233" i="21"/>
  <c r="I233" i="21"/>
  <c r="Q232" i="21"/>
  <c r="O232" i="21"/>
  <c r="I232" i="21"/>
  <c r="Q231" i="21"/>
  <c r="O231" i="21"/>
  <c r="I231" i="21"/>
  <c r="Q230" i="21"/>
  <c r="O230" i="21"/>
  <c r="I230" i="21"/>
  <c r="Q229" i="21"/>
  <c r="O229" i="21"/>
  <c r="I229" i="21"/>
  <c r="Q228" i="21"/>
  <c r="O228" i="21"/>
  <c r="I228" i="21"/>
  <c r="Q227" i="21"/>
  <c r="O227" i="21"/>
  <c r="I227" i="21"/>
  <c r="Q226" i="21"/>
  <c r="O226" i="21"/>
  <c r="I226" i="21"/>
  <c r="Q225" i="21"/>
  <c r="O225" i="21"/>
  <c r="I225" i="21"/>
  <c r="Q224" i="21"/>
  <c r="O224" i="21"/>
  <c r="I224" i="21"/>
  <c r="Q223" i="21"/>
  <c r="O223" i="21"/>
  <c r="I223" i="21"/>
  <c r="Q222" i="21"/>
  <c r="O222" i="21"/>
  <c r="I222" i="21"/>
  <c r="Q221" i="21"/>
  <c r="O221" i="21"/>
  <c r="I221" i="21"/>
  <c r="Q220" i="21"/>
  <c r="O220" i="21"/>
  <c r="I220" i="21"/>
  <c r="Q219" i="21"/>
  <c r="O219" i="21"/>
  <c r="I219" i="21"/>
  <c r="Q218" i="21"/>
  <c r="O218" i="21"/>
  <c r="I218" i="21"/>
  <c r="Q217" i="21"/>
  <c r="O217" i="21"/>
  <c r="I217" i="21"/>
  <c r="Q216" i="21"/>
  <c r="O216" i="21"/>
  <c r="I216" i="21"/>
  <c r="Q215" i="21"/>
  <c r="O215" i="21"/>
  <c r="I215" i="21"/>
  <c r="Q214" i="21"/>
  <c r="O214" i="21"/>
  <c r="I214" i="21"/>
  <c r="Q213" i="21"/>
  <c r="O213" i="21"/>
  <c r="I213" i="21"/>
  <c r="Q212" i="21"/>
  <c r="O212" i="21"/>
  <c r="I212" i="21"/>
  <c r="Q211" i="21"/>
  <c r="O211" i="21"/>
  <c r="I211" i="21"/>
  <c r="Q210" i="21"/>
  <c r="O210" i="21"/>
  <c r="I210" i="21"/>
  <c r="Q209" i="21"/>
  <c r="O209" i="21"/>
  <c r="I209" i="21"/>
  <c r="Q208" i="21"/>
  <c r="O208" i="21"/>
  <c r="I208" i="21"/>
  <c r="Q207" i="21"/>
  <c r="O207" i="21"/>
  <c r="I207" i="21"/>
  <c r="Q206" i="21"/>
  <c r="O206" i="21"/>
  <c r="I206" i="21"/>
  <c r="Q205" i="21"/>
  <c r="O205" i="21"/>
  <c r="I205" i="21"/>
  <c r="Q204" i="21"/>
  <c r="O204" i="21"/>
  <c r="I204" i="21"/>
  <c r="Q203" i="21"/>
  <c r="O203" i="21"/>
  <c r="I203" i="21"/>
  <c r="Q202" i="21"/>
  <c r="O202" i="21"/>
  <c r="I202" i="21"/>
  <c r="Q201" i="21"/>
  <c r="O201" i="21"/>
  <c r="I201" i="21"/>
  <c r="Q200" i="21"/>
  <c r="O200" i="21"/>
  <c r="I200" i="21"/>
  <c r="Q199" i="21"/>
  <c r="O199" i="21"/>
  <c r="I199" i="21"/>
  <c r="Q198" i="21"/>
  <c r="O198" i="21"/>
  <c r="I198" i="21"/>
  <c r="Q197" i="21"/>
  <c r="O197" i="21"/>
  <c r="I197" i="21"/>
  <c r="Q196" i="21"/>
  <c r="O196" i="21"/>
  <c r="I196" i="21"/>
  <c r="Q195" i="21"/>
  <c r="O195" i="21"/>
  <c r="I195" i="21"/>
  <c r="Q194" i="21"/>
  <c r="O194" i="21"/>
  <c r="I194" i="21"/>
  <c r="Q193" i="21"/>
  <c r="O193" i="21"/>
  <c r="I193" i="21"/>
  <c r="Q192" i="21"/>
  <c r="O192" i="21"/>
  <c r="I192" i="21"/>
  <c r="Q191" i="21"/>
  <c r="O191" i="21"/>
  <c r="I191" i="21"/>
  <c r="Q190" i="21"/>
  <c r="O190" i="21"/>
  <c r="I190" i="21"/>
  <c r="Q189" i="21"/>
  <c r="O189" i="21"/>
  <c r="I189" i="21"/>
  <c r="Q188" i="21"/>
  <c r="O188" i="21"/>
  <c r="I188" i="21"/>
  <c r="Q187" i="21"/>
  <c r="O187" i="21"/>
  <c r="I187" i="21"/>
  <c r="Q186" i="21"/>
  <c r="O186" i="21"/>
  <c r="I186" i="21"/>
  <c r="Q185" i="21"/>
  <c r="O185" i="21"/>
  <c r="I185" i="21"/>
  <c r="Q184" i="21"/>
  <c r="O184" i="21"/>
  <c r="I184" i="21"/>
  <c r="Q183" i="21"/>
  <c r="O183" i="21"/>
  <c r="I183" i="21"/>
  <c r="Q182" i="21"/>
  <c r="O182" i="21"/>
  <c r="I182" i="21"/>
  <c r="Q181" i="21"/>
  <c r="O181" i="21"/>
  <c r="I181" i="21"/>
  <c r="Q180" i="21"/>
  <c r="O180" i="21"/>
  <c r="I180" i="21"/>
  <c r="Q179" i="21"/>
  <c r="O179" i="21"/>
  <c r="I179" i="21"/>
  <c r="Q178" i="21"/>
  <c r="O178" i="21"/>
  <c r="I178" i="21"/>
  <c r="Q177" i="21"/>
  <c r="O177" i="21"/>
  <c r="I177" i="21"/>
  <c r="Q176" i="21"/>
  <c r="O176" i="21"/>
  <c r="I176" i="21"/>
  <c r="Q175" i="21"/>
  <c r="O175" i="21"/>
  <c r="I175" i="21"/>
  <c r="Q174" i="21"/>
  <c r="O174" i="21"/>
  <c r="I174" i="21"/>
  <c r="Q173" i="21"/>
  <c r="O173" i="21"/>
  <c r="I173" i="21"/>
  <c r="Q172" i="21"/>
  <c r="O172" i="21"/>
  <c r="I172" i="21"/>
  <c r="Q171" i="21"/>
  <c r="O171" i="21"/>
  <c r="I171" i="21"/>
  <c r="Q170" i="21"/>
  <c r="O170" i="21"/>
  <c r="I170" i="21"/>
  <c r="Q169" i="21"/>
  <c r="O169" i="21"/>
  <c r="I169" i="21"/>
  <c r="Q168" i="21"/>
  <c r="O168" i="21"/>
  <c r="I168" i="21"/>
  <c r="Q167" i="21"/>
  <c r="O167" i="21"/>
  <c r="I167" i="21"/>
  <c r="Q166" i="21"/>
  <c r="O166" i="21"/>
  <c r="I166" i="21"/>
  <c r="Q165" i="21"/>
  <c r="O165" i="21"/>
  <c r="I165" i="21"/>
  <c r="Q164" i="21"/>
  <c r="O164" i="21"/>
  <c r="I164" i="21"/>
  <c r="Q163" i="21"/>
  <c r="O163" i="21"/>
  <c r="I163" i="21"/>
  <c r="Q162" i="21"/>
  <c r="O162" i="21"/>
  <c r="I162" i="21"/>
  <c r="Q161" i="21"/>
  <c r="O161" i="21"/>
  <c r="I161" i="21"/>
  <c r="Q160" i="21"/>
  <c r="O160" i="21"/>
  <c r="I160" i="21"/>
  <c r="Q159" i="21"/>
  <c r="O159" i="21"/>
  <c r="I159" i="21"/>
  <c r="Q158" i="21"/>
  <c r="O158" i="21"/>
  <c r="I158" i="21"/>
  <c r="Q157" i="21"/>
  <c r="O157" i="21"/>
  <c r="I157" i="21"/>
  <c r="Q156" i="21"/>
  <c r="O156" i="21"/>
  <c r="I156" i="21"/>
  <c r="Q155" i="21"/>
  <c r="O155" i="21"/>
  <c r="I155" i="21"/>
  <c r="Q154" i="21"/>
  <c r="O154" i="21"/>
  <c r="I154" i="21"/>
  <c r="Q153" i="21"/>
  <c r="O153" i="21"/>
  <c r="I153" i="21"/>
  <c r="Q152" i="21"/>
  <c r="O152" i="21"/>
  <c r="I152" i="21"/>
  <c r="Q151" i="21"/>
  <c r="O151" i="21"/>
  <c r="I151" i="21"/>
  <c r="Q150" i="21"/>
  <c r="O150" i="21"/>
  <c r="I150" i="21"/>
  <c r="Q149" i="21"/>
  <c r="O149" i="21"/>
  <c r="I149" i="21"/>
  <c r="Q148" i="21"/>
  <c r="O148" i="21"/>
  <c r="I148" i="21"/>
  <c r="Q147" i="21"/>
  <c r="O147" i="21"/>
  <c r="I147" i="21"/>
  <c r="Q146" i="21"/>
  <c r="O146" i="21"/>
  <c r="I146" i="21"/>
  <c r="Q145" i="21"/>
  <c r="O145" i="21"/>
  <c r="I145" i="21"/>
  <c r="Q144" i="21"/>
  <c r="O144" i="21"/>
  <c r="I144" i="21"/>
  <c r="Q143" i="21"/>
  <c r="O143" i="21"/>
  <c r="I143" i="21"/>
  <c r="Q142" i="21"/>
  <c r="O142" i="21"/>
  <c r="I142" i="21"/>
  <c r="Q141" i="21"/>
  <c r="O141" i="21"/>
  <c r="I141" i="21"/>
  <c r="Q140" i="21"/>
  <c r="O140" i="21"/>
  <c r="I140" i="21"/>
  <c r="Q139" i="21"/>
  <c r="O139" i="21"/>
  <c r="I139" i="21"/>
  <c r="Q138" i="21"/>
  <c r="O138" i="21"/>
  <c r="I138" i="21"/>
  <c r="Q137" i="21"/>
  <c r="O137" i="21"/>
  <c r="I137" i="21"/>
  <c r="Q136" i="21"/>
  <c r="O136" i="21"/>
  <c r="I136" i="21"/>
  <c r="Q135" i="21"/>
  <c r="O135" i="21"/>
  <c r="I135" i="21"/>
  <c r="Q134" i="21"/>
  <c r="O134" i="21"/>
  <c r="I134" i="21"/>
  <c r="Q133" i="21"/>
  <c r="O133" i="21"/>
  <c r="I133" i="21"/>
  <c r="Q132" i="21"/>
  <c r="O132" i="21"/>
  <c r="I132" i="21"/>
  <c r="Q131" i="21"/>
  <c r="O131" i="21"/>
  <c r="I131" i="21"/>
  <c r="Q130" i="21"/>
  <c r="O130" i="21"/>
  <c r="I130" i="21"/>
  <c r="Q129" i="21"/>
  <c r="O129" i="21"/>
  <c r="I129" i="21"/>
  <c r="Q128" i="21"/>
  <c r="O128" i="21"/>
  <c r="I128" i="21"/>
  <c r="Q127" i="21"/>
  <c r="O127" i="21"/>
  <c r="I127" i="21"/>
  <c r="Q126" i="21"/>
  <c r="O126" i="21"/>
  <c r="I126" i="21"/>
  <c r="Q125" i="21"/>
  <c r="O125" i="21"/>
  <c r="I125" i="21"/>
  <c r="Q124" i="21"/>
  <c r="O124" i="21"/>
  <c r="I124" i="21"/>
  <c r="Q123" i="21"/>
  <c r="O123" i="21"/>
  <c r="I123" i="21"/>
  <c r="Q122" i="21"/>
  <c r="O122" i="21"/>
  <c r="I122" i="21"/>
  <c r="Q121" i="21"/>
  <c r="O121" i="21"/>
  <c r="I121" i="21"/>
  <c r="Q120" i="21"/>
  <c r="O120" i="21"/>
  <c r="I120" i="21"/>
  <c r="Q119" i="21"/>
  <c r="O119" i="21"/>
  <c r="I119" i="21"/>
  <c r="Q118" i="21"/>
  <c r="O118" i="21"/>
  <c r="I118" i="21"/>
  <c r="Q117" i="21"/>
  <c r="O117" i="21"/>
  <c r="I117" i="21"/>
  <c r="Q116" i="21"/>
  <c r="O116" i="21"/>
  <c r="I116" i="21"/>
  <c r="Q115" i="21"/>
  <c r="O115" i="21"/>
  <c r="I115" i="21"/>
  <c r="Q114" i="21"/>
  <c r="O114" i="21"/>
  <c r="I114" i="21"/>
  <c r="Q113" i="21"/>
  <c r="O113" i="21"/>
  <c r="I113" i="21"/>
  <c r="Q112" i="21"/>
  <c r="O112" i="21"/>
  <c r="I112" i="21"/>
  <c r="Q111" i="21"/>
  <c r="O111" i="21"/>
  <c r="I111" i="21"/>
  <c r="Q110" i="21"/>
  <c r="O110" i="21"/>
  <c r="I110" i="21"/>
  <c r="Q109" i="21"/>
  <c r="O109" i="21"/>
  <c r="I109" i="21"/>
  <c r="Q108" i="21"/>
  <c r="O108" i="21"/>
  <c r="I108" i="21"/>
  <c r="Q107" i="21"/>
  <c r="O107" i="21"/>
  <c r="I107" i="21"/>
  <c r="Q106" i="21"/>
  <c r="O106" i="21"/>
  <c r="I106" i="21"/>
  <c r="Q105" i="21"/>
  <c r="O105" i="21"/>
  <c r="I105" i="21"/>
  <c r="Q104" i="21"/>
  <c r="O104" i="21"/>
  <c r="I104" i="21"/>
  <c r="Q103" i="21"/>
  <c r="O103" i="21"/>
  <c r="I103" i="21"/>
  <c r="Q102" i="21"/>
  <c r="O102" i="21"/>
  <c r="I102" i="21"/>
  <c r="Q101" i="21"/>
  <c r="O101" i="21"/>
  <c r="I101" i="21"/>
  <c r="Q100" i="21"/>
  <c r="O100" i="21"/>
  <c r="I100" i="21"/>
  <c r="Q99" i="21"/>
  <c r="O99" i="21"/>
  <c r="I99" i="21"/>
  <c r="Q98" i="21"/>
  <c r="O98" i="21"/>
  <c r="I98" i="21"/>
  <c r="Q97" i="21"/>
  <c r="O97" i="21"/>
  <c r="I97" i="21"/>
  <c r="Q96" i="21"/>
  <c r="O96" i="21"/>
  <c r="I96" i="21"/>
  <c r="Q95" i="21"/>
  <c r="O95" i="21"/>
  <c r="I95" i="21"/>
  <c r="Q94" i="21"/>
  <c r="O94" i="21"/>
  <c r="I94" i="21"/>
  <c r="Q93" i="21"/>
  <c r="O93" i="21"/>
  <c r="I93" i="21"/>
  <c r="Q92" i="21"/>
  <c r="O92" i="21"/>
  <c r="I92" i="21"/>
  <c r="Q91" i="21"/>
  <c r="O91" i="21"/>
  <c r="I91" i="21"/>
  <c r="Q90" i="21"/>
  <c r="O90" i="21"/>
  <c r="I90" i="21"/>
  <c r="Q89" i="21"/>
  <c r="O89" i="21"/>
  <c r="I89" i="21"/>
  <c r="Q88" i="21"/>
  <c r="O88" i="21"/>
  <c r="I88" i="21"/>
  <c r="Q87" i="21"/>
  <c r="O87" i="21"/>
  <c r="I87" i="21"/>
  <c r="Q86" i="21"/>
  <c r="O86" i="21"/>
  <c r="I86" i="21"/>
  <c r="Q85" i="21"/>
  <c r="O85" i="21"/>
  <c r="I85" i="21"/>
  <c r="Q84" i="21"/>
  <c r="O84" i="21"/>
  <c r="I84" i="21"/>
  <c r="Q83" i="21"/>
  <c r="O83" i="21"/>
  <c r="I83" i="21"/>
  <c r="Q82" i="21"/>
  <c r="O82" i="21"/>
  <c r="I82" i="21"/>
  <c r="Q81" i="21"/>
  <c r="O81" i="21"/>
  <c r="I81" i="21"/>
  <c r="Q80" i="21"/>
  <c r="O80" i="21"/>
  <c r="I80" i="21"/>
  <c r="Q79" i="21"/>
  <c r="O79" i="21"/>
  <c r="I79" i="21"/>
  <c r="Q78" i="21"/>
  <c r="O78" i="21"/>
  <c r="I78" i="21"/>
  <c r="Q77" i="21"/>
  <c r="O77" i="21"/>
  <c r="I77" i="21"/>
  <c r="Q76" i="21"/>
  <c r="O76" i="21"/>
  <c r="I76" i="21"/>
  <c r="Q75" i="21"/>
  <c r="O75" i="21"/>
  <c r="I75" i="21"/>
  <c r="Q74" i="21"/>
  <c r="O74" i="21"/>
  <c r="I74" i="21"/>
  <c r="Q73" i="21"/>
  <c r="O73" i="21"/>
  <c r="I73" i="21"/>
  <c r="Q72" i="21"/>
  <c r="O72" i="21"/>
  <c r="I72" i="21"/>
  <c r="Q71" i="21"/>
  <c r="O71" i="21"/>
  <c r="I71" i="21"/>
  <c r="Q70" i="21"/>
  <c r="O70" i="21"/>
  <c r="I70" i="21"/>
  <c r="Q69" i="21"/>
  <c r="O69" i="21"/>
  <c r="I69" i="21"/>
  <c r="Q68" i="21"/>
  <c r="O68" i="21"/>
  <c r="I68" i="21"/>
  <c r="Q67" i="21"/>
  <c r="O67" i="21"/>
  <c r="I67" i="21"/>
  <c r="Q66" i="21"/>
  <c r="O66" i="21"/>
  <c r="I66" i="21"/>
  <c r="Q65" i="21"/>
  <c r="O65" i="21"/>
  <c r="I65" i="21"/>
  <c r="Q64" i="21"/>
  <c r="O64" i="21"/>
  <c r="I64" i="21"/>
  <c r="Q63" i="21"/>
  <c r="O63" i="21"/>
  <c r="I63" i="21"/>
  <c r="Q62" i="21"/>
  <c r="O62" i="21"/>
  <c r="I62" i="21"/>
  <c r="Q61" i="21"/>
  <c r="O61" i="21"/>
  <c r="I61" i="21"/>
  <c r="Q60" i="21"/>
  <c r="O60" i="21"/>
  <c r="I60" i="21"/>
  <c r="Q59" i="21"/>
  <c r="O59" i="21"/>
  <c r="I59" i="21"/>
  <c r="Q58" i="21"/>
  <c r="O58" i="21"/>
  <c r="I58" i="21"/>
  <c r="Q57" i="21"/>
  <c r="O57" i="21"/>
  <c r="I57" i="21"/>
  <c r="Q56" i="21"/>
  <c r="O56" i="21"/>
  <c r="I56" i="21"/>
  <c r="Q55" i="21"/>
  <c r="O55" i="21"/>
  <c r="I55" i="21"/>
  <c r="Q54" i="21"/>
  <c r="O54" i="21"/>
  <c r="I54" i="21"/>
  <c r="Q53" i="21"/>
  <c r="O53" i="21"/>
  <c r="I53" i="21"/>
  <c r="Q52" i="21"/>
  <c r="O52" i="21"/>
  <c r="I52" i="21"/>
  <c r="Q51" i="21"/>
  <c r="O51" i="21"/>
  <c r="I51" i="21"/>
  <c r="Q50" i="21"/>
  <c r="O50" i="21"/>
  <c r="I50" i="21"/>
  <c r="Q49" i="21"/>
  <c r="O49" i="21"/>
  <c r="I49" i="21"/>
  <c r="Q48" i="21"/>
  <c r="O48" i="21"/>
  <c r="I48" i="21"/>
  <c r="Q47" i="21"/>
  <c r="O47" i="21"/>
  <c r="I47" i="21"/>
  <c r="Q46" i="21"/>
  <c r="O46" i="21"/>
  <c r="I46" i="21"/>
  <c r="Q45" i="21"/>
  <c r="O45" i="21"/>
  <c r="I45" i="21"/>
  <c r="Q44" i="21"/>
  <c r="O44" i="21"/>
  <c r="I44" i="21"/>
  <c r="Q43" i="21"/>
  <c r="O43" i="21"/>
  <c r="I43" i="21"/>
  <c r="Q42" i="21"/>
  <c r="O42" i="21"/>
  <c r="I42" i="21"/>
  <c r="Q41" i="21"/>
  <c r="O41" i="21"/>
  <c r="I41" i="21"/>
  <c r="Q40" i="21"/>
  <c r="O40" i="21"/>
  <c r="I40" i="21"/>
  <c r="Q39" i="21"/>
  <c r="O39" i="21"/>
  <c r="I39" i="21"/>
  <c r="Q38" i="21"/>
  <c r="O38" i="21"/>
  <c r="I38" i="21"/>
  <c r="Q37" i="21"/>
  <c r="O37" i="21"/>
  <c r="I37" i="21"/>
  <c r="Q36" i="21"/>
  <c r="O36" i="21"/>
  <c r="I36" i="21"/>
  <c r="Q35" i="21"/>
  <c r="O35" i="21"/>
  <c r="I35" i="21"/>
  <c r="Q34" i="21"/>
  <c r="O34" i="21"/>
  <c r="I34" i="21"/>
  <c r="Q33" i="21"/>
  <c r="O33" i="21"/>
  <c r="I33" i="21"/>
  <c r="Q32" i="21"/>
  <c r="O32" i="21"/>
  <c r="I32" i="21"/>
  <c r="Q31" i="21"/>
  <c r="O31" i="21"/>
  <c r="I31" i="21"/>
  <c r="Q30" i="21"/>
  <c r="O30" i="21"/>
  <c r="I30" i="21"/>
  <c r="Q29" i="21"/>
  <c r="O29" i="21"/>
  <c r="I29" i="21"/>
  <c r="Q28" i="21"/>
  <c r="O28" i="21"/>
  <c r="I28" i="21"/>
  <c r="Q27" i="21"/>
  <c r="O27" i="21"/>
  <c r="I27" i="21"/>
  <c r="Q26" i="21"/>
  <c r="O26" i="21"/>
  <c r="I26" i="21"/>
  <c r="Q25" i="21"/>
  <c r="O25" i="21"/>
  <c r="I25" i="21"/>
  <c r="Q24" i="21"/>
  <c r="O24" i="21"/>
  <c r="I24" i="21"/>
  <c r="Q23" i="21"/>
  <c r="O23" i="21"/>
  <c r="I23" i="21"/>
  <c r="Q22" i="21"/>
  <c r="O22" i="21"/>
  <c r="I22" i="21"/>
  <c r="Q21" i="21"/>
  <c r="O21" i="21"/>
  <c r="I21" i="21"/>
  <c r="Q20" i="21"/>
  <c r="O20" i="21"/>
  <c r="I20" i="21"/>
  <c r="Q19" i="21"/>
  <c r="O19" i="21"/>
  <c r="I19" i="21"/>
  <c r="Q18" i="21"/>
  <c r="O18" i="21"/>
  <c r="I18" i="21"/>
  <c r="Q17" i="21"/>
  <c r="O17" i="21"/>
  <c r="I17" i="21"/>
  <c r="Q16" i="21"/>
  <c r="O16" i="21"/>
  <c r="I16" i="21"/>
  <c r="Q15" i="21"/>
  <c r="O15" i="21"/>
  <c r="I15" i="21"/>
  <c r="Q14" i="21"/>
  <c r="O14" i="21"/>
  <c r="I14" i="21"/>
  <c r="Q13" i="21"/>
  <c r="O13" i="21"/>
  <c r="I13" i="21"/>
  <c r="Q12" i="21"/>
  <c r="O12" i="21"/>
  <c r="I12" i="21"/>
  <c r="Q11" i="21"/>
  <c r="O11" i="21"/>
  <c r="I11" i="21"/>
  <c r="Q10" i="21"/>
  <c r="O10" i="21"/>
  <c r="I10" i="21"/>
  <c r="Q9" i="21"/>
  <c r="O9" i="21"/>
  <c r="I9" i="21"/>
  <c r="Q8" i="21"/>
  <c r="O8" i="21"/>
  <c r="I8" i="21"/>
  <c r="Q7" i="21"/>
  <c r="O7" i="21"/>
  <c r="I7" i="21"/>
  <c r="I311" i="21" l="1"/>
  <c r="Q311" i="21"/>
  <c r="O311" i="21"/>
  <c r="C314" i="19" l="1"/>
  <c r="I314" i="19"/>
  <c r="H314" i="19"/>
  <c r="G314" i="19"/>
  <c r="F314" i="19"/>
  <c r="E314" i="19"/>
  <c r="D314" i="19"/>
  <c r="J313" i="19" l="1"/>
  <c r="J312" i="19"/>
  <c r="J311" i="19"/>
  <c r="C311" i="18"/>
  <c r="F11" i="10" l="1"/>
  <c r="D310" i="17"/>
  <c r="O312" i="15"/>
  <c r="O311" i="15"/>
  <c r="O310" i="15"/>
  <c r="I311" i="15"/>
  <c r="Q312" i="15"/>
  <c r="Q311" i="15"/>
  <c r="Q310" i="15"/>
  <c r="C313" i="15"/>
  <c r="I312" i="15"/>
  <c r="I310" i="15"/>
  <c r="S313" i="15"/>
  <c r="R313" i="15"/>
  <c r="N313" i="15"/>
  <c r="M313" i="15"/>
  <c r="L313" i="15"/>
  <c r="K313" i="15"/>
  <c r="H313" i="15"/>
  <c r="G313" i="15"/>
  <c r="F313" i="15"/>
  <c r="D313" i="15"/>
  <c r="E313" i="15"/>
  <c r="C17" i="6" l="1"/>
  <c r="J310" i="19" l="1"/>
  <c r="J309" i="19"/>
  <c r="J308" i="19"/>
  <c r="J307" i="19"/>
  <c r="J306" i="19"/>
  <c r="J305" i="19"/>
  <c r="J304" i="19"/>
  <c r="J303" i="19"/>
  <c r="J302" i="19"/>
  <c r="J301" i="19"/>
  <c r="J300" i="19"/>
  <c r="J299" i="19"/>
  <c r="J298" i="19"/>
  <c r="J297" i="19"/>
  <c r="J296" i="19"/>
  <c r="J295" i="19"/>
  <c r="J294" i="19"/>
  <c r="J293" i="19"/>
  <c r="J292" i="19"/>
  <c r="J291" i="19"/>
  <c r="J290" i="19"/>
  <c r="J289" i="19"/>
  <c r="J288" i="19"/>
  <c r="J287" i="19"/>
  <c r="J286" i="19"/>
  <c r="J285" i="19"/>
  <c r="J284" i="19"/>
  <c r="J283" i="19"/>
  <c r="J282" i="19"/>
  <c r="J281" i="19"/>
  <c r="J279" i="19"/>
  <c r="J278" i="19"/>
  <c r="J277" i="19"/>
  <c r="J276" i="19"/>
  <c r="J275" i="19"/>
  <c r="J274" i="19"/>
  <c r="J273" i="19"/>
  <c r="J272" i="19"/>
  <c r="J271" i="19"/>
  <c r="J270" i="19"/>
  <c r="J269" i="19"/>
  <c r="J268" i="19"/>
  <c r="J267" i="19"/>
  <c r="J266" i="19"/>
  <c r="J265" i="19"/>
  <c r="J264" i="19"/>
  <c r="J263" i="19"/>
  <c r="J262" i="19"/>
  <c r="J261" i="19"/>
  <c r="J260" i="19"/>
  <c r="J259" i="19"/>
  <c r="J258" i="19"/>
  <c r="J257" i="19"/>
  <c r="J256" i="19"/>
  <c r="J255" i="19"/>
  <c r="J254" i="19"/>
  <c r="J253" i="19"/>
  <c r="J252" i="19"/>
  <c r="J251" i="19"/>
  <c r="J250" i="19"/>
  <c r="J249" i="19"/>
  <c r="J248" i="19"/>
  <c r="J247" i="19"/>
  <c r="J246" i="19"/>
  <c r="J245" i="19"/>
  <c r="J244" i="19"/>
  <c r="J243" i="19"/>
  <c r="J242" i="19"/>
  <c r="J241" i="19"/>
  <c r="J240" i="19"/>
  <c r="J239" i="19"/>
  <c r="J238" i="19"/>
  <c r="J237" i="19"/>
  <c r="J236" i="19"/>
  <c r="J235" i="19"/>
  <c r="J234" i="19"/>
  <c r="J233" i="19"/>
  <c r="J232" i="19"/>
  <c r="J231" i="19"/>
  <c r="J230" i="19"/>
  <c r="J229" i="19"/>
  <c r="J228" i="19"/>
  <c r="J227" i="19"/>
  <c r="J226" i="19"/>
  <c r="J225" i="19"/>
  <c r="J224" i="19"/>
  <c r="J223" i="19"/>
  <c r="J222" i="19"/>
  <c r="J221" i="19"/>
  <c r="J220" i="19"/>
  <c r="J219" i="19"/>
  <c r="J218" i="19"/>
  <c r="J217" i="19"/>
  <c r="J216" i="19"/>
  <c r="J215" i="19"/>
  <c r="J214" i="19"/>
  <c r="J213" i="19"/>
  <c r="J212" i="19"/>
  <c r="J211" i="19"/>
  <c r="J210" i="19"/>
  <c r="J209" i="19"/>
  <c r="J208" i="19"/>
  <c r="J207" i="19"/>
  <c r="J206" i="19"/>
  <c r="J205" i="19"/>
  <c r="J204" i="19"/>
  <c r="J203" i="19"/>
  <c r="J202" i="19"/>
  <c r="J201" i="19"/>
  <c r="J200" i="19"/>
  <c r="J199" i="19"/>
  <c r="J198" i="19"/>
  <c r="J197" i="19"/>
  <c r="J196" i="19"/>
  <c r="J195" i="19"/>
  <c r="J194" i="19"/>
  <c r="J193" i="19"/>
  <c r="J192" i="19"/>
  <c r="J191" i="19"/>
  <c r="J190" i="19"/>
  <c r="J189" i="19"/>
  <c r="J188" i="19"/>
  <c r="J187" i="19"/>
  <c r="J186" i="19"/>
  <c r="J185" i="19"/>
  <c r="J184" i="19"/>
  <c r="J183" i="19"/>
  <c r="J182" i="19"/>
  <c r="J181" i="19"/>
  <c r="J180" i="19"/>
  <c r="J179" i="19"/>
  <c r="J178" i="19"/>
  <c r="J177" i="19"/>
  <c r="J176" i="19"/>
  <c r="J175" i="19"/>
  <c r="J174" i="19"/>
  <c r="J173" i="19"/>
  <c r="J172" i="19"/>
  <c r="J171" i="19"/>
  <c r="J170" i="19"/>
  <c r="J169" i="19"/>
  <c r="J168" i="19"/>
  <c r="J167" i="19"/>
  <c r="J166" i="19"/>
  <c r="J165" i="19"/>
  <c r="J164" i="19"/>
  <c r="J163" i="19"/>
  <c r="J162" i="19"/>
  <c r="J161" i="19"/>
  <c r="J160" i="19"/>
  <c r="J159" i="19"/>
  <c r="J158" i="19"/>
  <c r="J157" i="19"/>
  <c r="J156" i="19"/>
  <c r="J155" i="19"/>
  <c r="J154" i="19"/>
  <c r="J153" i="19"/>
  <c r="J152" i="19"/>
  <c r="J151" i="19"/>
  <c r="J150" i="19"/>
  <c r="J149" i="19"/>
  <c r="J148" i="19"/>
  <c r="J147" i="19"/>
  <c r="J146" i="19"/>
  <c r="J145" i="19"/>
  <c r="J144" i="19"/>
  <c r="J143" i="19"/>
  <c r="J142" i="19"/>
  <c r="J141" i="19"/>
  <c r="J140" i="19"/>
  <c r="J139" i="19"/>
  <c r="J138" i="19"/>
  <c r="J137" i="19"/>
  <c r="J136" i="19"/>
  <c r="J135" i="19"/>
  <c r="J134" i="19"/>
  <c r="J133" i="19"/>
  <c r="J132" i="19"/>
  <c r="J131" i="19"/>
  <c r="J130" i="19"/>
  <c r="J129" i="19"/>
  <c r="J128" i="19"/>
  <c r="J127" i="19"/>
  <c r="J126" i="19"/>
  <c r="J125" i="19"/>
  <c r="J124" i="19"/>
  <c r="J123" i="19"/>
  <c r="J122" i="19"/>
  <c r="J121" i="19"/>
  <c r="J120" i="19"/>
  <c r="J119" i="19"/>
  <c r="J118" i="19"/>
  <c r="J117" i="19"/>
  <c r="J116" i="19"/>
  <c r="J115" i="19"/>
  <c r="J114" i="19"/>
  <c r="J113" i="19"/>
  <c r="J112" i="19"/>
  <c r="J111" i="19"/>
  <c r="J110" i="19"/>
  <c r="J109" i="19"/>
  <c r="J108" i="19"/>
  <c r="J107" i="19"/>
  <c r="J106" i="19"/>
  <c r="J105" i="19"/>
  <c r="J104" i="19"/>
  <c r="J103" i="19"/>
  <c r="J102" i="19"/>
  <c r="J101" i="19"/>
  <c r="J100" i="19"/>
  <c r="J99" i="19"/>
  <c r="J98" i="19"/>
  <c r="J97" i="19"/>
  <c r="J96" i="19"/>
  <c r="J95" i="19"/>
  <c r="J94" i="19"/>
  <c r="J93" i="19"/>
  <c r="J92" i="19"/>
  <c r="J91" i="19"/>
  <c r="J90" i="19"/>
  <c r="J89" i="19"/>
  <c r="J88" i="19"/>
  <c r="J87" i="19"/>
  <c r="J86" i="19"/>
  <c r="J85" i="19"/>
  <c r="J84" i="19"/>
  <c r="J83" i="19"/>
  <c r="J82" i="19"/>
  <c r="J81" i="19"/>
  <c r="J80" i="19"/>
  <c r="J79" i="19"/>
  <c r="J78" i="19"/>
  <c r="J77" i="19"/>
  <c r="J76" i="19"/>
  <c r="J75" i="19"/>
  <c r="J74" i="19"/>
  <c r="J73" i="19"/>
  <c r="J72" i="19"/>
  <c r="J71" i="19"/>
  <c r="J70" i="19"/>
  <c r="J69" i="19"/>
  <c r="J68" i="19"/>
  <c r="J67" i="19"/>
  <c r="J66" i="19"/>
  <c r="J65" i="19"/>
  <c r="J64" i="19"/>
  <c r="J63" i="19"/>
  <c r="J62" i="19"/>
  <c r="J61" i="19"/>
  <c r="J60" i="19"/>
  <c r="J59" i="19"/>
  <c r="J58" i="19"/>
  <c r="J57" i="19"/>
  <c r="J56" i="19"/>
  <c r="J55" i="19"/>
  <c r="J54" i="19"/>
  <c r="J53" i="19"/>
  <c r="J52" i="19"/>
  <c r="J51" i="19"/>
  <c r="J50" i="19"/>
  <c r="J49" i="19"/>
  <c r="J48" i="19"/>
  <c r="J47" i="19"/>
  <c r="J46" i="19"/>
  <c r="J45" i="19"/>
  <c r="J44" i="19"/>
  <c r="J43" i="19"/>
  <c r="J42" i="19"/>
  <c r="J41" i="19"/>
  <c r="J40" i="19"/>
  <c r="J39" i="19"/>
  <c r="J38" i="19"/>
  <c r="J37" i="19"/>
  <c r="J36" i="19"/>
  <c r="J35" i="19"/>
  <c r="J34" i="19"/>
  <c r="J33" i="19"/>
  <c r="J32" i="19"/>
  <c r="J31" i="19"/>
  <c r="J30" i="19"/>
  <c r="J29" i="19"/>
  <c r="J28" i="19"/>
  <c r="J27" i="19"/>
  <c r="J26" i="19"/>
  <c r="J25" i="19"/>
  <c r="J24" i="19"/>
  <c r="J23" i="19"/>
  <c r="J22" i="19"/>
  <c r="J21" i="19"/>
  <c r="J20" i="19"/>
  <c r="J19" i="19"/>
  <c r="J18" i="19"/>
  <c r="J17" i="19"/>
  <c r="J16" i="19"/>
  <c r="J15" i="19"/>
  <c r="J14" i="19"/>
  <c r="J13" i="19"/>
  <c r="J12" i="19"/>
  <c r="J11" i="19"/>
  <c r="J10" i="19"/>
  <c r="J9" i="19"/>
  <c r="J8" i="19"/>
  <c r="J7" i="19"/>
  <c r="J314" i="19" l="1"/>
  <c r="F74" i="10" l="1"/>
  <c r="Q309" i="15"/>
  <c r="O309" i="15"/>
  <c r="I309" i="15"/>
  <c r="Q308" i="15"/>
  <c r="O308" i="15"/>
  <c r="I308" i="15"/>
  <c r="Q307" i="15"/>
  <c r="O307" i="15"/>
  <c r="I307" i="15"/>
  <c r="Q306" i="15"/>
  <c r="O306" i="15"/>
  <c r="I306" i="15"/>
  <c r="Q305" i="15"/>
  <c r="O305" i="15"/>
  <c r="I305" i="15"/>
  <c r="Q304" i="15"/>
  <c r="O304" i="15"/>
  <c r="I304" i="15"/>
  <c r="Q303" i="15"/>
  <c r="O303" i="15"/>
  <c r="I303" i="15"/>
  <c r="Q302" i="15"/>
  <c r="O302" i="15"/>
  <c r="I302" i="15"/>
  <c r="Q301" i="15"/>
  <c r="O301" i="15"/>
  <c r="I301" i="15"/>
  <c r="Q300" i="15"/>
  <c r="O300" i="15"/>
  <c r="I300" i="15"/>
  <c r="Q299" i="15"/>
  <c r="O299" i="15"/>
  <c r="I299" i="15"/>
  <c r="Q298" i="15"/>
  <c r="O298" i="15"/>
  <c r="I298" i="15"/>
  <c r="Q297" i="15"/>
  <c r="O297" i="15"/>
  <c r="I297" i="15"/>
  <c r="Q296" i="15"/>
  <c r="O296" i="15"/>
  <c r="I296" i="15"/>
  <c r="Q295" i="15"/>
  <c r="O295" i="15"/>
  <c r="I295" i="15"/>
  <c r="Q294" i="15"/>
  <c r="O294" i="15"/>
  <c r="I294" i="15"/>
  <c r="Q293" i="15"/>
  <c r="O293" i="15"/>
  <c r="I293" i="15"/>
  <c r="Q292" i="15"/>
  <c r="O292" i="15"/>
  <c r="I292" i="15"/>
  <c r="Q291" i="15"/>
  <c r="O291" i="15"/>
  <c r="I291" i="15"/>
  <c r="Q290" i="15"/>
  <c r="O290" i="15"/>
  <c r="I290" i="15"/>
  <c r="Q289" i="15"/>
  <c r="O289" i="15"/>
  <c r="I289" i="15"/>
  <c r="Q288" i="15"/>
  <c r="O288" i="15"/>
  <c r="I288" i="15"/>
  <c r="Q287" i="15"/>
  <c r="O287" i="15"/>
  <c r="I287" i="15"/>
  <c r="Q286" i="15"/>
  <c r="O286" i="15"/>
  <c r="I286" i="15"/>
  <c r="Q285" i="15"/>
  <c r="O285" i="15"/>
  <c r="I285" i="15"/>
  <c r="Q284" i="15"/>
  <c r="O284" i="15"/>
  <c r="I284" i="15"/>
  <c r="Q283" i="15"/>
  <c r="O283" i="15"/>
  <c r="I283" i="15"/>
  <c r="Q282" i="15"/>
  <c r="O282" i="15"/>
  <c r="I282" i="15"/>
  <c r="Q281" i="15"/>
  <c r="O281" i="15"/>
  <c r="I281" i="15"/>
  <c r="Q280" i="15"/>
  <c r="O280" i="15"/>
  <c r="I280" i="15"/>
  <c r="Q279" i="15"/>
  <c r="O279" i="15"/>
  <c r="I279" i="15"/>
  <c r="Q278" i="15"/>
  <c r="O278" i="15"/>
  <c r="I278" i="15"/>
  <c r="Q277" i="15"/>
  <c r="O277" i="15"/>
  <c r="I277" i="15"/>
  <c r="Q276" i="15"/>
  <c r="O276" i="15"/>
  <c r="I276" i="15"/>
  <c r="Q275" i="15"/>
  <c r="O275" i="15"/>
  <c r="I275" i="15"/>
  <c r="Q274" i="15"/>
  <c r="O274" i="15"/>
  <c r="I274" i="15"/>
  <c r="Q273" i="15"/>
  <c r="O273" i="15"/>
  <c r="I273" i="15"/>
  <c r="Q272" i="15"/>
  <c r="O272" i="15"/>
  <c r="I272" i="15"/>
  <c r="Q271" i="15"/>
  <c r="O271" i="15"/>
  <c r="I271" i="15"/>
  <c r="Q270" i="15"/>
  <c r="O270" i="15"/>
  <c r="I270" i="15"/>
  <c r="Q269" i="15"/>
  <c r="O269" i="15"/>
  <c r="I269" i="15"/>
  <c r="Q268" i="15"/>
  <c r="O268" i="15"/>
  <c r="I268" i="15"/>
  <c r="Q267" i="15"/>
  <c r="O267" i="15"/>
  <c r="I267" i="15"/>
  <c r="Q266" i="15"/>
  <c r="O266" i="15"/>
  <c r="I266" i="15"/>
  <c r="Q265" i="15"/>
  <c r="O265" i="15"/>
  <c r="I265" i="15"/>
  <c r="Q264" i="15"/>
  <c r="O264" i="15"/>
  <c r="I264" i="15"/>
  <c r="Q263" i="15"/>
  <c r="O263" i="15"/>
  <c r="I263" i="15"/>
  <c r="Q262" i="15"/>
  <c r="O262" i="15"/>
  <c r="I262" i="15"/>
  <c r="Q261" i="15"/>
  <c r="O261" i="15"/>
  <c r="I261" i="15"/>
  <c r="Q260" i="15"/>
  <c r="O260" i="15"/>
  <c r="I260" i="15"/>
  <c r="Q259" i="15"/>
  <c r="O259" i="15"/>
  <c r="I259" i="15"/>
  <c r="Q258" i="15"/>
  <c r="O258" i="15"/>
  <c r="I258" i="15"/>
  <c r="Q257" i="15"/>
  <c r="O257" i="15"/>
  <c r="I257" i="15"/>
  <c r="Q256" i="15"/>
  <c r="O256" i="15"/>
  <c r="I256" i="15"/>
  <c r="Q255" i="15"/>
  <c r="O255" i="15"/>
  <c r="I255" i="15"/>
  <c r="Q254" i="15"/>
  <c r="O254" i="15"/>
  <c r="I254" i="15"/>
  <c r="Q253" i="15"/>
  <c r="O253" i="15"/>
  <c r="I253" i="15"/>
  <c r="Q252" i="15"/>
  <c r="O252" i="15"/>
  <c r="I252" i="15"/>
  <c r="Q251" i="15"/>
  <c r="O251" i="15"/>
  <c r="I251" i="15"/>
  <c r="Q250" i="15"/>
  <c r="O250" i="15"/>
  <c r="I250" i="15"/>
  <c r="Q249" i="15"/>
  <c r="O249" i="15"/>
  <c r="I249" i="15"/>
  <c r="Q248" i="15"/>
  <c r="O248" i="15"/>
  <c r="I248" i="15"/>
  <c r="Q247" i="15"/>
  <c r="O247" i="15"/>
  <c r="I247" i="15"/>
  <c r="Q246" i="15"/>
  <c r="O246" i="15"/>
  <c r="I246" i="15"/>
  <c r="Q245" i="15"/>
  <c r="O245" i="15"/>
  <c r="I245" i="15"/>
  <c r="Q244" i="15"/>
  <c r="O244" i="15"/>
  <c r="I244" i="15"/>
  <c r="Q243" i="15"/>
  <c r="O243" i="15"/>
  <c r="I243" i="15"/>
  <c r="Q242" i="15"/>
  <c r="O242" i="15"/>
  <c r="I242" i="15"/>
  <c r="Q241" i="15"/>
  <c r="O241" i="15"/>
  <c r="I241" i="15"/>
  <c r="Q240" i="15"/>
  <c r="O240" i="15"/>
  <c r="I240" i="15"/>
  <c r="Q239" i="15"/>
  <c r="O239" i="15"/>
  <c r="I239" i="15"/>
  <c r="Q238" i="15"/>
  <c r="O238" i="15"/>
  <c r="I238" i="15"/>
  <c r="Q237" i="15"/>
  <c r="O237" i="15"/>
  <c r="I237" i="15"/>
  <c r="Q236" i="15"/>
  <c r="O236" i="15"/>
  <c r="I236" i="15"/>
  <c r="Q235" i="15"/>
  <c r="O235" i="15"/>
  <c r="I235" i="15"/>
  <c r="Q234" i="15"/>
  <c r="O234" i="15"/>
  <c r="I234" i="15"/>
  <c r="Q233" i="15"/>
  <c r="O233" i="15"/>
  <c r="I233" i="15"/>
  <c r="Q232" i="15"/>
  <c r="O232" i="15"/>
  <c r="I232" i="15"/>
  <c r="Q231" i="15"/>
  <c r="O231" i="15"/>
  <c r="I231" i="15"/>
  <c r="Q230" i="15"/>
  <c r="O230" i="15"/>
  <c r="I230" i="15"/>
  <c r="Q229" i="15"/>
  <c r="O229" i="15"/>
  <c r="I229" i="15"/>
  <c r="Q228" i="15"/>
  <c r="O228" i="15"/>
  <c r="I228" i="15"/>
  <c r="Q227" i="15"/>
  <c r="O227" i="15"/>
  <c r="I227" i="15"/>
  <c r="Q226" i="15"/>
  <c r="O226" i="15"/>
  <c r="I226" i="15"/>
  <c r="Q225" i="15"/>
  <c r="O225" i="15"/>
  <c r="I225" i="15"/>
  <c r="Q224" i="15"/>
  <c r="O224" i="15"/>
  <c r="I224" i="15"/>
  <c r="Q223" i="15"/>
  <c r="O223" i="15"/>
  <c r="I223" i="15"/>
  <c r="Q222" i="15"/>
  <c r="O222" i="15"/>
  <c r="I222" i="15"/>
  <c r="Q221" i="15"/>
  <c r="O221" i="15"/>
  <c r="I221" i="15"/>
  <c r="Q220" i="15"/>
  <c r="O220" i="15"/>
  <c r="I220" i="15"/>
  <c r="Q219" i="15"/>
  <c r="O219" i="15"/>
  <c r="I219" i="15"/>
  <c r="Q218" i="15"/>
  <c r="O218" i="15"/>
  <c r="I218" i="15"/>
  <c r="Q217" i="15"/>
  <c r="O217" i="15"/>
  <c r="I217" i="15"/>
  <c r="Q216" i="15"/>
  <c r="O216" i="15"/>
  <c r="I216" i="15"/>
  <c r="Q215" i="15"/>
  <c r="O215" i="15"/>
  <c r="I215" i="15"/>
  <c r="Q214" i="15"/>
  <c r="O214" i="15"/>
  <c r="I214" i="15"/>
  <c r="Q213" i="15"/>
  <c r="O213" i="15"/>
  <c r="I213" i="15"/>
  <c r="Q212" i="15"/>
  <c r="O212" i="15"/>
  <c r="I212" i="15"/>
  <c r="Q211" i="15"/>
  <c r="O211" i="15"/>
  <c r="I211" i="15"/>
  <c r="Q210" i="15"/>
  <c r="O210" i="15"/>
  <c r="I210" i="15"/>
  <c r="Q209" i="15"/>
  <c r="O209" i="15"/>
  <c r="I209" i="15"/>
  <c r="Q208" i="15"/>
  <c r="O208" i="15"/>
  <c r="I208" i="15"/>
  <c r="Q207" i="15"/>
  <c r="O207" i="15"/>
  <c r="I207" i="15"/>
  <c r="Q206" i="15"/>
  <c r="O206" i="15"/>
  <c r="I206" i="15"/>
  <c r="Q205" i="15"/>
  <c r="O205" i="15"/>
  <c r="I205" i="15"/>
  <c r="Q204" i="15"/>
  <c r="O204" i="15"/>
  <c r="I204" i="15"/>
  <c r="Q203" i="15"/>
  <c r="O203" i="15"/>
  <c r="I203" i="15"/>
  <c r="Q202" i="15"/>
  <c r="O202" i="15"/>
  <c r="I202" i="15"/>
  <c r="Q201" i="15"/>
  <c r="O201" i="15"/>
  <c r="I201" i="15"/>
  <c r="Q200" i="15"/>
  <c r="O200" i="15"/>
  <c r="I200" i="15"/>
  <c r="Q199" i="15"/>
  <c r="O199" i="15"/>
  <c r="I199" i="15"/>
  <c r="Q198" i="15"/>
  <c r="O198" i="15"/>
  <c r="I198" i="15"/>
  <c r="Q197" i="15"/>
  <c r="O197" i="15"/>
  <c r="I197" i="15"/>
  <c r="Q196" i="15"/>
  <c r="O196" i="15"/>
  <c r="I196" i="15"/>
  <c r="Q195" i="15"/>
  <c r="O195" i="15"/>
  <c r="I195" i="15"/>
  <c r="Q194" i="15"/>
  <c r="O194" i="15"/>
  <c r="I194" i="15"/>
  <c r="Q193" i="15"/>
  <c r="O193" i="15"/>
  <c r="I193" i="15"/>
  <c r="Q192" i="15"/>
  <c r="O192" i="15"/>
  <c r="I192" i="15"/>
  <c r="Q191" i="15"/>
  <c r="O191" i="15"/>
  <c r="I191" i="15"/>
  <c r="Q190" i="15"/>
  <c r="O190" i="15"/>
  <c r="I190" i="15"/>
  <c r="Q189" i="15"/>
  <c r="O189" i="15"/>
  <c r="I189" i="15"/>
  <c r="Q188" i="15"/>
  <c r="O188" i="15"/>
  <c r="I188" i="15"/>
  <c r="Q187" i="15"/>
  <c r="O187" i="15"/>
  <c r="I187" i="15"/>
  <c r="Q186" i="15"/>
  <c r="O186" i="15"/>
  <c r="I186" i="15"/>
  <c r="Q185" i="15"/>
  <c r="O185" i="15"/>
  <c r="I185" i="15"/>
  <c r="Q184" i="15"/>
  <c r="O184" i="15"/>
  <c r="I184" i="15"/>
  <c r="Q183" i="15"/>
  <c r="O183" i="15"/>
  <c r="I183" i="15"/>
  <c r="Q182" i="15"/>
  <c r="O182" i="15"/>
  <c r="I182" i="15"/>
  <c r="Q181" i="15"/>
  <c r="O181" i="15"/>
  <c r="I181" i="15"/>
  <c r="Q180" i="15"/>
  <c r="O180" i="15"/>
  <c r="I180" i="15"/>
  <c r="Q179" i="15"/>
  <c r="O179" i="15"/>
  <c r="I179" i="15"/>
  <c r="Q178" i="15"/>
  <c r="O178" i="15"/>
  <c r="I178" i="15"/>
  <c r="Q177" i="15"/>
  <c r="O177" i="15"/>
  <c r="I177" i="15"/>
  <c r="Q176" i="15"/>
  <c r="O176" i="15"/>
  <c r="I176" i="15"/>
  <c r="Q175" i="15"/>
  <c r="O175" i="15"/>
  <c r="I175" i="15"/>
  <c r="Q174" i="15"/>
  <c r="O174" i="15"/>
  <c r="I174" i="15"/>
  <c r="Q173" i="15"/>
  <c r="O173" i="15"/>
  <c r="I173" i="15"/>
  <c r="Q172" i="15"/>
  <c r="O172" i="15"/>
  <c r="I172" i="15"/>
  <c r="Q171" i="15"/>
  <c r="O171" i="15"/>
  <c r="I171" i="15"/>
  <c r="Q170" i="15"/>
  <c r="O170" i="15"/>
  <c r="I170" i="15"/>
  <c r="Q169" i="15"/>
  <c r="O169" i="15"/>
  <c r="I169" i="15"/>
  <c r="Q168" i="15"/>
  <c r="O168" i="15"/>
  <c r="I168" i="15"/>
  <c r="Q167" i="15"/>
  <c r="O167" i="15"/>
  <c r="I167" i="15"/>
  <c r="Q166" i="15"/>
  <c r="O166" i="15"/>
  <c r="I166" i="15"/>
  <c r="Q165" i="15"/>
  <c r="O165" i="15"/>
  <c r="I165" i="15"/>
  <c r="Q164" i="15"/>
  <c r="O164" i="15"/>
  <c r="I164" i="15"/>
  <c r="Q163" i="15"/>
  <c r="O163" i="15"/>
  <c r="I163" i="15"/>
  <c r="Q162" i="15"/>
  <c r="O162" i="15"/>
  <c r="I162" i="15"/>
  <c r="Q161" i="15"/>
  <c r="O161" i="15"/>
  <c r="I161" i="15"/>
  <c r="Q160" i="15"/>
  <c r="O160" i="15"/>
  <c r="I160" i="15"/>
  <c r="Q159" i="15"/>
  <c r="O159" i="15"/>
  <c r="I159" i="15"/>
  <c r="Q158" i="15"/>
  <c r="O158" i="15"/>
  <c r="I158" i="15"/>
  <c r="Q157" i="15"/>
  <c r="O157" i="15"/>
  <c r="I157" i="15"/>
  <c r="Q156" i="15"/>
  <c r="O156" i="15"/>
  <c r="I156" i="15"/>
  <c r="Q155" i="15"/>
  <c r="O155" i="15"/>
  <c r="I155" i="15"/>
  <c r="Q154" i="15"/>
  <c r="O154" i="15"/>
  <c r="I154" i="15"/>
  <c r="Q153" i="15"/>
  <c r="O153" i="15"/>
  <c r="I153" i="15"/>
  <c r="Q152" i="15"/>
  <c r="O152" i="15"/>
  <c r="I152" i="15"/>
  <c r="Q151" i="15"/>
  <c r="O151" i="15"/>
  <c r="I151" i="15"/>
  <c r="Q150" i="15"/>
  <c r="O150" i="15"/>
  <c r="I150" i="15"/>
  <c r="Q149" i="15"/>
  <c r="O149" i="15"/>
  <c r="I149" i="15"/>
  <c r="Q148" i="15"/>
  <c r="O148" i="15"/>
  <c r="I148" i="15"/>
  <c r="Q147" i="15"/>
  <c r="O147" i="15"/>
  <c r="I147" i="15"/>
  <c r="Q146" i="15"/>
  <c r="O146" i="15"/>
  <c r="I146" i="15"/>
  <c r="Q145" i="15"/>
  <c r="O145" i="15"/>
  <c r="I145" i="15"/>
  <c r="Q144" i="15"/>
  <c r="O144" i="15"/>
  <c r="I144" i="15"/>
  <c r="Q143" i="15"/>
  <c r="O143" i="15"/>
  <c r="I143" i="15"/>
  <c r="Q142" i="15"/>
  <c r="O142" i="15"/>
  <c r="I142" i="15"/>
  <c r="Q141" i="15"/>
  <c r="O141" i="15"/>
  <c r="I141" i="15"/>
  <c r="Q140" i="15"/>
  <c r="O140" i="15"/>
  <c r="I140" i="15"/>
  <c r="Q139" i="15"/>
  <c r="O139" i="15"/>
  <c r="I139" i="15"/>
  <c r="Q138" i="15"/>
  <c r="O138" i="15"/>
  <c r="I138" i="15"/>
  <c r="Q137" i="15"/>
  <c r="O137" i="15"/>
  <c r="I137" i="15"/>
  <c r="Q136" i="15"/>
  <c r="O136" i="15"/>
  <c r="I136" i="15"/>
  <c r="Q135" i="15"/>
  <c r="O135" i="15"/>
  <c r="I135" i="15"/>
  <c r="Q134" i="15"/>
  <c r="O134" i="15"/>
  <c r="I134" i="15"/>
  <c r="Q133" i="15"/>
  <c r="O133" i="15"/>
  <c r="I133" i="15"/>
  <c r="Q132" i="15"/>
  <c r="O132" i="15"/>
  <c r="I132" i="15"/>
  <c r="Q131" i="15"/>
  <c r="O131" i="15"/>
  <c r="I131" i="15"/>
  <c r="Q130" i="15"/>
  <c r="O130" i="15"/>
  <c r="I130" i="15"/>
  <c r="Q129" i="15"/>
  <c r="O129" i="15"/>
  <c r="I129" i="15"/>
  <c r="Q128" i="15"/>
  <c r="O128" i="15"/>
  <c r="I128" i="15"/>
  <c r="Q127" i="15"/>
  <c r="O127" i="15"/>
  <c r="I127" i="15"/>
  <c r="Q126" i="15"/>
  <c r="O126" i="15"/>
  <c r="I126" i="15"/>
  <c r="Q125" i="15"/>
  <c r="O125" i="15"/>
  <c r="I125" i="15"/>
  <c r="Q124" i="15"/>
  <c r="O124" i="15"/>
  <c r="I124" i="15"/>
  <c r="Q123" i="15"/>
  <c r="O123" i="15"/>
  <c r="I123" i="15"/>
  <c r="Q122" i="15"/>
  <c r="O122" i="15"/>
  <c r="I122" i="15"/>
  <c r="Q121" i="15"/>
  <c r="O121" i="15"/>
  <c r="I121" i="15"/>
  <c r="Q120" i="15"/>
  <c r="O120" i="15"/>
  <c r="I120" i="15"/>
  <c r="Q119" i="15"/>
  <c r="O119" i="15"/>
  <c r="I119" i="15"/>
  <c r="Q118" i="15"/>
  <c r="O118" i="15"/>
  <c r="I118" i="15"/>
  <c r="Q117" i="15"/>
  <c r="O117" i="15"/>
  <c r="I117" i="15"/>
  <c r="Q116" i="15"/>
  <c r="O116" i="15"/>
  <c r="I116" i="15"/>
  <c r="Q115" i="15"/>
  <c r="O115" i="15"/>
  <c r="I115" i="15"/>
  <c r="Q114" i="15"/>
  <c r="O114" i="15"/>
  <c r="I114" i="15"/>
  <c r="Q113" i="15"/>
  <c r="O113" i="15"/>
  <c r="I113" i="15"/>
  <c r="Q112" i="15"/>
  <c r="O112" i="15"/>
  <c r="I112" i="15"/>
  <c r="Q111" i="15"/>
  <c r="O111" i="15"/>
  <c r="I111" i="15"/>
  <c r="Q110" i="15"/>
  <c r="O110" i="15"/>
  <c r="I110" i="15"/>
  <c r="Q109" i="15"/>
  <c r="O109" i="15"/>
  <c r="I109" i="15"/>
  <c r="Q108" i="15"/>
  <c r="O108" i="15"/>
  <c r="I108" i="15"/>
  <c r="Q107" i="15"/>
  <c r="O107" i="15"/>
  <c r="I107" i="15"/>
  <c r="Q106" i="15"/>
  <c r="O106" i="15"/>
  <c r="I106" i="15"/>
  <c r="Q105" i="15"/>
  <c r="O105" i="15"/>
  <c r="I105" i="15"/>
  <c r="Q104" i="15"/>
  <c r="O104" i="15"/>
  <c r="I104" i="15"/>
  <c r="Q103" i="15"/>
  <c r="O103" i="15"/>
  <c r="I103" i="15"/>
  <c r="Q102" i="15"/>
  <c r="O102" i="15"/>
  <c r="I102" i="15"/>
  <c r="Q101" i="15"/>
  <c r="O101" i="15"/>
  <c r="I101" i="15"/>
  <c r="Q100" i="15"/>
  <c r="O100" i="15"/>
  <c r="I100" i="15"/>
  <c r="Q99" i="15"/>
  <c r="O99" i="15"/>
  <c r="I99" i="15"/>
  <c r="Q98" i="15"/>
  <c r="O98" i="15"/>
  <c r="I98" i="15"/>
  <c r="Q97" i="15"/>
  <c r="O97" i="15"/>
  <c r="I97" i="15"/>
  <c r="Q96" i="15"/>
  <c r="O96" i="15"/>
  <c r="I96" i="15"/>
  <c r="Q95" i="15"/>
  <c r="O95" i="15"/>
  <c r="I95" i="15"/>
  <c r="Q94" i="15"/>
  <c r="O94" i="15"/>
  <c r="I94" i="15"/>
  <c r="Q93" i="15"/>
  <c r="O93" i="15"/>
  <c r="I93" i="15"/>
  <c r="Q92" i="15"/>
  <c r="O92" i="15"/>
  <c r="I92" i="15"/>
  <c r="Q91" i="15"/>
  <c r="O91" i="15"/>
  <c r="I91" i="15"/>
  <c r="Q90" i="15"/>
  <c r="O90" i="15"/>
  <c r="I90" i="15"/>
  <c r="Q89" i="15"/>
  <c r="O89" i="15"/>
  <c r="I89" i="15"/>
  <c r="Q88" i="15"/>
  <c r="O88" i="15"/>
  <c r="I88" i="15"/>
  <c r="Q87" i="15"/>
  <c r="O87" i="15"/>
  <c r="I87" i="15"/>
  <c r="Q86" i="15"/>
  <c r="O86" i="15"/>
  <c r="I86" i="15"/>
  <c r="Q85" i="15"/>
  <c r="O85" i="15"/>
  <c r="I85" i="15"/>
  <c r="Q84" i="15"/>
  <c r="O84" i="15"/>
  <c r="I84" i="15"/>
  <c r="Q83" i="15"/>
  <c r="O83" i="15"/>
  <c r="I83" i="15"/>
  <c r="Q82" i="15"/>
  <c r="O82" i="15"/>
  <c r="I82" i="15"/>
  <c r="Q81" i="15"/>
  <c r="O81" i="15"/>
  <c r="I81" i="15"/>
  <c r="Q80" i="15"/>
  <c r="O80" i="15"/>
  <c r="I80" i="15"/>
  <c r="Q79" i="15"/>
  <c r="O79" i="15"/>
  <c r="I79" i="15"/>
  <c r="Q78" i="15"/>
  <c r="O78" i="15"/>
  <c r="I78" i="15"/>
  <c r="Q77" i="15"/>
  <c r="O77" i="15"/>
  <c r="I77" i="15"/>
  <c r="Q76" i="15"/>
  <c r="O76" i="15"/>
  <c r="I76" i="15"/>
  <c r="Q75" i="15"/>
  <c r="O75" i="15"/>
  <c r="I75" i="15"/>
  <c r="Q74" i="15"/>
  <c r="O74" i="15"/>
  <c r="I74" i="15"/>
  <c r="Q73" i="15"/>
  <c r="O73" i="15"/>
  <c r="I73" i="15"/>
  <c r="Q72" i="15"/>
  <c r="O72" i="15"/>
  <c r="I72" i="15"/>
  <c r="Q71" i="15"/>
  <c r="O71" i="15"/>
  <c r="I71" i="15"/>
  <c r="Q70" i="15"/>
  <c r="O70" i="15"/>
  <c r="I70" i="15"/>
  <c r="Q69" i="15"/>
  <c r="O69" i="15"/>
  <c r="I69" i="15"/>
  <c r="Q68" i="15"/>
  <c r="O68" i="15"/>
  <c r="I68" i="15"/>
  <c r="Q67" i="15"/>
  <c r="O67" i="15"/>
  <c r="I67" i="15"/>
  <c r="Q66" i="15"/>
  <c r="O66" i="15"/>
  <c r="I66" i="15"/>
  <c r="Q65" i="15"/>
  <c r="O65" i="15"/>
  <c r="I65" i="15"/>
  <c r="Q64" i="15"/>
  <c r="O64" i="15"/>
  <c r="I64" i="15"/>
  <c r="Q63" i="15"/>
  <c r="O63" i="15"/>
  <c r="I63" i="15"/>
  <c r="Q62" i="15"/>
  <c r="O62" i="15"/>
  <c r="I62" i="15"/>
  <c r="Q61" i="15"/>
  <c r="O61" i="15"/>
  <c r="I61" i="15"/>
  <c r="Q60" i="15"/>
  <c r="O60" i="15"/>
  <c r="I60" i="15"/>
  <c r="Q59" i="15"/>
  <c r="O59" i="15"/>
  <c r="I59" i="15"/>
  <c r="Q58" i="15"/>
  <c r="O58" i="15"/>
  <c r="I58" i="15"/>
  <c r="Q57" i="15"/>
  <c r="O57" i="15"/>
  <c r="I57" i="15"/>
  <c r="Q56" i="15"/>
  <c r="O56" i="15"/>
  <c r="I56" i="15"/>
  <c r="Q55" i="15"/>
  <c r="O55" i="15"/>
  <c r="I55" i="15"/>
  <c r="Q54" i="15"/>
  <c r="O54" i="15"/>
  <c r="I54" i="15"/>
  <c r="Q53" i="15"/>
  <c r="O53" i="15"/>
  <c r="I53" i="15"/>
  <c r="Q52" i="15"/>
  <c r="O52" i="15"/>
  <c r="I52" i="15"/>
  <c r="Q51" i="15"/>
  <c r="O51" i="15"/>
  <c r="I51" i="15"/>
  <c r="Q50" i="15"/>
  <c r="O50" i="15"/>
  <c r="I50" i="15"/>
  <c r="Q49" i="15"/>
  <c r="O49" i="15"/>
  <c r="I49" i="15"/>
  <c r="Q48" i="15"/>
  <c r="O48" i="15"/>
  <c r="I48" i="15"/>
  <c r="Q47" i="15"/>
  <c r="O47" i="15"/>
  <c r="I47" i="15"/>
  <c r="Q46" i="15"/>
  <c r="O46" i="15"/>
  <c r="I46" i="15"/>
  <c r="Q45" i="15"/>
  <c r="O45" i="15"/>
  <c r="I45" i="15"/>
  <c r="Q44" i="15"/>
  <c r="O44" i="15"/>
  <c r="I44" i="15"/>
  <c r="Q43" i="15"/>
  <c r="O43" i="15"/>
  <c r="I43" i="15"/>
  <c r="Q42" i="15"/>
  <c r="O42" i="15"/>
  <c r="I42" i="15"/>
  <c r="Q41" i="15"/>
  <c r="O41" i="15"/>
  <c r="I41" i="15"/>
  <c r="Q40" i="15"/>
  <c r="O40" i="15"/>
  <c r="I40" i="15"/>
  <c r="Q39" i="15"/>
  <c r="O39" i="15"/>
  <c r="I39" i="15"/>
  <c r="Q38" i="15"/>
  <c r="O38" i="15"/>
  <c r="I38" i="15"/>
  <c r="Q37" i="15"/>
  <c r="O37" i="15"/>
  <c r="I37" i="15"/>
  <c r="Q36" i="15"/>
  <c r="O36" i="15"/>
  <c r="I36" i="15"/>
  <c r="Q35" i="15"/>
  <c r="O35" i="15"/>
  <c r="I35" i="15"/>
  <c r="Q34" i="15"/>
  <c r="O34" i="15"/>
  <c r="I34" i="15"/>
  <c r="Q33" i="15"/>
  <c r="O33" i="15"/>
  <c r="I33" i="15"/>
  <c r="Q32" i="15"/>
  <c r="O32" i="15"/>
  <c r="I32" i="15"/>
  <c r="Q31" i="15"/>
  <c r="O31" i="15"/>
  <c r="I31" i="15"/>
  <c r="Q30" i="15"/>
  <c r="O30" i="15"/>
  <c r="I30" i="15"/>
  <c r="Q29" i="15"/>
  <c r="O29" i="15"/>
  <c r="I29" i="15"/>
  <c r="Q28" i="15"/>
  <c r="O28" i="15"/>
  <c r="I28" i="15"/>
  <c r="Q27" i="15"/>
  <c r="O27" i="15"/>
  <c r="I27" i="15"/>
  <c r="Q26" i="15"/>
  <c r="O26" i="15"/>
  <c r="I26" i="15"/>
  <c r="Q25" i="15"/>
  <c r="O25" i="15"/>
  <c r="I25" i="15"/>
  <c r="Q24" i="15"/>
  <c r="O24" i="15"/>
  <c r="I24" i="15"/>
  <c r="Q23" i="15"/>
  <c r="O23" i="15"/>
  <c r="I23" i="15"/>
  <c r="Q22" i="15"/>
  <c r="O22" i="15"/>
  <c r="I22" i="15"/>
  <c r="Q21" i="15"/>
  <c r="O21" i="15"/>
  <c r="I21" i="15"/>
  <c r="Q20" i="15"/>
  <c r="O20" i="15"/>
  <c r="I20" i="15"/>
  <c r="Q19" i="15"/>
  <c r="O19" i="15"/>
  <c r="I19" i="15"/>
  <c r="Q18" i="15"/>
  <c r="O18" i="15"/>
  <c r="I18" i="15"/>
  <c r="Q17" i="15"/>
  <c r="O17" i="15"/>
  <c r="I17" i="15"/>
  <c r="Q16" i="15"/>
  <c r="O16" i="15"/>
  <c r="I16" i="15"/>
  <c r="Q15" i="15"/>
  <c r="O15" i="15"/>
  <c r="I15" i="15"/>
  <c r="Q14" i="15"/>
  <c r="O14" i="15"/>
  <c r="I14" i="15"/>
  <c r="Q13" i="15"/>
  <c r="O13" i="15"/>
  <c r="I13" i="15"/>
  <c r="Q12" i="15"/>
  <c r="O12" i="15"/>
  <c r="I12" i="15"/>
  <c r="Q11" i="15"/>
  <c r="O11" i="15"/>
  <c r="I11" i="15"/>
  <c r="Q10" i="15"/>
  <c r="O10" i="15"/>
  <c r="I10" i="15"/>
  <c r="Q9" i="15"/>
  <c r="O9" i="15"/>
  <c r="I9" i="15"/>
  <c r="Q8" i="15"/>
  <c r="O8" i="15"/>
  <c r="I8" i="15"/>
  <c r="Q7" i="15"/>
  <c r="O7" i="15"/>
  <c r="I7" i="15"/>
  <c r="Q6" i="15"/>
  <c r="O6" i="15"/>
  <c r="I6" i="15"/>
  <c r="Q313" i="15" l="1"/>
  <c r="O313" i="15"/>
  <c r="I313" i="15"/>
  <c r="B59" i="10" l="1"/>
  <c r="B60" i="10" s="1"/>
  <c r="B61" i="10" s="1"/>
  <c r="B62" i="10" s="1"/>
  <c r="C1" i="10" l="1"/>
  <c r="A14" i="10" l="1"/>
  <c r="A8" i="10"/>
  <c r="F14" i="10" l="1"/>
  <c r="C14" i="10"/>
  <c r="R14" i="10"/>
  <c r="Q14" i="10"/>
  <c r="G14" i="10"/>
  <c r="V14" i="10"/>
  <c r="K14" i="10"/>
  <c r="P14" i="10"/>
  <c r="H14" i="10"/>
  <c r="O14" i="10"/>
  <c r="M14" i="10"/>
  <c r="L14" i="10"/>
  <c r="T14" i="10"/>
  <c r="U14" i="10"/>
  <c r="H8" i="10"/>
  <c r="V8" i="10"/>
  <c r="F31" i="10" s="1"/>
  <c r="G8" i="10"/>
  <c r="T8" i="10"/>
  <c r="U8" i="10"/>
  <c r="P8" i="10"/>
  <c r="Q8" i="10"/>
  <c r="O8" i="10"/>
  <c r="R8" i="10"/>
  <c r="K8" i="10"/>
  <c r="M8" i="10"/>
  <c r="L8" i="10"/>
  <c r="J8" i="10"/>
  <c r="J14" i="10"/>
  <c r="B14" i="10"/>
  <c r="F8" i="10"/>
  <c r="F32" i="10" s="1"/>
  <c r="E61" i="10"/>
  <c r="E58" i="10"/>
  <c r="E62" i="10"/>
  <c r="E60" i="10"/>
  <c r="E59" i="10"/>
  <c r="B8" i="10"/>
  <c r="C8" i="10"/>
  <c r="G76" i="10" s="1"/>
  <c r="D8" i="10"/>
  <c r="E39" i="10" l="1"/>
  <c r="F76" i="10"/>
  <c r="E32" i="10"/>
  <c r="E31" i="10"/>
  <c r="M18" i="10"/>
  <c r="F24" i="10" s="1"/>
  <c r="H18" i="10"/>
  <c r="L18" i="10"/>
  <c r="J18" i="10"/>
  <c r="O18" i="10"/>
  <c r="Q18" i="10"/>
  <c r="R18" i="10"/>
  <c r="F28" i="10" s="1"/>
  <c r="E48" i="10"/>
  <c r="K18" i="10"/>
  <c r="P18" i="10"/>
  <c r="E76" i="10"/>
  <c r="F49" i="10"/>
  <c r="E47" i="10"/>
  <c r="F47" i="10"/>
  <c r="F46" i="10"/>
  <c r="F48" i="10"/>
  <c r="E46" i="10"/>
  <c r="E49" i="10"/>
  <c r="E41" i="10"/>
  <c r="E14" i="10"/>
  <c r="G70" i="10"/>
  <c r="E70" i="10"/>
  <c r="E8" i="10"/>
  <c r="F70" i="10"/>
  <c r="F21" i="10" l="1"/>
  <c r="E21" i="10"/>
  <c r="E22" i="10"/>
  <c r="F22" i="10"/>
  <c r="E42" i="10"/>
  <c r="E40" i="10"/>
  <c r="F33" i="10"/>
  <c r="E34" i="10"/>
  <c r="F34" i="10"/>
  <c r="E33" i="10"/>
  <c r="E24" i="10"/>
  <c r="F26" i="10"/>
  <c r="E26" i="10"/>
  <c r="F25" i="10"/>
  <c r="E25" i="10"/>
  <c r="F27" i="10"/>
  <c r="E27" i="10"/>
  <c r="F23" i="10"/>
  <c r="E23" i="10"/>
  <c r="E28" i="10"/>
  <c r="F51" i="10"/>
  <c r="E51" i="10"/>
  <c r="F35" i="10" l="1"/>
  <c r="E64" i="10"/>
  <c r="E35"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Preeta Nayak</author>
  </authors>
  <commentList>
    <comment ref="B206" authorId="0" shapeId="0" xr:uid="{00000000-0006-0000-0200-000001000000}">
      <text>
        <r>
          <rPr>
            <b/>
            <sz val="9"/>
            <color indexed="81"/>
            <rFont val="Tahoma"/>
            <family val="2"/>
          </rPr>
          <t>Preeta Nayak:</t>
        </r>
        <r>
          <rPr>
            <sz val="9"/>
            <color indexed="81"/>
            <rFont val="Tahoma"/>
            <family val="2"/>
          </rPr>
          <t xml:space="preserve">
unit joined in March of 2017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Preeta Nayak</author>
  </authors>
  <commentList>
    <comment ref="B207" authorId="0" shapeId="0" xr:uid="{632B6F18-2A99-4061-95FF-DD0BE6C54084}">
      <text>
        <r>
          <rPr>
            <b/>
            <sz val="9"/>
            <color indexed="81"/>
            <rFont val="Tahoma"/>
            <family val="2"/>
          </rPr>
          <t>Preeta Nayak:</t>
        </r>
        <r>
          <rPr>
            <sz val="9"/>
            <color indexed="81"/>
            <rFont val="Tahoma"/>
            <family val="2"/>
          </rPr>
          <t xml:space="preserve">
unit joined in March of 2017
</t>
        </r>
      </text>
    </comment>
  </commentList>
</comments>
</file>

<file path=xl/sharedStrings.xml><?xml version="1.0" encoding="utf-8"?>
<sst xmlns="http://schemas.openxmlformats.org/spreadsheetml/2006/main" count="3329" uniqueCount="805">
  <si>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</si>
  <si>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</si>
  <si>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</si>
  <si>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</si>
  <si>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</si>
  <si>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</si>
  <si>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</si>
  <si>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</si>
  <si>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</si>
  <si>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</si>
  <si>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</si>
  <si>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</si>
  <si>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</si>
  <si>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</si>
  <si>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</si>
  <si>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</si>
  <si>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</si>
  <si>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</si>
  <si>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</si>
  <si>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</si>
  <si>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</si>
  <si>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</si>
  <si>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</si>
  <si>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</si>
  <si>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</si>
  <si>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</si>
  <si>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</si>
  <si>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</si>
  <si>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</si>
  <si>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</si>
  <si>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</si>
  <si>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</si>
  <si>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</si>
  <si>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</si>
  <si>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</si>
  <si>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</si>
  <si>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</si>
  <si>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</si>
  <si>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</si>
  <si>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</si>
  <si>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</si>
  <si>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</si>
  <si>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</si>
  <si>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</si>
  <si>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</si>
  <si>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</si>
  <si>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</si>
  <si>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</si>
  <si>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</si>
  <si>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</si>
  <si>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</si>
  <si>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</si>
  <si>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</si>
  <si>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</si>
  <si>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</si>
  <si>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</si>
  <si>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</si>
  <si>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</si>
  <si>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</si>
  <si>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</si>
  <si>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</si>
  <si>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</si>
  <si>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</si>
  <si>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</si>
  <si>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</si>
  <si>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</si>
  <si>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</si>
  <si>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</si>
  <si>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</si>
  <si>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</si>
  <si>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</si>
  <si>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</si>
  <si>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</si>
  <si>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</si>
  <si>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</si>
  <si>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</si>
  <si>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</si>
  <si>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</si>
  <si>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</si>
  <si>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</si>
  <si>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</si>
  <si>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</si>
  <si>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</si>
  <si>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</si>
  <si>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</si>
  <si>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</si>
  <si>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</si>
  <si>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</si>
  <si>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</si>
  <si>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</si>
  <si>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</si>
  <si>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</si>
  <si>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</si>
  <si>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</si>
  <si>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</si>
  <si>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</si>
  <si>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</si>
  <si>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</si>
  <si>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</si>
  <si>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</si>
  <si>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</si>
  <si>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</si>
  <si>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</si>
  <si>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</si>
  <si>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</si>
  <si>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</si>
  <si>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</si>
  <si>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</si>
  <si>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</si>
  <si>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</si>
  <si>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</si>
  <si>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</si>
  <si>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</si>
  <si>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</si>
  <si>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</si>
  <si>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</si>
  <si>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</si>
  <si>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</si>
  <si>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</si>
  <si>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</si>
  <si>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</si>
  <si>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</si>
  <si>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</si>
  <si>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</si>
  <si>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</si>
  <si>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</si>
  <si>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</si>
  <si>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</si>
  <si>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</si>
  <si>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</si>
  <si>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</si>
  <si>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</si>
  <si>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</si>
  <si>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</si>
  <si>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</si>
  <si>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</si>
  <si>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</si>
  <si>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</si>
  <si>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</si>
  <si>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</si>
  <si>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</si>
  <si>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</si>
  <si>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</si>
  <si>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</si>
  <si>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</si>
  <si>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</si>
  <si>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</si>
  <si>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</si>
  <si>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</si>
  <si>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</si>
  <si>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</si>
  <si>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</si>
  <si>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</si>
  <si>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</si>
  <si>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</si>
  <si>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</si>
  <si>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</si>
  <si>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</si>
  <si>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</si>
  <si>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</si>
  <si>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</si>
  <si>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</si>
  <si>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</si>
  <si>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</si>
  <si>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</si>
  <si>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</si>
  <si>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</si>
  <si>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</si>
  <si>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</si>
  <si>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</si>
  <si>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</si>
  <si>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</si>
  <si>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</si>
  <si>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</si>
  <si>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</si>
  <si>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</si>
  <si>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</si>
  <si>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</si>
  <si>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</si>
  <si>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</si>
  <si>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</si>
  <si>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</si>
  <si>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</si>
  <si>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</si>
  <si>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</si>
  <si>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</si>
  <si>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</si>
  <si>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</si>
  <si>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</si>
  <si>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</si>
  <si>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</si>
  <si>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</si>
  <si>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</si>
  <si>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</si>
  <si>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</si>
  <si>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</si>
  <si>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</si>
  <si>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</si>
  <si>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</si>
  <si>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</si>
  <si>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</si>
  <si>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</si>
  <si>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</si>
  <si>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</si>
  <si>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</si>
  <si>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</si>
  <si>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</si>
  <si>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</si>
  <si>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</si>
  <si>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</si>
  <si>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</si>
  <si>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</si>
  <si>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</si>
  <si>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</si>
  <si>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</si>
  <si>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</si>
  <si>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</si>
  <si>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</si>
  <si>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</si>
  <si>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</si>
  <si>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</si>
  <si>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</si>
  <si>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</si>
  <si>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</si>
  <si>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</si>
  <si>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</si>
  <si>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</si>
  <si>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</si>
  <si>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</si>
  <si>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</si>
  <si>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</si>
  <si>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</si>
  <si>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</si>
  <si>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</si>
  <si>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</si>
  <si>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</si>
  <si>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</si>
  <si>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</si>
  <si>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</si>
  <si>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</si>
  <si>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</si>
  <si>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</si>
  <si>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</si>
  <si>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</si>
  <si>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</si>
  <si>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</si>
  <si>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</si>
  <si>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</si>
  <si>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</si>
  <si>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</si>
  <si>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</si>
  <si>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</si>
  <si>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</si>
  <si>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</si>
  <si>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</si>
  <si>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</si>
  <si>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</si>
  <si>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</si>
  <si>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</si>
  <si>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</si>
  <si>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</si>
  <si>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</si>
  <si>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</si>
  <si>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</si>
  <si>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</si>
  <si>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</si>
  <si>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</si>
  <si>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</si>
  <si>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</si>
  <si>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</si>
  <si>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</si>
  <si>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</si>
  <si>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</si>
  <si>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</si>
  <si>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</si>
  <si>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</si>
  <si>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</si>
  <si>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</si>
  <si>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</si>
  <si>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</si>
  <si>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</si>
  <si>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</si>
  <si>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</si>
  <si>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</si>
  <si>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</si>
  <si>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</si>
  <si>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</si>
  <si>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</si>
  <si>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</si>
  <si>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</si>
  <si>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</si>
  <si>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</si>
  <si>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</si>
  <si>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</si>
  <si>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</si>
  <si>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</si>
  <si>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</si>
  <si>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</si>
  <si>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</si>
  <si>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</si>
  <si>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</si>
  <si>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</si>
  <si>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</si>
  <si>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</si>
  <si>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</si>
  <si>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</si>
  <si>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</si>
  <si>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</si>
  <si>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</si>
  <si>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</si>
  <si>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</si>
  <si>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</si>
  <si>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</si>
  <si>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</si>
  <si>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</si>
  <si>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</si>
  <si>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</si>
  <si>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</si>
  <si>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</si>
  <si>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</si>
  <si>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</si>
  <si>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</si>
  <si>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</si>
  <si>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</si>
  <si>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N.E. ACADEMY OF AEROSPACE &amp; ADV.TECH</t>
  </si>
  <si>
    <t>Total</t>
  </si>
  <si>
    <t>Primary Agency Number</t>
  </si>
  <si>
    <t>Information for notes to the financial statements</t>
  </si>
  <si>
    <t>FERNLEAF COMMUNITY CHARTER</t>
  </si>
  <si>
    <t>FY201X refers to the fiscal year ended June 30, 201X</t>
  </si>
  <si>
    <t>Agency Num</t>
  </si>
  <si>
    <t>Agency Name</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</si>
  <si>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</si>
  <si>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</si>
  <si>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</si>
  <si>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</si>
  <si>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</si>
  <si>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</si>
  <si>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</si>
  <si>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</si>
  <si>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</si>
  <si>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</si>
  <si>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</si>
  <si>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</si>
  <si>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</si>
  <si>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</si>
  <si>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 xml:space="preserve">PRIOR YEAR </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</si>
  <si>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</si>
  <si>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</si>
  <si>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</si>
  <si>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</si>
  <si>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</si>
  <si>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</si>
  <si>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</si>
  <si>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</si>
  <si>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</si>
  <si>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</si>
  <si>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Unit's share of collective pension expense</t>
  </si>
  <si>
    <t>Pension expense resulting from difference between ORBIT system contributions and what was recorded as a deferred outflow in the prior year</t>
  </si>
  <si>
    <t>Tables for Disclosure</t>
  </si>
  <si>
    <t>N/A</t>
  </si>
  <si>
    <t>All RHBF Employers</t>
  </si>
  <si>
    <t>OPEB Expense</t>
  </si>
  <si>
    <t>Employer Number</t>
  </si>
  <si>
    <t>Employer</t>
  </si>
  <si>
    <t>Differences Between Expected and Actual Experience</t>
  </si>
  <si>
    <t>Net Differences Between Projected and Actual Investment Earnings on Plan Investments</t>
  </si>
  <si>
    <t>Changes of Assumptions</t>
  </si>
  <si>
    <t>Changes in Proportion and Differences Between Employer Contributions and Proportionate Share of Contributions</t>
  </si>
  <si>
    <t xml:space="preserve"> Total Deferred Outflows of Resources</t>
  </si>
  <si>
    <t>Total Deferred Inflows of Resources</t>
  </si>
  <si>
    <t>Proportionate Share of OPEB Expense</t>
  </si>
  <si>
    <t>Net Amortization of Deferred Amounts from Changes in Proportion and Difference Between Employer Contributions and Proportionate Share of Contributions</t>
  </si>
  <si>
    <t>Total Employer OPEB Expense</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</si>
  <si>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</si>
  <si>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</si>
  <si>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</si>
  <si>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</si>
  <si>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</si>
  <si>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</si>
  <si>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</si>
  <si>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</si>
  <si>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</si>
  <si>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</si>
  <si>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</si>
  <si>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</si>
  <si>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</si>
  <si>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</si>
  <si>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</si>
  <si>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</si>
  <si>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</si>
  <si>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</si>
  <si>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</si>
  <si>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</si>
  <si>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</si>
  <si>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</si>
  <si>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</si>
  <si>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</si>
  <si>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</si>
  <si>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</si>
  <si>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</si>
  <si>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</si>
  <si>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</si>
  <si>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</si>
  <si>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</si>
  <si>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</si>
  <si>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</si>
  <si>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</si>
  <si>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</si>
  <si>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</si>
  <si>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</si>
  <si>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</si>
  <si>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</si>
  <si>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</si>
  <si>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</si>
  <si>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</si>
  <si>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</si>
  <si>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</si>
  <si>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State Education Assistance Authority (subset of UNC 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</si>
  <si>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</si>
  <si>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</si>
  <si>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</si>
  <si>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</si>
  <si>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</si>
  <si>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</si>
  <si>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</si>
  <si>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</si>
  <si>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</si>
  <si>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</si>
  <si>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</si>
  <si>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</si>
  <si>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</si>
  <si>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</si>
  <si>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</si>
  <si>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</si>
  <si>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</si>
  <si>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</si>
  <si>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</si>
  <si>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</si>
  <si>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</si>
  <si>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</si>
  <si>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</si>
  <si>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</si>
  <si>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</si>
  <si>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</si>
  <si>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</si>
  <si>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</si>
  <si>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</si>
  <si>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</si>
  <si>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</si>
  <si>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</si>
  <si>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</si>
  <si>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</si>
  <si>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</si>
  <si>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</si>
  <si>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</si>
  <si>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</si>
  <si>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</si>
  <si>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</si>
  <si>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</si>
  <si>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</si>
  <si>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</si>
  <si>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</si>
  <si>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</si>
  <si>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</si>
  <si>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</si>
  <si>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</si>
  <si>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</si>
  <si>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</si>
  <si>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</si>
  <si>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</si>
  <si>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</si>
  <si>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</si>
  <si>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</si>
  <si>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</si>
  <si>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</si>
  <si>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</si>
  <si>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</si>
  <si>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</si>
  <si>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</si>
  <si>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</si>
  <si>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</si>
  <si>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</si>
  <si>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</si>
  <si>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</si>
  <si>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</si>
  <si>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</si>
  <si>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</si>
  <si>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</si>
  <si>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</si>
  <si>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</si>
  <si>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</si>
  <si>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</si>
  <si>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</si>
  <si>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</si>
  <si>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</si>
  <si>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</si>
  <si>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</si>
  <si>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</si>
  <si>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</si>
  <si>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</si>
  <si>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</si>
  <si>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</si>
  <si>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</si>
  <si>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</si>
  <si>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</si>
  <si>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</si>
  <si>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</si>
  <si>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</si>
  <si>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</si>
  <si>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</si>
  <si>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</si>
  <si>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</si>
  <si>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</si>
  <si>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</si>
  <si>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</si>
  <si>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</si>
  <si>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</si>
  <si>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</si>
  <si>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</si>
  <si>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</si>
  <si>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</si>
  <si>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</si>
  <si>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</si>
  <si>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</si>
  <si>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</si>
  <si>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</si>
  <si>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</si>
  <si>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</si>
  <si>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</si>
  <si>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</si>
  <si>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</si>
  <si>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</si>
  <si>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</si>
  <si>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</si>
  <si>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</si>
  <si>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</si>
  <si>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</si>
  <si>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</si>
  <si>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</si>
  <si>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</si>
  <si>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</si>
  <si>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</si>
  <si>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</si>
  <si>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</si>
  <si>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</si>
  <si>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</si>
  <si>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</si>
  <si>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</si>
  <si>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</si>
  <si>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</si>
  <si>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</si>
  <si>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</si>
  <si>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</si>
  <si>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</si>
  <si>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</si>
  <si>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</si>
  <si>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</si>
  <si>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</si>
  <si>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</si>
  <si>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</si>
  <si>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</si>
  <si>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</si>
  <si>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</si>
  <si>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</si>
  <si>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</si>
  <si>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</si>
  <si>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</si>
  <si>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</si>
  <si>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</si>
  <si>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</si>
  <si>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</si>
  <si>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</si>
  <si>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</si>
  <si>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</si>
  <si>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</si>
  <si>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</si>
  <si>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</si>
  <si>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</si>
  <si>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</si>
  <si>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</si>
  <si>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</si>
  <si>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</si>
  <si>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</si>
  <si>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</si>
  <si>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</si>
  <si>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</si>
  <si>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</si>
  <si>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</si>
  <si>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</si>
  <si>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</si>
  <si>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</si>
  <si>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</si>
  <si>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</si>
  <si>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</si>
  <si>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</si>
  <si>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</si>
  <si>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</si>
  <si>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</si>
  <si>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</si>
  <si>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</si>
  <si>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</si>
  <si>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</si>
  <si>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</si>
  <si>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</si>
  <si>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</si>
  <si>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</si>
  <si>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</si>
  <si>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</si>
  <si>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</si>
  <si>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</si>
  <si>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</si>
  <si>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</si>
  <si>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</si>
  <si>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</si>
  <si>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</si>
  <si>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</si>
  <si>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</si>
  <si>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</si>
  <si>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</si>
  <si>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</si>
  <si>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</si>
  <si>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</si>
  <si>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</si>
  <si>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</si>
  <si>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</si>
  <si>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</si>
  <si>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</si>
  <si>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</si>
  <si>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</si>
  <si>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</si>
  <si>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</si>
  <si>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</si>
  <si>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</si>
  <si>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</si>
  <si>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</si>
  <si>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</si>
  <si>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</si>
  <si>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</si>
  <si>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</si>
  <si>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</si>
  <si>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</si>
  <si>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</si>
  <si>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</si>
  <si>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</si>
  <si>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</si>
  <si>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</si>
  <si>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</si>
  <si>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</si>
  <si>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</si>
  <si>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</si>
  <si>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</si>
  <si>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</si>
  <si>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</si>
  <si>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</si>
  <si>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</si>
  <si>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</si>
  <si>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</si>
  <si>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</si>
  <si>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</si>
  <si>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</si>
  <si>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</si>
  <si>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</si>
  <si>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</si>
  <si>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</si>
  <si>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</si>
  <si>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</si>
  <si>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</si>
  <si>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</si>
  <si>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</si>
  <si>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</si>
  <si>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</si>
  <si>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</si>
  <si>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</si>
  <si>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</si>
  <si>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</si>
  <si>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No Agency Chosen</t>
  </si>
  <si>
    <t>Retiree Health Benefit Trust Fund</t>
  </si>
  <si>
    <t>Schedule of Employer Allocations</t>
  </si>
  <si>
    <t>Present Value of Future Salary</t>
  </si>
  <si>
    <t>Present Value of Future Salary Allocation</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</si>
  <si>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</si>
  <si>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</si>
  <si>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CONSOLIDATED JUDICIAL RETIREMENT SYSTEM</t>
  </si>
  <si>
    <t>LEGISLATIVE RETIREMENT SYSTEM OF N C</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</si>
  <si>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</si>
  <si>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</si>
  <si>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</si>
  <si>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</si>
  <si>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</si>
  <si>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</si>
  <si>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</si>
  <si>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</si>
  <si>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</si>
  <si>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</si>
  <si>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</si>
  <si>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1% Decrease in Trend Rates</t>
  </si>
  <si>
    <t>1% Increase in Trend Rates</t>
  </si>
  <si>
    <t>Current Trend Rates (6.5% Medical, 7.25% Rx, 3.00 Admin Expenses)</t>
  </si>
  <si>
    <t>Ending Net OPEB Liability</t>
  </si>
  <si>
    <t>Beginning Net OPEB Liability</t>
  </si>
  <si>
    <t>Projected Recognition Schedules of Deferred Outflows of Resources and Deferred Inflows of Resources</t>
  </si>
  <si>
    <t>Employer ID</t>
  </si>
  <si>
    <t>Col A</t>
  </si>
  <si>
    <t>Col B</t>
  </si>
  <si>
    <t>Col BN</t>
  </si>
  <si>
    <t>Col BO</t>
  </si>
  <si>
    <t>Col BP</t>
  </si>
  <si>
    <t>Col BQ</t>
  </si>
  <si>
    <t>Col BR</t>
  </si>
  <si>
    <t>Col BS</t>
  </si>
  <si>
    <t>Col BT</t>
  </si>
  <si>
    <t>Col BU</t>
  </si>
  <si>
    <t>GASB 75 Accounting Template – RHBF</t>
  </si>
  <si>
    <t>OPEB plan contributions</t>
  </si>
  <si>
    <t>Total RHBF OPEB expense reported for fiscal year</t>
  </si>
  <si>
    <t>OPEB expense</t>
  </si>
  <si>
    <t>Net OPEB liability</t>
  </si>
  <si>
    <t>True up OPEB expense</t>
  </si>
  <si>
    <t>Share of collective OPEB expense</t>
  </si>
  <si>
    <t>This template provides the note disclosures required by GASB 75, paragraphs 96h(1) thru (5), 96i(1), and 80i(2).</t>
  </si>
  <si>
    <t>Net OPEB Liability BOY</t>
  </si>
  <si>
    <t>Net OPEB Liability EOY</t>
  </si>
  <si>
    <t>Proportional Share Of OPEB Expense</t>
  </si>
  <si>
    <t>Actuarially Determined Component of OPEB Expense</t>
  </si>
  <si>
    <t>Net difference between projected and actual earnings on OPEB plan investments (DO)</t>
  </si>
  <si>
    <t>Net difference between projected and actual earnings on OPEB plan investments (DI)</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</si>
  <si>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</si>
  <si>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</si>
  <si>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Sensitivity of the net OPEB liability to changes in the discount rate</t>
  </si>
  <si>
    <t xml:space="preserve">The OPEB data in this template is maintained by the Department of State Treasurer (DST). The OPEB allocation schedules for RHBF including the accompanying audit report from the Office of State Auditor will be available on DST's website.   </t>
  </si>
  <si>
    <t>Your employer contributions from 7/1/2018 through 6/30/2019</t>
  </si>
  <si>
    <t>Total Plan - FYE June 30, 2019</t>
  </si>
  <si>
    <t>North Carolina Department of Military &amp; Veteran Affairs</t>
  </si>
  <si>
    <t>North Carolina Board of Opticians</t>
  </si>
  <si>
    <t>North Carolina Leadership Academy</t>
  </si>
  <si>
    <t>June 30, 2018</t>
  </si>
  <si>
    <t>State Education Assistance Authority (subset of UNC Gen. Adm.)</t>
  </si>
  <si>
    <t>Ending RHBF Net OPEB Liability</t>
  </si>
  <si>
    <t>Change</t>
  </si>
  <si>
    <r>
      <t xml:space="preserve">This template automatically generates the GASB 75 journal entries (13th period) and certain note disclosures (see below) for all employer participants of the </t>
    </r>
    <r>
      <rPr>
        <b/>
        <sz val="10"/>
        <color rgb="FF000000"/>
        <rFont val="Calibri"/>
        <family val="2"/>
      </rPr>
      <t>Retiree Health Benefit Fund (State Health Plan for retirees)</t>
    </r>
    <r>
      <rPr>
        <sz val="10"/>
        <color rgb="FF000000"/>
        <rFont val="Calibri"/>
        <family val="2"/>
      </rPr>
      <t xml:space="preserve">. </t>
    </r>
  </si>
  <si>
    <t>10/1/2017 through 6/30/2018</t>
  </si>
  <si>
    <t>1/1/2018 through 6/30/2018</t>
  </si>
  <si>
    <t>4/1/2018 through 6/30/2018</t>
  </si>
  <si>
    <t xml:space="preserve"> &lt;&lt; Step 1 - Click on the cell to see a list of agencies</t>
  </si>
  <si>
    <t xml:space="preserve"> &lt;&lt; Step 3 - Enter your employer contributions for the period indicated</t>
  </si>
  <si>
    <t>Recognition period:  6 years</t>
  </si>
  <si>
    <t>Go to the JE Template tab within this workbook.  Review the resulting entries within the workbook for reasonableness.  Should you have any questions regarding the resulting entries, refer to GASB 75.  Review the entries with applicable staff prior to posting the entries in your general ledger.</t>
  </si>
  <si>
    <t>Step 4 -</t>
  </si>
  <si>
    <t xml:space="preserve"> &lt;&lt; Step 2 - Enter your employer contributions for the period indicated</t>
  </si>
  <si>
    <t>Step 1 - Click on cell C15 within this tab.  Select your agency from the drop-down menu.  Agencies are listed in alphabetical order.</t>
  </si>
  <si>
    <t>Measurement date 6/30/2018</t>
  </si>
  <si>
    <t>Instructions:</t>
  </si>
  <si>
    <t>Sunset Beach</t>
  </si>
  <si>
    <t>Biltmore Forest</t>
  </si>
  <si>
    <t>Black Mountain</t>
  </si>
  <si>
    <t>Forest City</t>
  </si>
  <si>
    <t>Lake Lure</t>
  </si>
  <si>
    <t>Blowing Rock</t>
  </si>
  <si>
    <t>Black Creek</t>
  </si>
  <si>
    <t>Fiscal Year Ended June 30, 2020</t>
  </si>
  <si>
    <t>Step 2 - In cell C19, enter your employer contributions made for the period of July 1, 2018 through June 30, 2019.</t>
  </si>
  <si>
    <t>Step 3 - In cell C21, enter your employer contributions made for the period of July 1, 2019 through June 30, 2020.</t>
  </si>
  <si>
    <t>Note - If you are unable to see the nine different tabs in this workbook (Info, JE Template, 2020 Summary, 2019 Summary, 2019 Allocation %, 2018 Allocation %, Contributions FY 2019, Contributions FY 2018, Amortization Schedule) then go to File, Options, Advanced, Display Options for this Workbook, and ensure that Show Sheet Tabs is checked.  Consult your IT specialist as needed.  Or put cursor on any tab showing, 'right click' and select 'unhide'.</t>
  </si>
  <si>
    <t>Your employer contributions from 7/1/2019 through 6/30/2020</t>
  </si>
  <si>
    <t>Plan measurement period used for FY20 is the twelve months ending June 30, 2019</t>
  </si>
  <si>
    <t>Total Plan - FYE June 30, 2020</t>
  </si>
  <si>
    <t xml:space="preserve">State Health Plan </t>
  </si>
  <si>
    <t>N.C. State Board Of Examiners Of Practicing Psychologists</t>
  </si>
  <si>
    <t xml:space="preserve">State Education Assistance Authority </t>
  </si>
  <si>
    <t>Northeast Academy for Aerospace and Advanced Technologies</t>
  </si>
  <si>
    <t>North Carolina Innovative School District</t>
  </si>
  <si>
    <t>NC Global TransPark Authority</t>
  </si>
  <si>
    <t xml:space="preserve">NC State Ports Authority </t>
  </si>
  <si>
    <t>June 30, 2019</t>
  </si>
  <si>
    <t>Net Differences Between Projected and Actual Earnings on Plan Investments</t>
  </si>
  <si>
    <t>Total Deferred Outflows of Resources</t>
  </si>
  <si>
    <t>Proportional Share of OPEB Expense</t>
  </si>
  <si>
    <t>Net Amortization of Deferred Amounts from Changes in Proportion and Differences Between Employer Contributions and Proportional Share of Contributions</t>
  </si>
  <si>
    <t>University Of North Carolina At Chapel Hill</t>
  </si>
  <si>
    <t>State Education Assistance Authority</t>
  </si>
  <si>
    <t>NC State Ports Authority</t>
  </si>
  <si>
    <t xml:space="preserve">   Total</t>
  </si>
  <si>
    <t>Measurement date 6/30/2019</t>
  </si>
  <si>
    <t>2018 Contributions</t>
  </si>
  <si>
    <t>FY 2019 Total Contributions</t>
  </si>
  <si>
    <t>Measurement date: 6/30/2019</t>
  </si>
  <si>
    <t>2020 Outstanding Balance of Deferred Outflows of Resources</t>
  </si>
  <si>
    <t>2021 Recognition of Deferred Outflows</t>
  </si>
  <si>
    <t>2022 Recognition of Deferred Outflows</t>
  </si>
  <si>
    <t>2023 Recognition of Deferred Outflows</t>
  </si>
  <si>
    <t>2024 Recognition of Deferred Outflows</t>
  </si>
  <si>
    <t>2025 Recognition of Deferred Outflows</t>
  </si>
  <si>
    <t>Recognition of Deferred Outflows Thereafter</t>
  </si>
  <si>
    <t>2020 Outstanding Balance of Deferred Inflows of Resources</t>
  </si>
  <si>
    <t>2021 Recognition of Deferred Inflows</t>
  </si>
  <si>
    <t>2022 Recognition of Deferred Inflows</t>
  </si>
  <si>
    <t>2023 Recognition of Deferred Inflows</t>
  </si>
  <si>
    <t>2024 Recognition of Deferred Inflows</t>
  </si>
  <si>
    <t>2025 Recognition of Deferred Inflows</t>
  </si>
  <si>
    <t>Recognition of Deferred Inflows Thereafter</t>
  </si>
  <si>
    <t>good</t>
  </si>
  <si>
    <t>Current Discount Rate (3.50%)</t>
  </si>
  <si>
    <t>1% Decrease (2.50%)</t>
  </si>
  <si>
    <t>1% Increase (4.50%)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</si>
</sst>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0\);\—\—\—\ \ \ \ "/>
    <numFmt numFmtId="167" formatCode="0.00000%"/>
    <numFmt numFmtId="168" formatCode="_(* #,##0.0_);_(* \(#,##0.0\);_(* &quot;-&quot;??_);_(@_)"/>
    <numFmt numFmtId="169" formatCode="0.0000%"/>
    <numFmt numFmtId="170" formatCode="0.0000000%"/>
    <numFmt numFmtId="171" formatCode="_(* #,##0.000000000_);_(* \(#,##0.000000000\);_(* &quot;-&quot;??_);_(@_)"/>
    <numFmt numFmtId="172" formatCode="0.000%"/>
    <numFmt numFmtId="173" formatCode="00000"/>
    <numFmt numFmtId="174" formatCode="00000.0"/>
  </numFmts>
  <fonts count="56">
    <font>
      <sz val="11"/>
      <color theme="1"/>
      <name val="Calibri"/>
      <family val="2"/>
      <scheme val="minor"/>
    </font>
    <font>
      <sz val="10"/>
      <color theme="1"/>
      <name val="Calibri"/>
      <family val="2"/>
    </font>
    <font>
      <sz val="10"/>
      <color theme="1"/>
      <name val="Calibri"/>
      <family val="2"/>
    </font>
    <font>
      <sz val="11"/>
      <color theme="1"/>
      <name val="Calibri"/>
      <family val="2"/>
      <scheme val="minor"/>
    </font>
    <font>
      <b/>
      <sz val="11"/>
      <color theme="1"/>
      <name val="Calibri"/>
      <family val="2"/>
      <scheme val="minor"/>
    </font>
    <font>
      <sz val="9"/>
      <name val="Arial"/>
      <family val="2"/>
    </font>
    <font>
      <sz val="10"/>
      <name val="Arial"/>
      <family val="2"/>
    </font>
    <font>
      <sz val="10"/>
      <name val="Arial MT"/>
    </font>
    <font>
      <sz val="10"/>
      <color theme="1"/>
      <name val="Arial"/>
      <family val="2"/>
    </font>
    <font>
      <sz val="12"/>
      <name val="Times New Roman"/>
      <family val="1"/>
    </font>
    <font>
      <b/>
      <sz val="16"/>
      <name val="Arial"/>
      <family val="2"/>
    </font>
    <font>
      <b/>
      <sz val="16"/>
      <name val="Times New Roman"/>
      <family val="1"/>
    </font>
    <font>
      <b/>
      <sz val="12"/>
      <name val="Times New Roman"/>
      <family val="1"/>
    </font>
    <font>
      <b/>
      <sz val="11"/>
      <name val="Times New Roman"/>
      <family val="1"/>
    </font>
    <font>
      <b/>
      <sz val="11"/>
      <color theme="1"/>
      <name val="Arial"/>
      <family val="2"/>
    </font>
    <font>
      <sz val="12"/>
      <color indexed="12"/>
      <name val="Arial"/>
      <family val="2"/>
    </font>
    <font>
      <sz val="9"/>
      <color indexed="81"/>
      <name val="Tahoma"/>
      <family val="2"/>
    </font>
    <font>
      <b/>
      <sz val="9"/>
      <color indexed="81"/>
      <name val="Tahoma"/>
      <family val="2"/>
    </font>
    <font>
      <sz val="12"/>
      <name val="Calibri"/>
      <family val="2"/>
    </font>
    <font>
      <b/>
      <sz val="12"/>
      <color rgb="FFFF0000"/>
      <name val="Calibri"/>
      <family val="2"/>
    </font>
    <font>
      <sz val="10"/>
      <color indexed="8"/>
      <name val="Calibri"/>
      <family val="2"/>
    </font>
    <font>
      <b/>
      <sz val="16"/>
      <name val="Calibri"/>
      <family val="2"/>
    </font>
    <font>
      <sz val="10"/>
      <color theme="1"/>
      <name val="Calibri"/>
      <family val="2"/>
    </font>
    <font>
      <b/>
      <sz val="12"/>
      <name val="Calibri"/>
      <family val="2"/>
    </font>
    <font>
      <b/>
      <sz val="11"/>
      <name val="Calibri"/>
      <family val="2"/>
    </font>
    <font>
      <sz val="10"/>
      <name val="Calibri"/>
      <family val="2"/>
    </font>
    <font>
      <sz val="9"/>
      <color theme="1"/>
      <name val="Calibri"/>
      <family val="2"/>
    </font>
    <font>
      <sz val="9"/>
      <name val="Calibri"/>
      <family val="2"/>
    </font>
    <font>
      <sz val="11"/>
      <color theme="1"/>
      <name val="Calibri"/>
      <family val="2"/>
    </font>
    <font>
      <u/>
      <sz val="12"/>
      <name val="Calibri"/>
      <family val="2"/>
    </font>
    <font>
      <b/>
      <sz val="10"/>
      <color theme="1"/>
      <name val="Calibri"/>
      <family val="2"/>
    </font>
    <font>
      <b/>
      <sz val="9.9499999999999993"/>
      <color indexed="8"/>
      <name val="Calibri"/>
      <family val="2"/>
    </font>
    <font>
      <b/>
      <sz val="9"/>
      <color indexed="8"/>
      <name val="Calibri"/>
      <family val="2"/>
    </font>
    <font>
      <sz val="9"/>
      <color indexed="8"/>
      <name val="Calibri"/>
      <family val="2"/>
    </font>
    <font>
      <b/>
      <sz val="9.85"/>
      <color indexed="8"/>
      <name val="Calibri"/>
      <family val="2"/>
    </font>
    <font>
      <sz val="12"/>
      <color rgb="FFFF0000"/>
      <name val="Calibri"/>
      <family val="2"/>
    </font>
    <font>
      <b/>
      <sz val="18"/>
      <name val="Calibri"/>
      <family val="2"/>
    </font>
    <font>
      <b/>
      <sz val="12"/>
      <color theme="1"/>
      <name val="Calibri"/>
      <family val="2"/>
    </font>
    <font>
      <sz val="11"/>
      <name val="Calibri"/>
      <family val="2"/>
    </font>
    <font>
      <b/>
      <sz val="10"/>
      <name val="Calibri"/>
      <family val="2"/>
    </font>
    <font>
      <sz val="10"/>
      <color theme="1"/>
      <name val="Calibri"/>
      <family val="2"/>
      <scheme val="minor"/>
    </font>
    <font>
      <b/>
      <sz val="10"/>
      <color theme="1"/>
      <name val="Calibri"/>
      <family val="2"/>
      <scheme val="minor"/>
    </font>
    <font>
      <b/>
      <sz val="10"/>
      <color rgb="FF000000"/>
      <name val="Calibri"/>
      <family val="2"/>
      <scheme val="minor"/>
    </font>
    <font>
      <u/>
      <sz val="10"/>
      <name val="Arial Narrow"/>
      <family val="2"/>
    </font>
    <font>
      <sz val="10"/>
      <name val="Arial Narrow"/>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0"/>
      <name val="Calibri"/>
      <family val="2"/>
      <scheme val="minor"/>
    </font>
    <font>
      <sz val="10"/>
      <color rgb="FFFF0000"/>
      <name val="Calibri"/>
      <family val="2"/>
      <scheme val="minor"/>
    </font>
    <font>
      <b/>
      <sz val="10"/>
      <name val="Calibri"/>
      <family val="2"/>
      <scheme val="minor"/>
    </font>
    <font>
      <sz val="10"/>
      <color rgb="FFFF0000"/>
      <name val="Calibri"/>
      <family val="2"/>
    </font>
    <font>
      <b/>
      <sz val="10"/>
      <color rgb="FFFF0000"/>
      <name val="Calibri"/>
      <family val="2"/>
    </font>
    <font>
      <u/>
      <sz val="10"/>
      <name val="Calibri"/>
      <family val="2"/>
    </font>
  </fonts>
  <fills count="14">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darkUp">
        <bgColor theme="2" tint="-9.9978637043366805E-2"/>
      </patternFill>
    </fill>
    <fill>
      <patternFill patternType="solid">
        <fgColor theme="0" tint="-0.249977111117893"/>
        <bgColor indexed="64"/>
      </patternFill>
    </fill>
    <fill>
      <patternFill patternType="solid">
        <fgColor rgb="FFFFFFCC"/>
        <bgColor indexed="64"/>
      </patternFill>
    </fill>
    <fill>
      <patternFill patternType="solid">
        <fgColor rgb="FF99CCFF"/>
        <bgColor indexed="64"/>
      </patternFill>
    </fill>
    <fill>
      <patternFill patternType="solid">
        <fgColor theme="7" tint="0.59999389629810485"/>
        <bgColor indexed="64"/>
      </patternFill>
    </fill>
    <fill>
      <patternFill patternType="solid">
        <fgColor rgb="FF92D05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right/>
      <top/>
      <bottom style="medium">
        <color auto="1"/>
      </bottom>
      <diagonal/>
    </border>
    <border>
      <left/>
      <right/>
      <top style="medium">
        <color auto="1"/>
      </top>
      <bottom/>
      <diagonal/>
    </border>
    <border>
      <left/>
      <right/>
      <top style="medium">
        <color auto="1"/>
      </top>
      <bottom style="medium">
        <color indexed="64"/>
      </bottom>
      <diagonal/>
    </border>
    <border>
      <left style="thin">
        <color indexed="64"/>
      </left>
      <right/>
      <top/>
      <bottom style="medium">
        <color indexed="64"/>
      </bottom>
      <diagonal/>
    </border>
  </borders>
  <cellStyleXfs count="26">
    <xf numFmtId="0" fontId="0" fillId="0" borderId="0"/>
    <xf numFmtId="43" fontId="3"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0" fontId="6" fillId="0" borderId="0"/>
    <xf numFmtId="37" fontId="7" fillId="0" borderId="0"/>
    <xf numFmtId="9" fontId="5"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0" fontId="6" fillId="0" borderId="0"/>
    <xf numFmtId="37" fontId="7" fillId="0" borderId="0"/>
    <xf numFmtId="43" fontId="8" fillId="0" borderId="0" applyFont="0" applyFill="0" applyBorder="0" applyAlignment="0" applyProtection="0"/>
    <xf numFmtId="0" fontId="9" fillId="0" borderId="0" applyFill="0" applyBorder="0" applyAlignment="0" applyProtection="0">
      <alignment horizontal="left"/>
    </xf>
    <xf numFmtId="0" fontId="8" fillId="0" borderId="0"/>
    <xf numFmtId="0" fontId="11" fillId="5" borderId="0" applyNumberFormat="0" applyBorder="0">
      <alignment horizontal="centerContinuous"/>
    </xf>
    <xf numFmtId="0" fontId="12" fillId="5" borderId="14" applyNumberFormat="0" applyFont="0" applyBorder="0" applyAlignment="0" applyProtection="0">
      <alignment horizontal="center"/>
    </xf>
    <xf numFmtId="0" fontId="13" fillId="5" borderId="15" applyNumberFormat="0" applyBorder="0">
      <alignment horizontal="center"/>
    </xf>
    <xf numFmtId="9" fontId="8" fillId="0" borderId="0" applyFont="0" applyFill="0" applyBorder="0" applyAlignment="0" applyProtection="0"/>
    <xf numFmtId="38" fontId="15" fillId="0" borderId="0" applyBorder="0">
      <alignment horizontal="right"/>
    </xf>
    <xf numFmtId="10" fontId="15" fillId="0" borderId="0" applyBorder="0">
      <alignment horizontal="right"/>
    </xf>
    <xf numFmtId="0" fontId="9" fillId="6" borderId="0" applyBorder="0"/>
    <xf numFmtId="0" fontId="9" fillId="7" borderId="16" applyNumberFormat="0" applyFont="0" applyBorder="0" applyAlignment="0" applyProtection="0">
      <alignment horizontal="centerContinuous"/>
    </xf>
  </cellStyleXfs>
  <cellXfs count="401">
    <xf numFmtId="0" fontId="0" fillId="0" borderId="0" xfId="0"/>
    <xf numFmtId="164" fontId="0" fillId="0" borderId="0" xfId="1" applyNumberFormat="1" applyFont="1"/>
    <xf numFmtId="0" fontId="0" fillId="0" borderId="0" xfId="0" applyAlignment="1">
      <alignment horizontal="right"/>
    </xf>
    <xf numFmtId="0" fontId="0" fillId="0" borderId="0" xfId="0"/>
    <xf numFmtId="0" fontId="0" fillId="0" borderId="0" xfId="0" applyAlignment="1">
      <alignment wrapText="1"/>
    </xf>
    <xf numFmtId="0" fontId="0" fillId="0" borderId="0" xfId="0" applyFill="1"/>
    <xf numFmtId="0" fontId="9" fillId="0" borderId="0" xfId="16" applyFill="1" applyBorder="1" applyAlignment="1"/>
    <xf numFmtId="0" fontId="8" fillId="0" borderId="0" xfId="17" applyFill="1" applyBorder="1"/>
    <xf numFmtId="168" fontId="0" fillId="0" borderId="0" xfId="15" applyNumberFormat="1" applyFont="1" applyFill="1" applyBorder="1"/>
    <xf numFmtId="0" fontId="11" fillId="0" borderId="0" xfId="18" applyFill="1" applyBorder="1" applyAlignment="1">
      <alignment horizontal="center"/>
    </xf>
    <xf numFmtId="0" fontId="10" fillId="0" borderId="0" xfId="18" applyFont="1" applyFill="1" applyBorder="1" applyAlignment="1">
      <alignment horizontal="center"/>
    </xf>
    <xf numFmtId="0" fontId="14" fillId="0" borderId="0" xfId="19" applyFont="1" applyFill="1" applyBorder="1" applyAlignment="1">
      <alignment horizontal="center"/>
    </xf>
    <xf numFmtId="0" fontId="9" fillId="0" borderId="0" xfId="16" applyBorder="1" applyAlignment="1"/>
    <xf numFmtId="0" fontId="8" fillId="0" borderId="0" xfId="17" applyBorder="1"/>
    <xf numFmtId="164" fontId="0" fillId="0" borderId="0" xfId="0" applyNumberFormat="1"/>
    <xf numFmtId="0" fontId="19" fillId="0" borderId="0" xfId="16" applyFont="1" applyFill="1" applyBorder="1" applyAlignment="1">
      <alignment horizontal="fill"/>
    </xf>
    <xf numFmtId="0" fontId="18" fillId="0" borderId="0" xfId="16" applyFont="1" applyFill="1" applyBorder="1" applyAlignment="1"/>
    <xf numFmtId="0" fontId="20" fillId="0" borderId="0" xfId="17" applyNumberFormat="1" applyFont="1" applyFill="1" applyBorder="1" applyAlignment="1" applyProtection="1"/>
    <xf numFmtId="0" fontId="21" fillId="0" borderId="0" xfId="18" applyFont="1" applyFill="1" applyBorder="1">
      <alignment horizontal="centerContinuous"/>
    </xf>
    <xf numFmtId="168" fontId="22" fillId="0" borderId="0" xfId="15" applyNumberFormat="1" applyFont="1" applyFill="1" applyBorder="1" applyAlignment="1"/>
    <xf numFmtId="0" fontId="22" fillId="0" borderId="0" xfId="19" applyFont="1" applyFill="1" applyBorder="1" applyAlignment="1"/>
    <xf numFmtId="168" fontId="24" fillId="0" borderId="0" xfId="15" applyNumberFormat="1" applyFont="1" applyFill="1" applyBorder="1" applyAlignment="1">
      <alignment horizontal="center" wrapText="1"/>
    </xf>
    <xf numFmtId="0" fontId="24" fillId="0" borderId="0" xfId="20" applyFont="1" applyFill="1" applyBorder="1">
      <alignment horizontal="center"/>
    </xf>
    <xf numFmtId="0" fontId="24" fillId="0" borderId="0" xfId="20" applyFont="1" applyFill="1" applyBorder="1" applyAlignment="1">
      <alignment horizontal="center" wrapText="1"/>
    </xf>
    <xf numFmtId="169" fontId="24" fillId="0" borderId="0" xfId="20" applyNumberFormat="1" applyFont="1" applyFill="1" applyBorder="1" applyAlignment="1">
      <alignment horizontal="center" wrapText="1"/>
    </xf>
    <xf numFmtId="168" fontId="24" fillId="0" borderId="0" xfId="15" applyNumberFormat="1" applyFont="1" applyFill="1" applyBorder="1" applyAlignment="1">
      <alignment horizontal="center"/>
    </xf>
    <xf numFmtId="38" fontId="25" fillId="0" borderId="0" xfId="16" applyNumberFormat="1" applyFont="1" applyFill="1" applyBorder="1" applyAlignment="1">
      <alignment horizontal="right" wrapText="1"/>
    </xf>
    <xf numFmtId="38" fontId="25" fillId="0" borderId="0" xfId="16" applyNumberFormat="1" applyFont="1" applyFill="1" applyBorder="1" applyAlignment="1">
      <alignment wrapText="1"/>
    </xf>
    <xf numFmtId="41" fontId="22" fillId="0" borderId="0" xfId="16" applyNumberFormat="1" applyFont="1" applyFill="1" applyBorder="1" applyAlignment="1"/>
    <xf numFmtId="0" fontId="25" fillId="0" borderId="0" xfId="15" applyNumberFormat="1" applyFont="1" applyFill="1" applyBorder="1" applyAlignment="1"/>
    <xf numFmtId="37" fontId="22" fillId="0" borderId="0" xfId="16" applyNumberFormat="1" applyFont="1" applyFill="1" applyBorder="1" applyAlignment="1"/>
    <xf numFmtId="37" fontId="18" fillId="0" borderId="0" xfId="16" applyNumberFormat="1" applyFont="1" applyFill="1" applyBorder="1" applyAlignment="1"/>
    <xf numFmtId="168" fontId="25" fillId="0" borderId="0" xfId="15" applyNumberFormat="1" applyFont="1" applyFill="1" applyBorder="1"/>
    <xf numFmtId="0" fontId="25" fillId="0" borderId="0" xfId="17" applyFont="1" applyFill="1" applyBorder="1"/>
    <xf numFmtId="168" fontId="26" fillId="0" borderId="0" xfId="15" applyNumberFormat="1" applyFont="1" applyFill="1" applyBorder="1"/>
    <xf numFmtId="0" fontId="26" fillId="0" borderId="0" xfId="17" applyFont="1" applyFill="1" applyBorder="1"/>
    <xf numFmtId="0" fontId="27" fillId="0" borderId="0" xfId="16" applyFont="1" applyFill="1" applyBorder="1" applyAlignment="1"/>
    <xf numFmtId="0" fontId="22" fillId="0" borderId="0" xfId="17" applyFont="1" applyFill="1" applyBorder="1"/>
    <xf numFmtId="168" fontId="28" fillId="0" borderId="0" xfId="15" applyNumberFormat="1" applyFont="1" applyFill="1" applyBorder="1"/>
    <xf numFmtId="38" fontId="18" fillId="0" borderId="0" xfId="16" applyNumberFormat="1" applyFont="1" applyFill="1" applyBorder="1" applyAlignment="1"/>
    <xf numFmtId="38" fontId="29" fillId="0" borderId="0" xfId="16" applyNumberFormat="1" applyFont="1" applyFill="1" applyBorder="1" applyAlignment="1"/>
    <xf numFmtId="41" fontId="22" fillId="0" borderId="3" xfId="17" applyNumberFormat="1" applyFont="1" applyFill="1" applyBorder="1"/>
    <xf numFmtId="168" fontId="18" fillId="0" borderId="0" xfId="15" applyNumberFormat="1" applyFont="1" applyFill="1" applyBorder="1" applyAlignment="1">
      <alignment horizontal="left" vertical="top" wrapText="1"/>
    </xf>
    <xf numFmtId="41" fontId="22" fillId="9" borderId="0" xfId="16" applyNumberFormat="1" applyFont="1" applyFill="1" applyBorder="1" applyAlignment="1"/>
    <xf numFmtId="43" fontId="25" fillId="0" borderId="0" xfId="1" applyFont="1" applyFill="1" applyBorder="1" applyAlignment="1">
      <alignment wrapText="1"/>
    </xf>
    <xf numFmtId="167" fontId="19" fillId="0" borderId="0" xfId="16" applyNumberFormat="1" applyFont="1" applyFill="1" applyBorder="1" applyAlignment="1">
      <alignment horizontal="fill"/>
    </xf>
    <xf numFmtId="167" fontId="22" fillId="0" borderId="0" xfId="17" applyNumberFormat="1" applyFont="1" applyFill="1" applyBorder="1"/>
    <xf numFmtId="168" fontId="30" fillId="0" borderId="0" xfId="15" quotePrefix="1" applyNumberFormat="1" applyFont="1" applyFill="1" applyBorder="1"/>
    <xf numFmtId="0" fontId="30" fillId="0" borderId="0" xfId="17" applyFont="1" applyFill="1" applyBorder="1"/>
    <xf numFmtId="168" fontId="21" fillId="0" borderId="0" xfId="15" applyNumberFormat="1" applyFont="1" applyFill="1" applyBorder="1" applyAlignment="1">
      <alignment horizontal="centerContinuous"/>
    </xf>
    <xf numFmtId="167" fontId="21" fillId="0" borderId="0" xfId="18" applyNumberFormat="1" applyFont="1" applyFill="1" applyBorder="1">
      <alignment horizontal="centerContinuous"/>
    </xf>
    <xf numFmtId="167" fontId="24" fillId="0" borderId="0" xfId="20" applyNumberFormat="1" applyFont="1" applyFill="1" applyBorder="1" applyAlignment="1">
      <alignment horizontal="center" wrapText="1"/>
    </xf>
    <xf numFmtId="0" fontId="31" fillId="0" borderId="0" xfId="17" applyFont="1" applyFill="1" applyBorder="1" applyAlignment="1">
      <alignment horizontal="center" wrapText="1"/>
    </xf>
    <xf numFmtId="0" fontId="23" fillId="0" borderId="0" xfId="19" applyFont="1" applyFill="1" applyBorder="1" applyAlignment="1">
      <alignment wrapText="1"/>
    </xf>
    <xf numFmtId="41" fontId="22" fillId="0" borderId="0" xfId="16" applyNumberFormat="1" applyFont="1" applyBorder="1" applyAlignment="1"/>
    <xf numFmtId="167" fontId="22" fillId="0" borderId="0" xfId="21" applyNumberFormat="1" applyFont="1" applyBorder="1" applyAlignment="1"/>
    <xf numFmtId="38" fontId="22" fillId="0" borderId="0" xfId="16" applyNumberFormat="1" applyFont="1" applyBorder="1" applyAlignment="1"/>
    <xf numFmtId="37" fontId="22" fillId="0" borderId="0" xfId="16" applyNumberFormat="1" applyFont="1" applyBorder="1" applyAlignment="1"/>
    <xf numFmtId="164" fontId="22" fillId="0" borderId="0" xfId="17" applyNumberFormat="1" applyFont="1" applyFill="1" applyBorder="1" applyAlignment="1" applyProtection="1"/>
    <xf numFmtId="169" fontId="22" fillId="0" borderId="0" xfId="21" applyNumberFormat="1" applyFont="1" applyFill="1" applyBorder="1" applyAlignment="1" applyProtection="1"/>
    <xf numFmtId="170" fontId="22" fillId="0" borderId="0" xfId="21" applyNumberFormat="1" applyFont="1" applyBorder="1" applyAlignment="1"/>
    <xf numFmtId="38" fontId="22" fillId="0" borderId="0" xfId="22" applyFont="1" applyBorder="1">
      <alignment horizontal="right"/>
    </xf>
    <xf numFmtId="10" fontId="22" fillId="0" borderId="0" xfId="23" applyFont="1" applyBorder="1">
      <alignment horizontal="right"/>
    </xf>
    <xf numFmtId="37" fontId="18" fillId="0" borderId="0" xfId="16" applyNumberFormat="1" applyFont="1" applyBorder="1" applyAlignment="1"/>
    <xf numFmtId="0" fontId="18" fillId="0" borderId="0" xfId="16" applyFont="1" applyBorder="1" applyAlignment="1"/>
    <xf numFmtId="38" fontId="22" fillId="0" borderId="0" xfId="17" applyNumberFormat="1" applyFont="1" applyBorder="1"/>
    <xf numFmtId="167" fontId="22" fillId="0" borderId="0" xfId="17" applyNumberFormat="1" applyFont="1" applyBorder="1"/>
    <xf numFmtId="37" fontId="22" fillId="0" borderId="0" xfId="17" applyNumberFormat="1" applyFont="1" applyBorder="1"/>
    <xf numFmtId="169" fontId="22" fillId="0" borderId="0" xfId="17" applyNumberFormat="1" applyFont="1" applyFill="1" applyBorder="1" applyAlignment="1" applyProtection="1"/>
    <xf numFmtId="170" fontId="22" fillId="0" borderId="0" xfId="16" applyNumberFormat="1" applyFont="1" applyBorder="1" applyAlignment="1"/>
    <xf numFmtId="10" fontId="22" fillId="0" borderId="0" xfId="16" applyNumberFormat="1" applyFont="1" applyBorder="1" applyAlignment="1"/>
    <xf numFmtId="167" fontId="26" fillId="0" borderId="0" xfId="17" applyNumberFormat="1" applyFont="1" applyBorder="1"/>
    <xf numFmtId="0" fontId="27" fillId="0" borderId="0" xfId="16" applyFont="1" applyBorder="1" applyAlignment="1"/>
    <xf numFmtId="38" fontId="27" fillId="0" borderId="0" xfId="16" applyNumberFormat="1" applyFont="1" applyFill="1" applyBorder="1" applyAlignment="1"/>
    <xf numFmtId="4" fontId="32" fillId="0" borderId="0" xfId="17" applyNumberFormat="1" applyFont="1" applyBorder="1" applyAlignment="1">
      <alignment horizontal="right" vertical="center"/>
    </xf>
    <xf numFmtId="0" fontId="33" fillId="0" borderId="0" xfId="17" applyNumberFormat="1" applyFont="1" applyFill="1" applyBorder="1" applyAlignment="1" applyProtection="1"/>
    <xf numFmtId="4" fontId="34" fillId="0" borderId="0" xfId="17" applyNumberFormat="1" applyFont="1" applyBorder="1" applyAlignment="1">
      <alignment horizontal="right" vertical="center"/>
    </xf>
    <xf numFmtId="164" fontId="20" fillId="0" borderId="0" xfId="17" applyNumberFormat="1" applyFont="1" applyFill="1" applyBorder="1" applyAlignment="1" applyProtection="1"/>
    <xf numFmtId="169" fontId="20" fillId="0" borderId="0" xfId="17" applyNumberFormat="1" applyFont="1" applyFill="1" applyBorder="1" applyAlignment="1" applyProtection="1"/>
    <xf numFmtId="0" fontId="18" fillId="6" borderId="0" xfId="24" applyFont="1" applyBorder="1"/>
    <xf numFmtId="38" fontId="18" fillId="0" borderId="0" xfId="16" applyNumberFormat="1" applyFont="1" applyBorder="1" applyAlignment="1"/>
    <xf numFmtId="38" fontId="29" fillId="0" borderId="0" xfId="16" applyNumberFormat="1" applyFont="1" applyBorder="1" applyAlignment="1"/>
    <xf numFmtId="6" fontId="18" fillId="0" borderId="0" xfId="16" applyNumberFormat="1" applyFont="1" applyBorder="1" applyAlignment="1"/>
    <xf numFmtId="0" fontId="35" fillId="0" borderId="0" xfId="25" applyFont="1" applyFill="1" applyBorder="1" applyAlignment="1">
      <alignment horizontal="left"/>
    </xf>
    <xf numFmtId="0" fontId="36" fillId="0" borderId="0" xfId="25" applyFont="1" applyFill="1" applyBorder="1">
      <alignment horizontal="centerContinuous"/>
    </xf>
    <xf numFmtId="1" fontId="25" fillId="0" borderId="0" xfId="1" applyNumberFormat="1" applyFont="1" applyFill="1" applyBorder="1" applyAlignment="1">
      <alignment wrapText="1"/>
    </xf>
    <xf numFmtId="170" fontId="22" fillId="0" borderId="0" xfId="9" applyNumberFormat="1" applyFont="1" applyBorder="1" applyAlignment="1"/>
    <xf numFmtId="164" fontId="19" fillId="0" borderId="0" xfId="1" applyNumberFormat="1" applyFont="1" applyFill="1" applyBorder="1" applyAlignment="1">
      <alignment horizontal="fill"/>
    </xf>
    <xf numFmtId="164" fontId="22" fillId="0" borderId="0" xfId="1" applyNumberFormat="1" applyFont="1" applyFill="1" applyBorder="1"/>
    <xf numFmtId="164" fontId="21" fillId="0" borderId="0" xfId="1" applyNumberFormat="1" applyFont="1" applyFill="1" applyBorder="1" applyAlignment="1">
      <alignment horizontal="centerContinuous"/>
    </xf>
    <xf numFmtId="164" fontId="24" fillId="0" borderId="0" xfId="1" applyNumberFormat="1" applyFont="1" applyFill="1" applyBorder="1" applyAlignment="1">
      <alignment horizontal="center" wrapText="1"/>
    </xf>
    <xf numFmtId="164" fontId="22" fillId="0" borderId="0" xfId="1" applyNumberFormat="1" applyFont="1" applyBorder="1" applyAlignment="1"/>
    <xf numFmtId="164" fontId="22" fillId="0" borderId="0" xfId="1" applyNumberFormat="1" applyFont="1" applyBorder="1"/>
    <xf numFmtId="164" fontId="22" fillId="0" borderId="3" xfId="1" applyNumberFormat="1" applyFont="1" applyBorder="1"/>
    <xf numFmtId="168" fontId="38" fillId="0" borderId="0" xfId="15" applyNumberFormat="1" applyFont="1" applyFill="1" applyBorder="1" applyAlignment="1">
      <alignment horizontal="center"/>
    </xf>
    <xf numFmtId="170" fontId="26" fillId="0" borderId="0" xfId="17" applyNumberFormat="1" applyFont="1" applyBorder="1"/>
    <xf numFmtId="164" fontId="11" fillId="0" borderId="0" xfId="1" applyNumberFormat="1" applyFont="1" applyFill="1" applyBorder="1" applyAlignment="1">
      <alignment horizontal="center"/>
    </xf>
    <xf numFmtId="164" fontId="10" fillId="0" borderId="0" xfId="1" applyNumberFormat="1" applyFont="1" applyFill="1" applyBorder="1" applyAlignment="1">
      <alignment horizontal="center"/>
    </xf>
    <xf numFmtId="164" fontId="14" fillId="0" borderId="0" xfId="1" applyNumberFormat="1" applyFont="1" applyFill="1" applyBorder="1" applyAlignment="1">
      <alignment horizontal="center"/>
    </xf>
    <xf numFmtId="164" fontId="38" fillId="0" borderId="0" xfId="1" applyNumberFormat="1" applyFont="1" applyFill="1" applyBorder="1" applyAlignment="1">
      <alignment horizontal="center"/>
    </xf>
    <xf numFmtId="164" fontId="8" fillId="0" borderId="0" xfId="1" applyNumberFormat="1" applyFont="1" applyBorder="1"/>
    <xf numFmtId="168" fontId="37" fillId="0" borderId="0" xfId="15" quotePrefix="1" applyNumberFormat="1" applyFont="1" applyFill="1" applyBorder="1" applyAlignment="1">
      <alignment horizontal="center"/>
    </xf>
    <xf numFmtId="164" fontId="4" fillId="0" borderId="0" xfId="1" applyNumberFormat="1" applyFont="1"/>
    <xf numFmtId="0" fontId="4" fillId="0" borderId="0" xfId="0" applyFont="1"/>
    <xf numFmtId="164" fontId="0" fillId="0" borderId="3" xfId="0" applyNumberFormat="1" applyBorder="1"/>
    <xf numFmtId="0" fontId="18" fillId="0" borderId="0" xfId="16" applyFont="1" applyFill="1" applyAlignment="1"/>
    <xf numFmtId="168" fontId="24" fillId="0" borderId="17" xfId="15" applyNumberFormat="1" applyFont="1" applyFill="1" applyBorder="1" applyAlignment="1">
      <alignment horizontal="center"/>
    </xf>
    <xf numFmtId="0" fontId="24" fillId="0" borderId="17" xfId="20" applyFont="1" applyFill="1" applyBorder="1">
      <alignment horizontal="center"/>
    </xf>
    <xf numFmtId="0" fontId="24" fillId="0" borderId="17" xfId="20" applyFont="1" applyFill="1" applyBorder="1" applyAlignment="1">
      <alignment horizontal="center" wrapText="1"/>
    </xf>
    <xf numFmtId="37" fontId="18" fillId="0" borderId="0" xfId="16" applyNumberFormat="1" applyFont="1" applyAlignment="1"/>
    <xf numFmtId="0" fontId="18" fillId="0" borderId="0" xfId="16" applyFont="1" applyAlignment="1"/>
    <xf numFmtId="168" fontId="25" fillId="0" borderId="0" xfId="15" applyNumberFormat="1" applyFont="1" applyFill="1"/>
    <xf numFmtId="0" fontId="25" fillId="0" borderId="0" xfId="17" applyFont="1" applyFill="1"/>
    <xf numFmtId="168" fontId="26" fillId="0" borderId="0" xfId="15" applyNumberFormat="1" applyFont="1" applyFill="1"/>
    <xf numFmtId="0" fontId="26" fillId="0" borderId="0" xfId="17" applyFont="1" applyFill="1"/>
    <xf numFmtId="168" fontId="28" fillId="0" borderId="0" xfId="15" applyNumberFormat="1" applyFont="1" applyFill="1"/>
    <xf numFmtId="0" fontId="22" fillId="0" borderId="0" xfId="17" applyFont="1" applyFill="1"/>
    <xf numFmtId="41" fontId="22" fillId="0" borderId="3" xfId="16" applyNumberFormat="1" applyFont="1" applyBorder="1" applyAlignment="1"/>
    <xf numFmtId="168" fontId="24" fillId="0" borderId="19" xfId="15" applyNumberFormat="1" applyFont="1" applyFill="1" applyBorder="1" applyAlignment="1">
      <alignment horizontal="center"/>
    </xf>
    <xf numFmtId="168" fontId="24" fillId="0" borderId="18" xfId="15" applyNumberFormat="1" applyFont="1" applyFill="1" applyBorder="1" applyAlignment="1">
      <alignment horizontal="center"/>
    </xf>
    <xf numFmtId="41" fontId="22" fillId="0" borderId="1" xfId="16" applyNumberFormat="1" applyFont="1" applyFill="1" applyBorder="1" applyAlignment="1"/>
    <xf numFmtId="41" fontId="22" fillId="0" borderId="0" xfId="17" applyNumberFormat="1" applyFont="1" applyFill="1" applyBorder="1"/>
    <xf numFmtId="41" fontId="27" fillId="0" borderId="0" xfId="16" applyNumberFormat="1" applyFont="1" applyFill="1" applyBorder="1" applyAlignment="1"/>
    <xf numFmtId="164" fontId="4" fillId="0" borderId="0" xfId="1" applyNumberFormat="1" applyFont="1" applyAlignment="1">
      <alignment horizontal="center"/>
    </xf>
    <xf numFmtId="0" fontId="39" fillId="0" borderId="0" xfId="20" applyFont="1" applyFill="1" applyBorder="1">
      <alignment horizontal="center"/>
    </xf>
    <xf numFmtId="0" fontId="39" fillId="0" borderId="0" xfId="20" applyFont="1" applyFill="1" applyBorder="1" applyAlignment="1">
      <alignment horizontal="center" wrapText="1"/>
    </xf>
    <xf numFmtId="0" fontId="25" fillId="0" borderId="0" xfId="16" applyFont="1" applyFill="1" applyBorder="1" applyAlignment="1"/>
    <xf numFmtId="0" fontId="40" fillId="0" borderId="0" xfId="0" applyFont="1"/>
    <xf numFmtId="0" fontId="40" fillId="0" borderId="0" xfId="0" applyFont="1" applyBorder="1"/>
    <xf numFmtId="0" fontId="40" fillId="0" borderId="0" xfId="0" applyFont="1" applyAlignment="1">
      <alignment horizontal="right"/>
    </xf>
    <xf numFmtId="0" fontId="40" fillId="0" borderId="0" xfId="0" applyFont="1" applyFill="1" applyBorder="1"/>
    <xf numFmtId="0" fontId="41" fillId="0" borderId="0" xfId="0" applyFont="1" applyAlignment="1">
      <alignment horizontal="right"/>
    </xf>
    <xf numFmtId="0" fontId="40" fillId="0" borderId="0" xfId="0" applyFont="1" applyFill="1" applyAlignment="1"/>
    <xf numFmtId="0" fontId="41" fillId="0" borderId="1" xfId="0" applyFont="1" applyBorder="1" applyAlignment="1">
      <alignment horizontal="centerContinuous"/>
    </xf>
    <xf numFmtId="0" fontId="42" fillId="0" borderId="0" xfId="0" applyFont="1" applyFill="1" applyBorder="1" applyAlignment="1">
      <alignment horizontal="center" wrapText="1"/>
    </xf>
    <xf numFmtId="164" fontId="40" fillId="0" borderId="0" xfId="1" applyNumberFormat="1" applyFont="1" applyFill="1"/>
    <xf numFmtId="164" fontId="40" fillId="0" borderId="0" xfId="1" applyNumberFormat="1" applyFont="1"/>
    <xf numFmtId="0" fontId="40" fillId="0" borderId="0" xfId="0" applyFont="1" applyFill="1"/>
    <xf numFmtId="164" fontId="40" fillId="0" borderId="0" xfId="1" applyNumberFormat="1" applyFont="1" applyAlignment="1">
      <alignment horizontal="right"/>
    </xf>
    <xf numFmtId="0" fontId="41" fillId="4" borderId="2" xfId="0" applyFont="1" applyFill="1" applyBorder="1" applyAlignment="1">
      <alignment vertical="top"/>
    </xf>
    <xf numFmtId="0" fontId="41" fillId="4" borderId="3" xfId="0" applyFont="1" applyFill="1" applyBorder="1" applyAlignment="1">
      <alignment wrapText="1"/>
    </xf>
    <xf numFmtId="0" fontId="41" fillId="4" borderId="3" xfId="0" applyFont="1" applyFill="1" applyBorder="1" applyAlignment="1">
      <alignment horizontal="right" wrapText="1"/>
    </xf>
    <xf numFmtId="43" fontId="41" fillId="4" borderId="4" xfId="1" applyFont="1" applyFill="1" applyBorder="1" applyAlignment="1">
      <alignment horizontal="right"/>
    </xf>
    <xf numFmtId="43" fontId="40" fillId="0" borderId="0" xfId="1" applyFont="1"/>
    <xf numFmtId="0" fontId="40" fillId="4" borderId="5" xfId="0" applyFont="1" applyFill="1" applyBorder="1" applyAlignment="1"/>
    <xf numFmtId="0" fontId="40" fillId="4" borderId="0" xfId="0" applyFont="1" applyFill="1" applyBorder="1" applyAlignment="1">
      <alignment wrapText="1"/>
    </xf>
    <xf numFmtId="0" fontId="40" fillId="4" borderId="0" xfId="0" applyFont="1" applyFill="1"/>
    <xf numFmtId="41" fontId="40" fillId="4" borderId="0" xfId="0" applyNumberFormat="1" applyFont="1" applyFill="1" applyBorder="1" applyAlignment="1">
      <alignment wrapText="1"/>
    </xf>
    <xf numFmtId="41" fontId="40" fillId="4" borderId="6" xfId="1" applyNumberFormat="1" applyFont="1" applyFill="1" applyBorder="1"/>
    <xf numFmtId="0" fontId="40" fillId="4" borderId="0" xfId="0" applyFont="1" applyFill="1" applyBorder="1" applyAlignment="1"/>
    <xf numFmtId="164" fontId="40" fillId="0" borderId="0" xfId="0" applyNumberFormat="1" applyFont="1" applyFill="1"/>
    <xf numFmtId="171" fontId="40" fillId="0" borderId="0" xfId="0" applyNumberFormat="1" applyFont="1" applyFill="1"/>
    <xf numFmtId="0" fontId="40" fillId="4" borderId="0" xfId="0" quotePrefix="1" applyFont="1" applyFill="1" applyBorder="1" applyAlignment="1">
      <alignment wrapText="1"/>
    </xf>
    <xf numFmtId="41" fontId="40" fillId="4" borderId="0" xfId="0" quotePrefix="1" applyNumberFormat="1" applyFont="1" applyFill="1" applyBorder="1" applyAlignment="1">
      <alignment wrapText="1"/>
    </xf>
    <xf numFmtId="0" fontId="40" fillId="4" borderId="0" xfId="0" applyFont="1" applyFill="1" applyBorder="1"/>
    <xf numFmtId="41" fontId="40" fillId="4" borderId="0" xfId="0" applyNumberFormat="1" applyFont="1" applyFill="1" applyBorder="1"/>
    <xf numFmtId="0" fontId="40" fillId="4" borderId="7" xfId="0" applyFont="1" applyFill="1" applyBorder="1" applyAlignment="1"/>
    <xf numFmtId="0" fontId="40" fillId="4" borderId="1" xfId="0" applyFont="1" applyFill="1" applyBorder="1"/>
    <xf numFmtId="41" fontId="40" fillId="4" borderId="1" xfId="0" applyNumberFormat="1" applyFont="1" applyFill="1" applyBorder="1"/>
    <xf numFmtId="165" fontId="40" fillId="4" borderId="1" xfId="8" applyNumberFormat="1" applyFont="1" applyFill="1" applyBorder="1" applyAlignment="1">
      <alignment wrapText="1"/>
    </xf>
    <xf numFmtId="165" fontId="40" fillId="4" borderId="8" xfId="8" applyNumberFormat="1" applyFont="1" applyFill="1" applyBorder="1" applyAlignment="1">
      <alignment wrapText="1"/>
    </xf>
    <xf numFmtId="0" fontId="40" fillId="0" borderId="0" xfId="0" applyFont="1" applyAlignment="1">
      <alignment vertical="top"/>
    </xf>
    <xf numFmtId="0" fontId="40" fillId="0" borderId="0" xfId="0" applyFont="1" applyAlignment="1">
      <alignment wrapText="1"/>
    </xf>
    <xf numFmtId="0" fontId="40" fillId="3" borderId="2" xfId="0" applyFont="1" applyFill="1" applyBorder="1" applyAlignment="1">
      <alignment vertical="top"/>
    </xf>
    <xf numFmtId="0" fontId="40" fillId="3" borderId="3" xfId="0" applyFont="1" applyFill="1" applyBorder="1" applyAlignment="1">
      <alignment wrapText="1"/>
    </xf>
    <xf numFmtId="43" fontId="40" fillId="3" borderId="3" xfId="1" applyFont="1" applyFill="1" applyBorder="1"/>
    <xf numFmtId="43" fontId="40" fillId="3" borderId="4" xfId="1" applyFont="1" applyFill="1" applyBorder="1"/>
    <xf numFmtId="0" fontId="40" fillId="3" borderId="5" xfId="0" applyFont="1" applyFill="1" applyBorder="1" applyAlignment="1"/>
    <xf numFmtId="0" fontId="40" fillId="3" borderId="0" xfId="0" applyFont="1" applyFill="1" applyBorder="1"/>
    <xf numFmtId="0" fontId="40" fillId="3" borderId="0" xfId="0" applyFont="1" applyFill="1" applyBorder="1" applyAlignment="1">
      <alignment wrapText="1"/>
    </xf>
    <xf numFmtId="42" fontId="40" fillId="3" borderId="0" xfId="1" applyNumberFormat="1" applyFont="1" applyFill="1" applyBorder="1"/>
    <xf numFmtId="43" fontId="40" fillId="3" borderId="6" xfId="1" applyFont="1" applyFill="1" applyBorder="1"/>
    <xf numFmtId="0" fontId="40" fillId="0" borderId="0" xfId="0" applyFont="1" applyFill="1" applyAlignment="1">
      <alignment horizontal="center"/>
    </xf>
    <xf numFmtId="0" fontId="40" fillId="3" borderId="1" xfId="0" applyFont="1" applyFill="1" applyBorder="1" applyAlignment="1">
      <alignment wrapText="1"/>
    </xf>
    <xf numFmtId="43" fontId="40" fillId="3" borderId="8" xfId="1" applyFont="1" applyFill="1" applyBorder="1"/>
    <xf numFmtId="0" fontId="40" fillId="3" borderId="5" xfId="0" applyFont="1" applyFill="1" applyBorder="1" applyAlignment="1">
      <alignment vertical="top"/>
    </xf>
    <xf numFmtId="164" fontId="40" fillId="3" borderId="0" xfId="1" applyNumberFormat="1" applyFont="1" applyFill="1" applyBorder="1"/>
    <xf numFmtId="0" fontId="40" fillId="3" borderId="7" xfId="0" applyFont="1" applyFill="1" applyBorder="1" applyAlignment="1">
      <alignment vertical="top"/>
    </xf>
    <xf numFmtId="41" fontId="40" fillId="3" borderId="1" xfId="1" applyNumberFormat="1" applyFont="1" applyFill="1" applyBorder="1"/>
    <xf numFmtId="0" fontId="40" fillId="0" borderId="5" xfId="0" applyFont="1" applyFill="1" applyBorder="1" applyAlignment="1">
      <alignment vertical="top"/>
    </xf>
    <xf numFmtId="0" fontId="40" fillId="0" borderId="0" xfId="0" applyFont="1" applyFill="1" applyBorder="1" applyAlignment="1">
      <alignment wrapText="1"/>
    </xf>
    <xf numFmtId="43" fontId="40" fillId="0" borderId="0" xfId="1" applyFont="1" applyFill="1" applyBorder="1"/>
    <xf numFmtId="43" fontId="40" fillId="0" borderId="6" xfId="1" applyFont="1" applyFill="1" applyBorder="1"/>
    <xf numFmtId="43" fontId="41" fillId="3" borderId="1" xfId="1" applyFont="1" applyFill="1" applyBorder="1" applyAlignment="1">
      <alignment horizontal="center" wrapText="1"/>
    </xf>
    <xf numFmtId="43" fontId="41" fillId="3" borderId="8" xfId="1" applyFont="1" applyFill="1" applyBorder="1" applyAlignment="1">
      <alignment horizontal="center" wrapText="1"/>
    </xf>
    <xf numFmtId="0" fontId="40" fillId="0" borderId="0" xfId="0" applyFont="1" applyFill="1" applyAlignment="1">
      <alignment horizontal="right" wrapText="1"/>
    </xf>
    <xf numFmtId="0" fontId="40" fillId="0" borderId="0" xfId="0" applyFont="1" applyFill="1" applyAlignment="1">
      <alignment horizontal="right"/>
    </xf>
    <xf numFmtId="41" fontId="40" fillId="3" borderId="0" xfId="1" applyNumberFormat="1" applyFont="1" applyFill="1" applyBorder="1"/>
    <xf numFmtId="41" fontId="40" fillId="3" borderId="6" xfId="1" applyNumberFormat="1" applyFont="1" applyFill="1" applyBorder="1"/>
    <xf numFmtId="43" fontId="40" fillId="0" borderId="0" xfId="0" applyNumberFormat="1" applyFont="1" applyFill="1"/>
    <xf numFmtId="0" fontId="40" fillId="3" borderId="5" xfId="0" applyFont="1" applyFill="1" applyBorder="1"/>
    <xf numFmtId="43" fontId="40" fillId="8" borderId="6" xfId="1" applyFont="1" applyFill="1" applyBorder="1"/>
    <xf numFmtId="0" fontId="40" fillId="3" borderId="0" xfId="0" quotePrefix="1" applyFont="1" applyFill="1" applyBorder="1" applyAlignment="1">
      <alignment wrapText="1"/>
    </xf>
    <xf numFmtId="165" fontId="40" fillId="3" borderId="9" xfId="8" applyNumberFormat="1" applyFont="1" applyFill="1" applyBorder="1"/>
    <xf numFmtId="165" fontId="40" fillId="3" borderId="11" xfId="8" applyNumberFormat="1" applyFont="1" applyFill="1" applyBorder="1"/>
    <xf numFmtId="165" fontId="40" fillId="0" borderId="0" xfId="0" applyNumberFormat="1" applyFont="1"/>
    <xf numFmtId="43" fontId="40" fillId="3" borderId="0" xfId="1" applyFont="1" applyFill="1" applyBorder="1"/>
    <xf numFmtId="0" fontId="40" fillId="3" borderId="7" xfId="0" applyFont="1" applyFill="1" applyBorder="1"/>
    <xf numFmtId="43" fontId="40" fillId="3" borderId="1" xfId="1" applyFont="1" applyFill="1" applyBorder="1"/>
    <xf numFmtId="0" fontId="40" fillId="4" borderId="2" xfId="0" applyFont="1" applyFill="1" applyBorder="1"/>
    <xf numFmtId="0" fontId="40" fillId="4" borderId="3" xfId="0" applyFont="1" applyFill="1" applyBorder="1"/>
    <xf numFmtId="0" fontId="40" fillId="4" borderId="5" xfId="0" applyFont="1" applyFill="1" applyBorder="1"/>
    <xf numFmtId="0" fontId="41" fillId="4" borderId="0" xfId="0" applyFont="1" applyFill="1" applyBorder="1"/>
    <xf numFmtId="0" fontId="40" fillId="4" borderId="0" xfId="0" applyFont="1" applyFill="1" applyBorder="1" applyAlignment="1">
      <alignment horizontal="left"/>
    </xf>
    <xf numFmtId="42" fontId="40" fillId="4" borderId="0" xfId="8" applyNumberFormat="1" applyFont="1" applyFill="1" applyBorder="1"/>
    <xf numFmtId="41" fontId="40" fillId="4" borderId="0" xfId="8" applyNumberFormat="1" applyFont="1" applyFill="1" applyBorder="1"/>
    <xf numFmtId="165" fontId="40" fillId="0" borderId="0" xfId="0" applyNumberFormat="1" applyFont="1" applyFill="1"/>
    <xf numFmtId="42" fontId="40" fillId="4" borderId="9" xfId="0" applyNumberFormat="1" applyFont="1" applyFill="1" applyBorder="1"/>
    <xf numFmtId="0" fontId="40" fillId="4" borderId="7" xfId="0" applyFont="1" applyFill="1" applyBorder="1"/>
    <xf numFmtId="0" fontId="41" fillId="4" borderId="2" xfId="0" applyFont="1" applyFill="1" applyBorder="1"/>
    <xf numFmtId="0" fontId="41" fillId="4" borderId="3" xfId="0" applyFont="1" applyFill="1" applyBorder="1"/>
    <xf numFmtId="0" fontId="41" fillId="4" borderId="12" xfId="0" applyFont="1" applyFill="1" applyBorder="1" applyAlignment="1">
      <alignment horizontal="center" wrapText="1"/>
    </xf>
    <xf numFmtId="0" fontId="41" fillId="4" borderId="13" xfId="0" applyFont="1" applyFill="1" applyBorder="1" applyAlignment="1">
      <alignment horizontal="center" wrapText="1"/>
    </xf>
    <xf numFmtId="0" fontId="41" fillId="4" borderId="5" xfId="0" applyFont="1" applyFill="1" applyBorder="1"/>
    <xf numFmtId="164" fontId="40" fillId="4" borderId="0" xfId="1" applyNumberFormat="1" applyFont="1" applyFill="1" applyBorder="1"/>
    <xf numFmtId="164" fontId="40" fillId="4" borderId="0" xfId="0" applyNumberFormat="1" applyFont="1" applyFill="1" applyBorder="1" applyAlignment="1">
      <alignment horizontal="center" wrapText="1"/>
    </xf>
    <xf numFmtId="164" fontId="40" fillId="4" borderId="6" xfId="1" applyNumberFormat="1" applyFont="1" applyFill="1" applyBorder="1"/>
    <xf numFmtId="0" fontId="41" fillId="4" borderId="0" xfId="0" applyFont="1" applyFill="1" applyBorder="1" applyAlignment="1">
      <alignment horizontal="center" wrapText="1"/>
    </xf>
    <xf numFmtId="0" fontId="41" fillId="4" borderId="6" xfId="0" applyFont="1" applyFill="1" applyBorder="1" applyAlignment="1">
      <alignment horizontal="center" wrapText="1"/>
    </xf>
    <xf numFmtId="164" fontId="41" fillId="4" borderId="0" xfId="0" applyNumberFormat="1" applyFont="1" applyFill="1" applyBorder="1"/>
    <xf numFmtId="164" fontId="41" fillId="4" borderId="6" xfId="0" applyNumberFormat="1" applyFont="1" applyFill="1" applyBorder="1"/>
    <xf numFmtId="0" fontId="40" fillId="4" borderId="8" xfId="0" applyFont="1" applyFill="1" applyBorder="1"/>
    <xf numFmtId="0" fontId="40" fillId="2" borderId="0" xfId="0" applyFont="1" applyFill="1" applyAlignment="1">
      <alignment vertical="center"/>
    </xf>
    <xf numFmtId="0" fontId="44" fillId="2" borderId="0" xfId="0" applyFont="1" applyFill="1" applyAlignment="1" applyProtection="1">
      <alignment horizontal="center"/>
    </xf>
    <xf numFmtId="166" fontId="44" fillId="2" borderId="0" xfId="0" applyNumberFormat="1" applyFont="1" applyFill="1" applyProtection="1"/>
    <xf numFmtId="0" fontId="40" fillId="2" borderId="0" xfId="0" applyFont="1" applyFill="1"/>
    <xf numFmtId="0" fontId="44" fillId="2" borderId="0" xfId="0" applyFont="1" applyFill="1" applyAlignment="1">
      <alignment horizontal="center" vertical="top"/>
    </xf>
    <xf numFmtId="0" fontId="44" fillId="2" borderId="0" xfId="0" applyFont="1" applyFill="1"/>
    <xf numFmtId="0" fontId="44" fillId="2" borderId="0" xfId="0" applyNumberFormat="1" applyFont="1" applyFill="1" applyAlignment="1" applyProtection="1">
      <alignment horizontal="left" vertical="top"/>
    </xf>
    <xf numFmtId="0" fontId="44" fillId="2" borderId="0" xfId="0" applyFont="1" applyFill="1" applyAlignment="1">
      <alignment vertical="top"/>
    </xf>
    <xf numFmtId="0" fontId="40" fillId="2" borderId="0" xfId="0" applyFont="1" applyFill="1" applyAlignment="1">
      <alignment vertical="top"/>
    </xf>
    <xf numFmtId="49" fontId="44" fillId="2" borderId="0" xfId="0" quotePrefix="1" applyNumberFormat="1" applyFont="1" applyFill="1" applyAlignment="1" applyProtection="1">
      <alignment horizontal="center" vertical="top"/>
    </xf>
    <xf numFmtId="49" fontId="44" fillId="2" borderId="0" xfId="0" quotePrefix="1" applyNumberFormat="1" applyFont="1" applyFill="1" applyAlignment="1">
      <alignment horizontal="center" vertical="top"/>
    </xf>
    <xf numFmtId="0" fontId="44" fillId="2" borderId="0" xfId="0" applyNumberFormat="1" applyFont="1" applyFill="1" applyAlignment="1" applyProtection="1">
      <alignment horizontal="left" vertical="top" wrapText="1"/>
    </xf>
    <xf numFmtId="0" fontId="40" fillId="2" borderId="0" xfId="0" applyFont="1" applyFill="1" applyAlignment="1">
      <alignment vertical="top" wrapText="1"/>
    </xf>
    <xf numFmtId="38" fontId="25" fillId="0" borderId="0" xfId="16" applyNumberFormat="1" applyFont="1" applyFill="1" applyBorder="1" applyAlignment="1"/>
    <xf numFmtId="0" fontId="40" fillId="3" borderId="0" xfId="0" applyFont="1" applyFill="1" applyBorder="1" applyAlignment="1"/>
    <xf numFmtId="168" fontId="39" fillId="0" borderId="0" xfId="15" applyNumberFormat="1" applyFont="1" applyFill="1" applyBorder="1" applyAlignment="1">
      <alignment horizontal="center" wrapText="1"/>
    </xf>
    <xf numFmtId="169" fontId="39" fillId="0" borderId="0" xfId="20" applyNumberFormat="1" applyFont="1" applyFill="1" applyBorder="1" applyAlignment="1">
      <alignment horizontal="center" wrapText="1"/>
    </xf>
    <xf numFmtId="168" fontId="39" fillId="0" borderId="0" xfId="15" applyNumberFormat="1" applyFont="1" applyFill="1" applyBorder="1" applyAlignment="1">
      <alignment horizontal="left" vertical="top"/>
    </xf>
    <xf numFmtId="0" fontId="25" fillId="0" borderId="0" xfId="19" applyFont="1" applyFill="1" applyBorder="1" applyAlignment="1"/>
    <xf numFmtId="0" fontId="39" fillId="0" borderId="0" xfId="19" applyFont="1" applyFill="1" applyBorder="1" applyAlignment="1">
      <alignment horizontal="center"/>
    </xf>
    <xf numFmtId="0" fontId="25" fillId="0" borderId="0" xfId="19" applyFont="1" applyFill="1" applyBorder="1" applyAlignment="1">
      <alignment horizontal="centerContinuous"/>
    </xf>
    <xf numFmtId="0" fontId="39" fillId="0" borderId="0" xfId="19" applyFont="1" applyFill="1" applyBorder="1" applyAlignment="1">
      <alignment horizontal="centerContinuous"/>
    </xf>
    <xf numFmtId="0" fontId="25" fillId="10" borderId="0" xfId="15" applyNumberFormat="1" applyFont="1" applyFill="1" applyBorder="1" applyAlignment="1"/>
    <xf numFmtId="38" fontId="25" fillId="10" borderId="0" xfId="16" applyNumberFormat="1" applyFont="1" applyFill="1" applyBorder="1" applyAlignment="1">
      <alignment wrapText="1"/>
    </xf>
    <xf numFmtId="41" fontId="22" fillId="10" borderId="0" xfId="16" applyNumberFormat="1" applyFont="1" applyFill="1" applyBorder="1" applyAlignment="1"/>
    <xf numFmtId="168" fontId="39" fillId="0" borderId="1" xfId="15" applyNumberFormat="1" applyFont="1" applyFill="1" applyBorder="1" applyAlignment="1">
      <alignment horizontal="center" wrapText="1"/>
    </xf>
    <xf numFmtId="0" fontId="39" fillId="0" borderId="1" xfId="20" applyFont="1" applyFill="1" applyBorder="1">
      <alignment horizontal="center"/>
    </xf>
    <xf numFmtId="0" fontId="39" fillId="0" borderId="1" xfId="20" applyFont="1" applyFill="1" applyBorder="1" applyAlignment="1">
      <alignment horizontal="center" wrapText="1"/>
    </xf>
    <xf numFmtId="169" fontId="39" fillId="0" borderId="1" xfId="20" applyNumberFormat="1" applyFont="1" applyFill="1" applyBorder="1" applyAlignment="1">
      <alignment horizontal="center" wrapText="1"/>
    </xf>
    <xf numFmtId="0" fontId="41" fillId="0" borderId="0" xfId="0" applyFont="1" applyFill="1" applyBorder="1"/>
    <xf numFmtId="0" fontId="42" fillId="11" borderId="0" xfId="0" applyFont="1" applyFill="1" applyBorder="1" applyAlignment="1">
      <alignment horizontal="center" wrapText="1"/>
    </xf>
    <xf numFmtId="0" fontId="40" fillId="11" borderId="0" xfId="0" applyFont="1" applyFill="1"/>
    <xf numFmtId="167" fontId="40" fillId="11" borderId="0" xfId="9" applyNumberFormat="1" applyFont="1" applyFill="1"/>
    <xf numFmtId="164" fontId="40" fillId="11" borderId="0" xfId="1" applyNumberFormat="1" applyFont="1" applyFill="1"/>
    <xf numFmtId="0" fontId="40" fillId="11" borderId="0" xfId="0" applyFont="1" applyFill="1" applyAlignment="1">
      <alignment horizontal="right"/>
    </xf>
    <xf numFmtId="0" fontId="42" fillId="12" borderId="0" xfId="0" applyFont="1" applyFill="1" applyBorder="1" applyAlignment="1">
      <alignment horizontal="center" wrapText="1"/>
    </xf>
    <xf numFmtId="0" fontId="40" fillId="12" borderId="0" xfId="0" applyFont="1" applyFill="1"/>
    <xf numFmtId="167" fontId="40" fillId="12" borderId="0" xfId="9" applyNumberFormat="1" applyFont="1" applyFill="1"/>
    <xf numFmtId="164" fontId="40" fillId="12" borderId="0" xfId="1" applyNumberFormat="1" applyFont="1" applyFill="1"/>
    <xf numFmtId="164" fontId="40" fillId="12" borderId="0" xfId="1" applyNumberFormat="1" applyFont="1" applyFill="1" applyAlignment="1">
      <alignment horizontal="right"/>
    </xf>
    <xf numFmtId="0" fontId="40" fillId="12" borderId="0" xfId="0" applyFont="1" applyFill="1" applyAlignment="1">
      <alignment horizontal="right"/>
    </xf>
    <xf numFmtId="164" fontId="40" fillId="0" borderId="0" xfId="1" applyNumberFormat="1" applyFont="1" applyBorder="1"/>
    <xf numFmtId="0" fontId="42" fillId="0" borderId="12" xfId="0" applyFont="1" applyFill="1" applyBorder="1" applyAlignment="1">
      <alignment horizontal="center" wrapText="1"/>
    </xf>
    <xf numFmtId="0" fontId="40" fillId="0" borderId="12" xfId="0" applyFont="1" applyBorder="1"/>
    <xf numFmtId="164" fontId="40" fillId="0" borderId="12" xfId="1" applyNumberFormat="1" applyFont="1" applyBorder="1" applyAlignment="1">
      <alignment horizontal="right"/>
    </xf>
    <xf numFmtId="164" fontId="40" fillId="0" borderId="12" xfId="1" applyNumberFormat="1" applyFont="1" applyBorder="1"/>
    <xf numFmtId="0" fontId="39" fillId="2" borderId="0" xfId="4" quotePrefix="1" applyFont="1" applyFill="1"/>
    <xf numFmtId="0" fontId="25" fillId="2" borderId="0" xfId="4" applyFont="1" applyFill="1"/>
    <xf numFmtId="0" fontId="25" fillId="0" borderId="0" xfId="4" applyFont="1"/>
    <xf numFmtId="0" fontId="39" fillId="2" borderId="0" xfId="4" applyFont="1" applyFill="1"/>
    <xf numFmtId="0" fontId="25" fillId="2" borderId="0" xfId="4" quotePrefix="1" applyFont="1" applyFill="1"/>
    <xf numFmtId="0" fontId="25" fillId="0" borderId="0" xfId="4" applyFont="1" applyFill="1"/>
    <xf numFmtId="0" fontId="25" fillId="0" borderId="0" xfId="4" applyFont="1" applyFill="1" applyAlignment="1">
      <alignment vertical="top"/>
    </xf>
    <xf numFmtId="0" fontId="39" fillId="0" borderId="0" xfId="4" applyFont="1" applyFill="1"/>
    <xf numFmtId="0" fontId="39" fillId="2" borderId="0" xfId="4" applyFont="1" applyFill="1" applyAlignment="1">
      <alignment horizontal="left"/>
    </xf>
    <xf numFmtId="0" fontId="25" fillId="2" borderId="10" xfId="4" applyFont="1" applyFill="1" applyBorder="1" applyAlignment="1" applyProtection="1">
      <alignment horizontal="center"/>
      <protection locked="0"/>
    </xf>
    <xf numFmtId="0" fontId="45" fillId="2" borderId="0" xfId="4" applyFont="1" applyFill="1" applyAlignment="1" applyProtection="1">
      <alignment horizontal="left" indent="1"/>
    </xf>
    <xf numFmtId="0" fontId="25" fillId="2" borderId="0" xfId="4" applyFont="1" applyFill="1" applyBorder="1"/>
    <xf numFmtId="0" fontId="45" fillId="2" borderId="0" xfId="4" applyFont="1" applyFill="1" applyAlignment="1" applyProtection="1">
      <alignment horizontal="left" indent="3"/>
    </xf>
    <xf numFmtId="0" fontId="46" fillId="2" borderId="0" xfId="4" applyFont="1" applyFill="1" applyAlignment="1" applyProtection="1">
      <alignment horizontal="left" indent="4"/>
    </xf>
    <xf numFmtId="0" fontId="25" fillId="2" borderId="0" xfId="4" applyFont="1" applyFill="1" applyAlignment="1">
      <alignment wrapText="1"/>
    </xf>
    <xf numFmtId="14" fontId="25" fillId="2" borderId="0" xfId="4" applyNumberFormat="1" applyFont="1" applyFill="1" applyBorder="1" applyAlignment="1">
      <alignment horizontal="left"/>
    </xf>
    <xf numFmtId="165" fontId="25" fillId="0" borderId="10" xfId="8" applyNumberFormat="1" applyFont="1" applyBorder="1"/>
    <xf numFmtId="165" fontId="25" fillId="0" borderId="0" xfId="8" applyNumberFormat="1" applyFont="1" applyBorder="1"/>
    <xf numFmtId="0" fontId="25" fillId="4" borderId="5" xfId="4" applyFont="1" applyFill="1" applyBorder="1"/>
    <xf numFmtId="0" fontId="25" fillId="4" borderId="0" xfId="4" applyFont="1" applyFill="1" applyBorder="1"/>
    <xf numFmtId="0" fontId="25" fillId="4" borderId="6" xfId="4" applyFont="1" applyFill="1" applyBorder="1"/>
    <xf numFmtId="0" fontId="47" fillId="4" borderId="5" xfId="0" applyFont="1" applyFill="1" applyBorder="1" applyAlignment="1">
      <alignment vertical="top" wrapText="1"/>
    </xf>
    <xf numFmtId="0" fontId="25" fillId="0" borderId="0" xfId="4" applyFont="1" applyAlignment="1">
      <alignment horizontal="center"/>
    </xf>
    <xf numFmtId="14" fontId="25" fillId="0" borderId="0" xfId="4" applyNumberFormat="1" applyFont="1"/>
    <xf numFmtId="0" fontId="25" fillId="0" borderId="0" xfId="4" applyFont="1" applyAlignment="1">
      <alignment horizontal="right"/>
    </xf>
    <xf numFmtId="0" fontId="28" fillId="4" borderId="0" xfId="0" applyFont="1" applyFill="1" applyBorder="1" applyAlignment="1">
      <alignment vertical="top" wrapText="1"/>
    </xf>
    <xf numFmtId="0" fontId="28" fillId="4" borderId="6" xfId="0" applyFont="1" applyFill="1" applyBorder="1" applyAlignment="1">
      <alignment vertical="top" wrapText="1"/>
    </xf>
    <xf numFmtId="43" fontId="40" fillId="0" borderId="0" xfId="1" applyFont="1" applyFill="1"/>
    <xf numFmtId="43" fontId="40" fillId="0" borderId="0" xfId="0" applyNumberFormat="1" applyFont="1"/>
    <xf numFmtId="168" fontId="23" fillId="0" borderId="0" xfId="15" applyNumberFormat="1" applyFont="1" applyFill="1" applyBorder="1" applyAlignment="1">
      <alignment horizontal="left"/>
    </xf>
    <xf numFmtId="164" fontId="40" fillId="0" borderId="0" xfId="0" applyNumberFormat="1" applyFont="1"/>
    <xf numFmtId="41" fontId="40" fillId="0" borderId="0" xfId="0" applyNumberFormat="1" applyFont="1" applyFill="1" applyBorder="1"/>
    <xf numFmtId="164" fontId="51" fillId="0" borderId="0" xfId="1" applyNumberFormat="1" applyFont="1" applyBorder="1"/>
    <xf numFmtId="165" fontId="40" fillId="0" borderId="0" xfId="0" applyNumberFormat="1" applyFont="1" applyFill="1" applyBorder="1"/>
    <xf numFmtId="0" fontId="25" fillId="0" borderId="0" xfId="4" applyFont="1"/>
    <xf numFmtId="41" fontId="40" fillId="3" borderId="0" xfId="8" applyNumberFormat="1" applyFont="1" applyFill="1" applyBorder="1"/>
    <xf numFmtId="38" fontId="25" fillId="0" borderId="0" xfId="16" applyNumberFormat="1" applyFont="1" applyFill="1" applyBorder="1" applyAlignment="1">
      <alignment vertical="top" wrapText="1"/>
    </xf>
    <xf numFmtId="168" fontId="18" fillId="0" borderId="0" xfId="15" applyNumberFormat="1" applyFont="1" applyFill="1" applyBorder="1" applyAlignment="1">
      <alignment vertical="top"/>
    </xf>
    <xf numFmtId="167" fontId="22" fillId="0" borderId="0" xfId="9" applyNumberFormat="1" applyFont="1" applyBorder="1" applyAlignment="1"/>
    <xf numFmtId="164" fontId="2" fillId="0" borderId="0" xfId="1" applyNumberFormat="1" applyFont="1" applyBorder="1"/>
    <xf numFmtId="0" fontId="22" fillId="0" borderId="0" xfId="16" applyNumberFormat="1" applyFont="1" applyBorder="1" applyAlignment="1"/>
    <xf numFmtId="172" fontId="22" fillId="0" borderId="3" xfId="9" applyNumberFormat="1" applyFont="1" applyBorder="1"/>
    <xf numFmtId="168" fontId="2" fillId="0" borderId="0" xfId="1" applyNumberFormat="1" applyFont="1" applyAlignment="1">
      <alignment horizontal="center"/>
    </xf>
    <xf numFmtId="0" fontId="2" fillId="0" borderId="0" xfId="19" applyFont="1" applyFill="1" applyBorder="1" applyAlignment="1"/>
    <xf numFmtId="0" fontId="39" fillId="0" borderId="1" xfId="19" applyFont="1" applyFill="1" applyBorder="1">
      <alignment horizontal="center"/>
    </xf>
    <xf numFmtId="0" fontId="2" fillId="0" borderId="0" xfId="0" applyFont="1"/>
    <xf numFmtId="168" fontId="39" fillId="0" borderId="1" xfId="1" applyNumberFormat="1" applyFont="1" applyBorder="1" applyAlignment="1">
      <alignment horizontal="center" wrapText="1"/>
    </xf>
    <xf numFmtId="173" fontId="25" fillId="0" borderId="0" xfId="1" applyNumberFormat="1" applyFont="1" applyAlignment="1">
      <alignment horizontal="center"/>
    </xf>
    <xf numFmtId="38" fontId="25" fillId="0" borderId="0" xfId="16" applyNumberFormat="1" applyFont="1" applyAlignment="1">
      <alignment wrapText="1"/>
    </xf>
    <xf numFmtId="37" fontId="2" fillId="0" borderId="0" xfId="16" applyNumberFormat="1" applyFont="1" applyAlignment="1"/>
    <xf numFmtId="164" fontId="2" fillId="0" borderId="0" xfId="1" applyNumberFormat="1" applyFont="1"/>
    <xf numFmtId="174" fontId="25" fillId="0" borderId="0" xfId="1" applyNumberFormat="1" applyFont="1" applyAlignment="1">
      <alignment horizontal="center"/>
    </xf>
    <xf numFmtId="168" fontId="25" fillId="0" borderId="0" xfId="1" applyNumberFormat="1" applyFont="1" applyAlignment="1">
      <alignment horizontal="center"/>
    </xf>
    <xf numFmtId="0" fontId="25" fillId="0" borderId="0" xfId="0" applyFont="1"/>
    <xf numFmtId="38" fontId="2" fillId="0" borderId="9" xfId="0" applyNumberFormat="1" applyFont="1" applyBorder="1"/>
    <xf numFmtId="0" fontId="2" fillId="0" borderId="9" xfId="0" applyFont="1" applyBorder="1"/>
    <xf numFmtId="168" fontId="53" fillId="0" borderId="0" xfId="1" applyNumberFormat="1" applyFont="1" applyAlignment="1">
      <alignment horizontal="center"/>
    </xf>
    <xf numFmtId="0" fontId="53" fillId="0" borderId="0" xfId="0" applyFont="1" applyAlignment="1">
      <alignment horizontal="center"/>
    </xf>
    <xf numFmtId="0" fontId="53" fillId="0" borderId="0" xfId="16" applyFont="1" applyAlignment="1">
      <alignment horizontal="center"/>
    </xf>
    <xf numFmtId="0" fontId="25" fillId="0" borderId="0" xfId="16" applyFont="1" applyAlignment="1"/>
    <xf numFmtId="43" fontId="39" fillId="0" borderId="1" xfId="1" applyFont="1" applyFill="1" applyBorder="1" applyAlignment="1">
      <alignment horizontal="center" wrapText="1"/>
    </xf>
    <xf numFmtId="43" fontId="2" fillId="0" borderId="0" xfId="1" applyFont="1" applyAlignment="1"/>
    <xf numFmtId="43" fontId="2" fillId="0" borderId="9" xfId="1" applyFont="1" applyBorder="1"/>
    <xf numFmtId="43" fontId="53" fillId="0" borderId="0" xfId="1" applyFont="1" applyAlignment="1">
      <alignment horizontal="center"/>
    </xf>
    <xf numFmtId="43" fontId="25" fillId="0" borderId="0" xfId="1" applyFont="1" applyAlignment="1"/>
    <xf numFmtId="164" fontId="54" fillId="0" borderId="0" xfId="1" applyNumberFormat="1" applyFont="1" applyAlignment="1">
      <alignment horizontal="fill"/>
    </xf>
    <xf numFmtId="164" fontId="39" fillId="0" borderId="1" xfId="1" applyNumberFormat="1" applyFont="1" applyFill="1" applyBorder="1" applyAlignment="1">
      <alignment horizontal="center" wrapText="1"/>
    </xf>
    <xf numFmtId="164" fontId="2" fillId="0" borderId="0" xfId="1" applyNumberFormat="1" applyFont="1" applyAlignment="1"/>
    <xf numFmtId="164" fontId="2" fillId="0" borderId="9" xfId="1" applyNumberFormat="1" applyFont="1" applyBorder="1"/>
    <xf numFmtId="164" fontId="53" fillId="0" borderId="0" xfId="1" applyNumberFormat="1" applyFont="1" applyAlignment="1">
      <alignment horizontal="center"/>
    </xf>
    <xf numFmtId="164" fontId="25" fillId="0" borderId="0" xfId="1" applyNumberFormat="1" applyFont="1" applyAlignment="1"/>
    <xf numFmtId="168" fontId="30" fillId="0" borderId="0" xfId="1" applyNumberFormat="1" applyFont="1" applyAlignment="1">
      <alignment horizontal="left"/>
    </xf>
    <xf numFmtId="0" fontId="25" fillId="0" borderId="10" xfId="4" applyFont="1" applyFill="1" applyBorder="1" applyAlignment="1">
      <alignment horizontal="right"/>
    </xf>
    <xf numFmtId="164" fontId="39" fillId="0" borderId="12" xfId="1" applyNumberFormat="1" applyFont="1" applyFill="1" applyBorder="1" applyAlignment="1">
      <alignment horizontal="center" wrapText="1"/>
    </xf>
    <xf numFmtId="164" fontId="39" fillId="0" borderId="0" xfId="1" applyNumberFormat="1" applyFont="1" applyFill="1" applyBorder="1" applyAlignment="1">
      <alignment horizontal="center"/>
    </xf>
    <xf numFmtId="164" fontId="39" fillId="0" borderId="0" xfId="1" applyNumberFormat="1" applyFont="1" applyFill="1" applyBorder="1" applyAlignment="1">
      <alignment horizontal="center" wrapText="1"/>
    </xf>
    <xf numFmtId="164" fontId="25" fillId="0" borderId="9" xfId="1" applyNumberFormat="1" applyFont="1" applyBorder="1"/>
    <xf numFmtId="164" fontId="55" fillId="0" borderId="0" xfId="1" applyNumberFormat="1" applyFont="1" applyAlignment="1"/>
    <xf numFmtId="164" fontId="0" fillId="0" borderId="3" xfId="1" applyNumberFormat="1" applyFont="1" applyBorder="1"/>
    <xf numFmtId="0" fontId="39" fillId="0" borderId="20" xfId="20" applyFont="1" applyFill="1" applyBorder="1" applyAlignment="1">
      <alignment horizontal="center" wrapText="1"/>
    </xf>
    <xf numFmtId="0" fontId="39" fillId="0" borderId="17" xfId="20" applyFont="1" applyFill="1" applyBorder="1" applyAlignment="1">
      <alignment horizontal="center" wrapText="1"/>
    </xf>
    <xf numFmtId="43" fontId="25" fillId="0" borderId="0" xfId="1" applyFont="1" applyFill="1" applyBorder="1" applyAlignment="1"/>
    <xf numFmtId="164" fontId="1" fillId="0" borderId="0" xfId="1" applyNumberFormat="1" applyFont="1" applyFill="1" applyBorder="1" applyAlignment="1"/>
    <xf numFmtId="164" fontId="25" fillId="0" borderId="0" xfId="1" applyNumberFormat="1" applyFont="1" applyFill="1" applyAlignment="1"/>
    <xf numFmtId="43" fontId="22" fillId="0" borderId="0" xfId="1" applyFont="1" applyFill="1" applyBorder="1" applyAlignment="1"/>
    <xf numFmtId="37" fontId="18" fillId="0" borderId="0" xfId="16" applyNumberFormat="1" applyFont="1" applyFill="1" applyAlignment="1"/>
    <xf numFmtId="164" fontId="40" fillId="0" borderId="0" xfId="0" applyNumberFormat="1" applyFont="1" applyFill="1" applyBorder="1"/>
    <xf numFmtId="41" fontId="40" fillId="13" borderId="6" xfId="1" applyNumberFormat="1" applyFont="1" applyFill="1" applyBorder="1"/>
    <xf numFmtId="164" fontId="40" fillId="0" borderId="0" xfId="1" applyNumberFormat="1" applyFont="1" applyFill="1" applyBorder="1"/>
    <xf numFmtId="0" fontId="52" fillId="0" borderId="0" xfId="0" applyFont="1" applyFill="1"/>
    <xf numFmtId="0" fontId="40" fillId="0" borderId="0" xfId="0" applyFont="1" applyFill="1" applyBorder="1" applyAlignment="1">
      <alignment horizontal="right"/>
    </xf>
    <xf numFmtId="42" fontId="40" fillId="0" borderId="0" xfId="0" applyNumberFormat="1" applyFont="1" applyFill="1" applyBorder="1"/>
    <xf numFmtId="165" fontId="50" fillId="0" borderId="0" xfId="0" applyNumberFormat="1" applyFont="1" applyFill="1"/>
    <xf numFmtId="43" fontId="25" fillId="0" borderId="0" xfId="1" applyFont="1" applyBorder="1" applyAlignment="1"/>
    <xf numFmtId="43" fontId="22" fillId="0" borderId="0" xfId="1" applyFont="1" applyBorder="1" applyAlignment="1"/>
    <xf numFmtId="0" fontId="25" fillId="0" borderId="0" xfId="16" applyFont="1" applyBorder="1" applyAlignment="1"/>
    <xf numFmtId="0" fontId="25" fillId="2" borderId="0" xfId="4" applyFont="1" applyFill="1" applyAlignment="1">
      <alignment vertical="top" wrapText="1"/>
    </xf>
    <xf numFmtId="0" fontId="28" fillId="0" borderId="0" xfId="0" applyFont="1" applyAlignment="1">
      <alignment vertical="top" wrapText="1"/>
    </xf>
    <xf numFmtId="0" fontId="49" fillId="2" borderId="0" xfId="4" applyFont="1" applyFill="1" applyAlignment="1">
      <alignment horizontal="left"/>
    </xf>
    <xf numFmtId="0" fontId="25" fillId="0" borderId="0" xfId="4" applyFont="1"/>
    <xf numFmtId="0" fontId="47" fillId="4" borderId="2" xfId="0" applyFont="1" applyFill="1" applyBorder="1" applyAlignment="1">
      <alignment vertical="top" wrapText="1"/>
    </xf>
    <xf numFmtId="0" fontId="28" fillId="4" borderId="3" xfId="0" applyFont="1" applyFill="1" applyBorder="1" applyAlignment="1">
      <alignment vertical="top" wrapText="1"/>
    </xf>
    <xf numFmtId="0" fontId="28" fillId="4" borderId="4" xfId="0" applyFont="1" applyFill="1" applyBorder="1" applyAlignment="1">
      <alignment vertical="top" wrapText="1"/>
    </xf>
    <xf numFmtId="0" fontId="47" fillId="4" borderId="5" xfId="0" applyFont="1" applyFill="1" applyBorder="1" applyAlignment="1">
      <alignment vertical="top" wrapText="1"/>
    </xf>
    <xf numFmtId="0" fontId="28" fillId="4" borderId="0" xfId="0" applyFont="1" applyFill="1" applyBorder="1" applyAlignment="1">
      <alignment vertical="top" wrapText="1"/>
    </xf>
    <xf numFmtId="0" fontId="28" fillId="4" borderId="6" xfId="0" applyFont="1" applyFill="1" applyBorder="1" applyAlignment="1">
      <alignment vertical="top" wrapText="1"/>
    </xf>
    <xf numFmtId="0" fontId="47" fillId="4" borderId="7" xfId="0" applyFont="1" applyFill="1" applyBorder="1" applyAlignment="1">
      <alignment vertical="top" wrapText="1"/>
    </xf>
    <xf numFmtId="0" fontId="28" fillId="4" borderId="1" xfId="0" applyFont="1" applyFill="1" applyBorder="1" applyAlignment="1">
      <alignment vertical="top" wrapText="1"/>
    </xf>
    <xf numFmtId="0" fontId="28" fillId="4" borderId="8" xfId="0" applyFont="1" applyFill="1" applyBorder="1" applyAlignment="1">
      <alignment vertical="top" wrapText="1"/>
    </xf>
    <xf numFmtId="0" fontId="25" fillId="0" borderId="0" xfId="4" applyFont="1" applyFill="1" applyAlignment="1">
      <alignment vertical="top" wrapText="1"/>
    </xf>
    <xf numFmtId="0" fontId="28" fillId="0" borderId="6" xfId="0" applyFont="1" applyBorder="1" applyAlignment="1">
      <alignment vertical="top" wrapText="1"/>
    </xf>
    <xf numFmtId="0" fontId="44" fillId="2" borderId="0" xfId="0" applyNumberFormat="1" applyFont="1" applyFill="1" applyAlignment="1" applyProtection="1">
      <alignment horizontal="left" vertical="top" wrapText="1"/>
    </xf>
    <xf numFmtId="0" fontId="40" fillId="0" borderId="0" xfId="0" applyFont="1" applyFill="1" applyAlignment="1">
      <alignment horizontal="center"/>
    </xf>
    <xf numFmtId="0" fontId="43" fillId="2" borderId="0" xfId="0" applyNumberFormat="1" applyFont="1" applyFill="1" applyAlignment="1" applyProtection="1">
      <alignment horizontal="left" vertical="center"/>
    </xf>
    <xf numFmtId="0" fontId="40" fillId="2" borderId="0" xfId="0" applyFont="1" applyFill="1" applyAlignment="1">
      <alignment vertical="center"/>
    </xf>
    <xf numFmtId="0" fontId="44" fillId="2" borderId="0" xfId="0" applyFont="1" applyFill="1" applyAlignment="1">
      <alignment vertical="top" wrapText="1"/>
    </xf>
    <xf numFmtId="0" fontId="40" fillId="0" borderId="2" xfId="0" applyFont="1" applyFill="1" applyBorder="1" applyAlignment="1">
      <alignment horizontal="left" vertical="top" wrapText="1"/>
    </xf>
    <xf numFmtId="0" fontId="40" fillId="0" borderId="3" xfId="0" applyFont="1" applyFill="1" applyBorder="1" applyAlignment="1">
      <alignment horizontal="left" vertical="top" wrapText="1"/>
    </xf>
    <xf numFmtId="0" fontId="40" fillId="0" borderId="4" xfId="0" applyFont="1" applyFill="1" applyBorder="1" applyAlignment="1">
      <alignment horizontal="left" vertical="top" wrapText="1"/>
    </xf>
    <xf numFmtId="0" fontId="40" fillId="0" borderId="5"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6" xfId="0" applyFont="1" applyFill="1" applyBorder="1" applyAlignment="1">
      <alignment horizontal="left" vertical="top" wrapText="1"/>
    </xf>
    <xf numFmtId="0" fontId="40" fillId="0" borderId="7" xfId="0" applyFont="1" applyFill="1" applyBorder="1" applyAlignment="1">
      <alignment horizontal="left" vertical="top" wrapText="1"/>
    </xf>
    <xf numFmtId="0" fontId="40" fillId="0" borderId="1" xfId="0" applyFont="1" applyFill="1" applyBorder="1" applyAlignment="1">
      <alignment horizontal="left" vertical="top" wrapText="1"/>
    </xf>
    <xf numFmtId="0" fontId="40" fillId="0" borderId="8" xfId="0" applyFont="1" applyFill="1" applyBorder="1" applyAlignment="1">
      <alignment horizontal="left" vertical="top" wrapText="1"/>
    </xf>
    <xf numFmtId="0" fontId="39" fillId="0" borderId="1" xfId="19" applyFont="1" applyFill="1" applyBorder="1">
      <alignment horizontal="center"/>
    </xf>
    <xf numFmtId="164" fontId="39" fillId="0" borderId="1" xfId="1" applyNumberFormat="1" applyFont="1" applyFill="1" applyBorder="1" applyAlignment="1">
      <alignment horizontal="center"/>
    </xf>
    <xf numFmtId="0" fontId="39" fillId="0" borderId="1" xfId="19" applyFont="1" applyFill="1" applyBorder="1" applyAlignment="1">
      <alignment horizontal="center"/>
    </xf>
    <xf numFmtId="168" fontId="30" fillId="0" borderId="0" xfId="15" applyNumberFormat="1" applyFont="1" applyFill="1" applyBorder="1"/>
    <xf numFmtId="168" fontId="23" fillId="0" borderId="0" xfId="15" quotePrefix="1" applyNumberFormat="1" applyFont="1" applyFill="1" applyBorder="1" applyAlignment="1">
      <alignment horizontal="center"/>
    </xf>
    <xf numFmtId="168" fontId="23" fillId="0" borderId="0" xfId="15" applyNumberFormat="1" applyFont="1" applyFill="1" applyBorder="1" applyAlignment="1">
      <alignment horizontal="center"/>
    </xf>
    <xf numFmtId="0" fontId="23" fillId="0" borderId="0" xfId="18" applyFont="1" applyFill="1" applyBorder="1" applyAlignment="1">
      <alignment horizontal="center"/>
    </xf>
    <xf numFmtId="168" fontId="37" fillId="0" borderId="0" xfId="15" quotePrefix="1" applyNumberFormat="1" applyFont="1" applyFill="1" applyBorder="1" applyAlignment="1">
      <alignment horizontal="center"/>
    </xf>
  </cellXfs>
  <cellStyles count="26">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pageheader" xfId="25" xr:uid="{00000000-0005-0000-0000-000016000000}"/>
    <cellStyle name="Percent" xfId="9" builtinId="5"/>
    <cellStyle name="Percent 2" xfId="7" xr:uid="{00000000-0005-0000-0000-000018000000}"/>
    <cellStyle name="Percent 3" xfId="21" xr:uid="{00000000-0005-0000-0000-000019000000}"/>
    <cellStyle name="sectionhead" xfId="19" xr:uid="{00000000-0005-0000-0000-00001A000000}"/>
  </cellStyles>
  <dxfs count="8">
    <dxf>
      <font>
        <b/>
        <i val="0"/>
        <strike val="0"/>
        <color rgb="FFFF0000"/>
      </font>
    </dxf>
    <dxf>
      <font>
        <b/>
        <i val="0"/>
        <strike val="0"/>
        <color rgb="FFFF0000"/>
      </font>
    </dxf>
    <dxf>
      <fill>
        <patternFill>
          <bgColor theme="2" tint="-9.9948118533890809E-2"/>
        </patternFill>
      </fill>
    </dxf>
    <dxf>
      <fill>
        <patternFill>
          <bgColor theme="2" tint="-9.9948118533890809E-2"/>
        </patternFill>
      </fill>
    </dxf>
    <dxf>
      <fill>
        <patternFill>
          <bgColor theme="2" tint="-0.24994659260841701"/>
        </patternFill>
      </fill>
    </dxf>
    <dxf>
      <fill>
        <patternFill>
          <bgColor theme="2" tint="-0.24994659260841701"/>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99CCFF"/>
      <color rgb="FF9999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xdr:colOff>
      <xdr:row>47</xdr:row>
      <xdr:rowOff>104775</xdr:rowOff>
    </xdr:from>
    <xdr:to>
      <xdr:col>7</xdr:col>
      <xdr:colOff>0</xdr:colOff>
      <xdr:row>47</xdr:row>
      <xdr:rowOff>104775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267951" y="8343900"/>
          <a:ext cx="119062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
  <sheetViews>
    <sheetView showGridLines="0" tabSelected="1" workbookViewId="0">
      <selection activeCell="C15" sqref="C15"/>
    </sheetView>
  </sheetViews>
  <sheetFormatPr defaultColWidth="9.109375" defaultRowHeight="13.8"/>
  <cols>
    <col min="1" max="1" width="6" style="270" customWidth="1"/>
    <col min="2" max="2" width="40.33203125" style="270" customWidth="1"/>
    <col min="3" max="3" width="53.6640625" style="270" customWidth="1"/>
    <col min="4" max="4" width="45.44140625" style="270" bestFit="1" customWidth="1"/>
    <col min="5" max="16" width="9.109375" style="270"/>
    <col min="17" max="17" width="10.44140625" style="270" bestFit="1" customWidth="1"/>
    <col min="18" max="16384" width="9.109375" style="270"/>
  </cols>
  <sheetData>
    <row r="1" spans="1:17">
      <c r="A1" s="268" t="s">
        <v>713</v>
      </c>
      <c r="B1" s="268"/>
      <c r="C1" s="269"/>
      <c r="D1" s="269"/>
    </row>
    <row r="2" spans="1:17">
      <c r="A2" s="268" t="s">
        <v>361</v>
      </c>
      <c r="B2" s="268"/>
      <c r="C2" s="269"/>
    </row>
    <row r="3" spans="1:17">
      <c r="A3" s="271" t="s">
        <v>760</v>
      </c>
      <c r="B3" s="271"/>
      <c r="C3" s="269"/>
      <c r="D3" s="269"/>
    </row>
    <row r="4" spans="1:17">
      <c r="A4" s="271"/>
      <c r="B4" s="271"/>
      <c r="C4" s="269"/>
      <c r="D4" s="269"/>
    </row>
    <row r="5" spans="1:17">
      <c r="A5" s="271" t="s">
        <v>752</v>
      </c>
      <c r="B5" s="271"/>
      <c r="C5" s="269"/>
      <c r="D5" s="269"/>
    </row>
    <row r="6" spans="1:17">
      <c r="A6" s="271"/>
      <c r="B6" s="271"/>
      <c r="C6" s="269"/>
      <c r="D6" s="269"/>
    </row>
    <row r="7" spans="1:17">
      <c r="A7" s="269" t="s">
        <v>750</v>
      </c>
      <c r="B7" s="272"/>
      <c r="C7" s="269"/>
      <c r="D7" s="269"/>
    </row>
    <row r="8" spans="1:17">
      <c r="A8" s="273" t="s">
        <v>761</v>
      </c>
      <c r="B8" s="272"/>
      <c r="C8" s="269"/>
      <c r="D8" s="269"/>
    </row>
    <row r="9" spans="1:17">
      <c r="A9" s="273" t="s">
        <v>762</v>
      </c>
      <c r="B9" s="272"/>
      <c r="C9" s="269"/>
      <c r="D9" s="269"/>
    </row>
    <row r="10" spans="1:17" ht="42" customHeight="1">
      <c r="A10" s="274" t="s">
        <v>748</v>
      </c>
      <c r="B10" s="364" t="s">
        <v>747</v>
      </c>
      <c r="C10" s="365"/>
      <c r="D10" s="269"/>
    </row>
    <row r="11" spans="1:17" s="273" customFormat="1" ht="50.25" customHeight="1">
      <c r="A11" s="377" t="s">
        <v>763</v>
      </c>
      <c r="B11" s="365"/>
      <c r="C11" s="365"/>
    </row>
    <row r="12" spans="1:17">
      <c r="A12" s="273"/>
      <c r="B12" s="275"/>
      <c r="C12" s="273"/>
      <c r="D12" s="269"/>
      <c r="Q12" s="291"/>
    </row>
    <row r="13" spans="1:17" s="302" customFormat="1">
      <c r="A13" s="273"/>
      <c r="B13" s="275"/>
      <c r="C13" s="273"/>
      <c r="D13" s="269"/>
      <c r="Q13" s="291"/>
    </row>
    <row r="14" spans="1:17">
      <c r="A14" s="269"/>
      <c r="B14" s="269"/>
      <c r="C14" s="269"/>
      <c r="D14" s="269"/>
      <c r="Q14" s="291"/>
    </row>
    <row r="15" spans="1:17">
      <c r="A15" s="276" t="s">
        <v>288</v>
      </c>
      <c r="B15" s="276"/>
      <c r="C15" s="277" t="s">
        <v>676</v>
      </c>
      <c r="D15" s="278" t="s">
        <v>744</v>
      </c>
      <c r="Q15" s="291"/>
    </row>
    <row r="16" spans="1:17" ht="12.75" customHeight="1">
      <c r="A16" s="269"/>
      <c r="B16" s="269"/>
      <c r="C16" s="279"/>
      <c r="D16" s="280"/>
      <c r="Q16" s="291"/>
    </row>
    <row r="17" spans="1:4">
      <c r="A17" s="269" t="s">
        <v>289</v>
      </c>
      <c r="B17" s="269"/>
      <c r="C17" s="340" t="str">
        <f>VLOOKUP(C15,'2019 Summary'!B316:D622,2,FALSE)</f>
        <v>N/A</v>
      </c>
      <c r="D17" s="281"/>
    </row>
    <row r="18" spans="1:4">
      <c r="A18" s="269"/>
      <c r="B18" s="269"/>
      <c r="C18" s="279"/>
      <c r="D18" s="281"/>
    </row>
    <row r="19" spans="1:4" ht="28.5" customHeight="1">
      <c r="A19" s="364" t="s">
        <v>731</v>
      </c>
      <c r="B19" s="378"/>
      <c r="C19" s="284"/>
      <c r="D19" s="278" t="s">
        <v>749</v>
      </c>
    </row>
    <row r="20" spans="1:4">
      <c r="A20" s="282"/>
      <c r="B20" s="283"/>
      <c r="C20" s="285"/>
      <c r="D20" s="278"/>
    </row>
    <row r="21" spans="1:4" ht="30" customHeight="1">
      <c r="A21" s="364" t="s">
        <v>764</v>
      </c>
      <c r="B21" s="378"/>
      <c r="C21" s="284"/>
      <c r="D21" s="278" t="s">
        <v>745</v>
      </c>
    </row>
    <row r="22" spans="1:4">
      <c r="A22" s="269"/>
      <c r="B22" s="283"/>
      <c r="C22" s="285"/>
      <c r="D22" s="278"/>
    </row>
    <row r="23" spans="1:4" ht="30" customHeight="1">
      <c r="A23" s="368" t="s">
        <v>740</v>
      </c>
      <c r="B23" s="369"/>
      <c r="C23" s="370"/>
      <c r="D23" s="269"/>
    </row>
    <row r="24" spans="1:4">
      <c r="A24" s="286"/>
      <c r="B24" s="287"/>
      <c r="C24" s="288"/>
      <c r="D24" s="269"/>
    </row>
    <row r="25" spans="1:4" ht="15.75" customHeight="1">
      <c r="A25" s="371" t="s">
        <v>720</v>
      </c>
      <c r="B25" s="372"/>
      <c r="C25" s="373"/>
      <c r="D25" s="269"/>
    </row>
    <row r="26" spans="1:4" ht="15.75" customHeight="1">
      <c r="A26" s="289"/>
      <c r="B26" s="293"/>
      <c r="C26" s="294"/>
      <c r="D26" s="269"/>
    </row>
    <row r="27" spans="1:4" ht="26.25" customHeight="1">
      <c r="A27" s="374" t="s">
        <v>730</v>
      </c>
      <c r="B27" s="375"/>
      <c r="C27" s="376"/>
      <c r="D27" s="269"/>
    </row>
    <row r="28" spans="1:4">
      <c r="A28" s="269"/>
      <c r="B28" s="269"/>
      <c r="C28" s="269"/>
      <c r="D28" s="269"/>
    </row>
    <row r="29" spans="1:4">
      <c r="A29" s="269"/>
      <c r="B29" s="269"/>
      <c r="C29" s="269"/>
      <c r="D29" s="269"/>
    </row>
    <row r="30" spans="1:4">
      <c r="A30" s="269"/>
      <c r="B30" s="269"/>
      <c r="C30" s="269"/>
      <c r="D30" s="269"/>
    </row>
    <row r="31" spans="1:4">
      <c r="A31" s="269"/>
      <c r="B31" s="269"/>
      <c r="C31" s="269"/>
      <c r="D31" s="269"/>
    </row>
    <row r="32" spans="1:4">
      <c r="A32" s="269"/>
      <c r="B32" s="269"/>
      <c r="C32" s="269"/>
      <c r="D32" s="269"/>
    </row>
    <row r="33" spans="1:4">
      <c r="A33" s="269"/>
      <c r="B33" s="269"/>
      <c r="C33" s="269"/>
      <c r="D33" s="269"/>
    </row>
    <row r="34" spans="1:4">
      <c r="A34" s="269"/>
      <c r="B34" s="269"/>
      <c r="C34" s="269"/>
      <c r="D34" s="269"/>
    </row>
    <row r="35" spans="1:4">
      <c r="A35" s="269"/>
      <c r="B35" s="269"/>
      <c r="C35" s="269"/>
      <c r="D35" s="269"/>
    </row>
    <row r="36" spans="1:4">
      <c r="A36" s="269"/>
      <c r="B36" s="269"/>
      <c r="C36" s="269"/>
      <c r="D36" s="269"/>
    </row>
    <row r="37" spans="1:4" ht="15.75" customHeight="1">
      <c r="A37" s="269"/>
      <c r="B37" s="269"/>
      <c r="C37" s="269"/>
      <c r="D37" s="269"/>
    </row>
    <row r="38" spans="1:4" ht="12.75" customHeight="1">
      <c r="A38" s="269"/>
      <c r="B38" s="269"/>
      <c r="C38" s="269"/>
      <c r="D38" s="269"/>
    </row>
    <row r="39" spans="1:4">
      <c r="A39" s="366"/>
      <c r="B39" s="366"/>
      <c r="C39" s="366"/>
      <c r="D39" s="269"/>
    </row>
    <row r="40" spans="1:4">
      <c r="A40" s="366"/>
      <c r="B40" s="366"/>
      <c r="C40" s="366"/>
      <c r="D40" s="269"/>
    </row>
    <row r="41" spans="1:4">
      <c r="A41" s="367"/>
      <c r="B41" s="367"/>
      <c r="C41" s="367"/>
      <c r="D41" s="269"/>
    </row>
    <row r="42" spans="1:4">
      <c r="A42" s="290"/>
      <c r="B42" s="290"/>
    </row>
    <row r="45" spans="1:4">
      <c r="B45" s="291"/>
    </row>
    <row r="46" spans="1:4">
      <c r="B46" s="291"/>
    </row>
    <row r="47" spans="1:4">
      <c r="B47" s="291"/>
    </row>
    <row r="48" spans="1:4">
      <c r="B48" s="291"/>
    </row>
    <row r="50" spans="2:3">
      <c r="B50" s="292"/>
    </row>
    <row r="51" spans="2:3">
      <c r="B51" s="292"/>
    </row>
    <row r="57" spans="2:3">
      <c r="B57" s="291">
        <v>43281</v>
      </c>
      <c r="C57" s="270" t="s">
        <v>360</v>
      </c>
    </row>
    <row r="58" spans="2:3">
      <c r="B58" s="291">
        <v>43373</v>
      </c>
      <c r="C58" s="270" t="s">
        <v>741</v>
      </c>
    </row>
    <row r="59" spans="2:3">
      <c r="B59" s="291">
        <v>43465</v>
      </c>
      <c r="C59" s="270" t="s">
        <v>742</v>
      </c>
    </row>
    <row r="60" spans="2:3">
      <c r="B60" s="291">
        <v>43555</v>
      </c>
      <c r="C60" s="270" t="s">
        <v>743</v>
      </c>
    </row>
    <row r="61" spans="2:3">
      <c r="B61" s="291">
        <v>43646</v>
      </c>
      <c r="C61" s="270" t="s">
        <v>360</v>
      </c>
    </row>
  </sheetData>
  <mergeCells count="10">
    <mergeCell ref="B10:C10"/>
    <mergeCell ref="A39:C39"/>
    <mergeCell ref="A40:C40"/>
    <mergeCell ref="A41:C41"/>
    <mergeCell ref="A23:C23"/>
    <mergeCell ref="A25:C25"/>
    <mergeCell ref="A27:C27"/>
    <mergeCell ref="A11:C11"/>
    <mergeCell ref="A21:B21"/>
    <mergeCell ref="A19:B19"/>
  </mergeCells>
  <conditionalFormatting sqref="A23:C27">
    <cfRule type="expression" dxfId="7" priority="1">
      <formula>MOD(ROW(),2=0)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'2019 Summary'!$B$318:$B$622</xm:f>
          </x14:formula1>
          <xm:sqref>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Y435"/>
  <sheetViews>
    <sheetView zoomScale="80" zoomScaleNormal="80" zoomScaleSheetLayoutView="115" workbookViewId="0">
      <pane xSplit="2" ySplit="4" topLeftCell="C5" activePane="bottomRight" state="frozen"/>
      <selection activeCell="G38" sqref="G38"/>
      <selection pane="topRight" activeCell="G38" sqref="G38"/>
      <selection pane="bottomLeft" activeCell="G38" sqref="G38"/>
      <selection pane="bottomRight" activeCell="B5" sqref="B5"/>
    </sheetView>
  </sheetViews>
  <sheetFormatPr defaultColWidth="9.109375" defaultRowHeight="15.6"/>
  <cols>
    <col min="1" max="1" width="12.5546875" style="115" customWidth="1"/>
    <col min="2" max="2" width="48.5546875" style="116" customWidth="1"/>
    <col min="3" max="4" width="17.6640625" style="110" customWidth="1"/>
    <col min="5" max="5" width="17.6640625" style="64" customWidth="1"/>
    <col min="6" max="9" width="17.6640625" style="110" customWidth="1"/>
    <col min="10" max="11" width="17.6640625" style="64" customWidth="1"/>
    <col min="12" max="17" width="17.6640625" style="110" customWidth="1"/>
    <col min="18" max="18" width="17.6640625" style="105" customWidth="1"/>
    <col min="19" max="19" width="5" style="361" bestFit="1" customWidth="1"/>
    <col min="20" max="20" width="5" style="363" bestFit="1" customWidth="1"/>
    <col min="21" max="21" width="12.44140625" style="110" bestFit="1" customWidth="1"/>
    <col min="22" max="16384" width="9.109375" style="110"/>
  </cols>
  <sheetData>
    <row r="1" spans="1:155" s="105" customFormat="1" ht="15.75" customHeight="1">
      <c r="A1" s="297" t="s">
        <v>786</v>
      </c>
      <c r="B1" s="18"/>
      <c r="C1" s="18"/>
      <c r="D1" s="18"/>
      <c r="E1" s="18"/>
      <c r="F1" s="18"/>
      <c r="G1" s="18"/>
      <c r="H1" s="18"/>
      <c r="I1" s="18"/>
      <c r="J1" s="18"/>
      <c r="K1" s="18"/>
      <c r="L1" s="18"/>
      <c r="M1" s="18"/>
      <c r="N1" s="18"/>
      <c r="O1" s="18"/>
      <c r="P1" s="18"/>
      <c r="Q1" s="18"/>
      <c r="R1" s="18"/>
      <c r="S1" s="349"/>
      <c r="T1" s="12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16"/>
      <c r="EU1" s="16"/>
      <c r="EV1" s="16"/>
      <c r="EW1" s="16"/>
      <c r="EX1" s="16"/>
      <c r="EY1" s="16"/>
    </row>
    <row r="2" spans="1:155" s="105" customFormat="1" ht="18" customHeight="1">
      <c r="A2" s="399" t="s">
        <v>701</v>
      </c>
      <c r="B2" s="399"/>
      <c r="C2" s="399"/>
      <c r="D2" s="399"/>
      <c r="E2" s="399"/>
      <c r="F2" s="399"/>
      <c r="G2" s="399"/>
      <c r="H2" s="399"/>
      <c r="I2" s="399"/>
      <c r="J2" s="399"/>
      <c r="K2" s="399"/>
      <c r="L2" s="399"/>
      <c r="M2" s="399"/>
      <c r="N2" s="399"/>
      <c r="O2" s="399"/>
      <c r="P2" s="399"/>
      <c r="Q2" s="399"/>
      <c r="R2" s="399"/>
      <c r="S2" s="349"/>
      <c r="T2" s="126"/>
    </row>
    <row r="3" spans="1:155" s="105" customFormat="1" ht="120" customHeight="1" thickBot="1">
      <c r="A3" s="106" t="s">
        <v>702</v>
      </c>
      <c r="B3" s="107" t="s">
        <v>364</v>
      </c>
      <c r="C3" s="347" t="s">
        <v>787</v>
      </c>
      <c r="D3" s="348" t="s">
        <v>788</v>
      </c>
      <c r="E3" s="348" t="s">
        <v>789</v>
      </c>
      <c r="F3" s="348" t="s">
        <v>790</v>
      </c>
      <c r="G3" s="348" t="s">
        <v>791</v>
      </c>
      <c r="H3" s="348" t="s">
        <v>792</v>
      </c>
      <c r="I3" s="348" t="s">
        <v>793</v>
      </c>
      <c r="J3" s="108" t="s">
        <v>325</v>
      </c>
      <c r="K3" s="348" t="s">
        <v>794</v>
      </c>
      <c r="L3" s="348" t="s">
        <v>795</v>
      </c>
      <c r="M3" s="348" t="s">
        <v>796</v>
      </c>
      <c r="N3" s="348" t="s">
        <v>797</v>
      </c>
      <c r="O3" s="348" t="s">
        <v>798</v>
      </c>
      <c r="P3" s="348" t="s">
        <v>799</v>
      </c>
      <c r="Q3" s="348" t="s">
        <v>800</v>
      </c>
      <c r="R3" s="348" t="s">
        <v>325</v>
      </c>
      <c r="S3" s="349"/>
      <c r="T3" s="126"/>
    </row>
    <row r="4" spans="1:155" s="16" customFormat="1" ht="18.75" hidden="1" customHeight="1" thickBot="1">
      <c r="A4" s="118" t="s">
        <v>703</v>
      </c>
      <c r="B4" s="119" t="s">
        <v>704</v>
      </c>
      <c r="C4" s="118" t="s">
        <v>705</v>
      </c>
      <c r="D4" s="118" t="s">
        <v>706</v>
      </c>
      <c r="E4" s="118" t="s">
        <v>707</v>
      </c>
      <c r="F4" s="118" t="s">
        <v>708</v>
      </c>
      <c r="G4" s="118" t="s">
        <v>709</v>
      </c>
      <c r="H4" s="118" t="s">
        <v>710</v>
      </c>
      <c r="I4" s="118" t="s">
        <v>711</v>
      </c>
      <c r="J4" s="118" t="s">
        <v>712</v>
      </c>
      <c r="K4" s="118"/>
      <c r="L4" s="118"/>
      <c r="M4" s="118"/>
      <c r="N4" s="118"/>
      <c r="O4" s="118"/>
      <c r="P4" s="118"/>
      <c r="Q4" s="118"/>
      <c r="R4" s="118"/>
      <c r="S4" s="349"/>
      <c r="T4" s="126"/>
    </row>
    <row r="5" spans="1:155" s="16" customFormat="1">
      <c r="A5" s="26" t="s">
        <v>360</v>
      </c>
      <c r="B5" s="27" t="s">
        <v>676</v>
      </c>
      <c r="C5" s="25"/>
      <c r="D5" s="25"/>
      <c r="E5" s="25"/>
      <c r="F5" s="25"/>
      <c r="G5" s="25"/>
      <c r="H5" s="25"/>
      <c r="I5" s="25"/>
      <c r="J5" s="25"/>
      <c r="K5" s="25"/>
      <c r="L5" s="25"/>
      <c r="M5" s="25"/>
      <c r="N5" s="25"/>
      <c r="O5" s="25"/>
      <c r="P5" s="25"/>
      <c r="Q5" s="25"/>
      <c r="R5" s="25"/>
      <c r="S5" s="349"/>
      <c r="T5" s="126"/>
    </row>
    <row r="6" spans="1:155">
      <c r="A6" s="29">
        <v>10200</v>
      </c>
      <c r="B6" s="27" t="s">
        <v>374</v>
      </c>
      <c r="C6" s="54">
        <v>2459723.4357139519</v>
      </c>
      <c r="D6" s="54">
        <v>-596470.07688112149</v>
      </c>
      <c r="E6" s="54">
        <v>-596470.07688112149</v>
      </c>
      <c r="F6" s="54">
        <v>-596470.07688112149</v>
      </c>
      <c r="G6" s="54">
        <v>-337273.08566717163</v>
      </c>
      <c r="H6" s="54">
        <v>-333040.11940341594</v>
      </c>
      <c r="I6" s="54">
        <v>0</v>
      </c>
      <c r="J6" s="43">
        <f t="shared" ref="J6:J70" si="0">SUM(D6:I6)</f>
        <v>-2459723.4357139519</v>
      </c>
      <c r="K6" s="54">
        <v>11418941.348127866</v>
      </c>
      <c r="L6" s="54">
        <v>-3384975.1032865979</v>
      </c>
      <c r="M6" s="54">
        <v>-3384975.1023464617</v>
      </c>
      <c r="N6" s="54">
        <v>-3382111.2279882147</v>
      </c>
      <c r="O6" s="54">
        <v>-1242333.788979704</v>
      </c>
      <c r="P6" s="54">
        <v>-24546.125526887845</v>
      </c>
      <c r="Q6" s="54">
        <v>0</v>
      </c>
      <c r="R6" s="43">
        <f>SUM(L6:Q6)</f>
        <v>-11418941.348127866</v>
      </c>
      <c r="T6" s="361"/>
      <c r="U6" s="109"/>
      <c r="V6" s="109"/>
    </row>
    <row r="7" spans="1:155">
      <c r="A7" s="29">
        <v>10400</v>
      </c>
      <c r="B7" s="27" t="s">
        <v>375</v>
      </c>
      <c r="C7" s="54">
        <v>7475697.8828797555</v>
      </c>
      <c r="D7" s="54">
        <v>-1881981.3492350273</v>
      </c>
      <c r="E7" s="54">
        <v>-1881981.3492350273</v>
      </c>
      <c r="F7" s="54">
        <v>-1881981.3492350273</v>
      </c>
      <c r="G7" s="54">
        <v>-921056.52459425351</v>
      </c>
      <c r="H7" s="54">
        <v>-908697.31058041984</v>
      </c>
      <c r="I7" s="54">
        <v>0</v>
      </c>
      <c r="J7" s="43">
        <f t="shared" si="0"/>
        <v>-7475697.8828797564</v>
      </c>
      <c r="K7" s="54">
        <v>33473906.334570199</v>
      </c>
      <c r="L7" s="54">
        <v>-9916645.4896644261</v>
      </c>
      <c r="M7" s="54">
        <v>-9916645.4869194608</v>
      </c>
      <c r="N7" s="54">
        <v>-9908283.6824785955</v>
      </c>
      <c r="O7" s="54">
        <v>-3660663.0630751504</v>
      </c>
      <c r="P7" s="54">
        <v>-71668.612432566078</v>
      </c>
      <c r="Q7" s="54">
        <v>0</v>
      </c>
      <c r="R7" s="43">
        <f t="shared" ref="R7:R70" si="1">SUM(L7:Q7)</f>
        <v>-33473906.334570199</v>
      </c>
      <c r="T7" s="361"/>
      <c r="U7" s="109"/>
      <c r="V7" s="109"/>
    </row>
    <row r="8" spans="1:155">
      <c r="A8" s="29">
        <v>10500</v>
      </c>
      <c r="B8" s="27" t="s">
        <v>376</v>
      </c>
      <c r="C8" s="54">
        <v>2785147.0692186225</v>
      </c>
      <c r="D8" s="54">
        <v>-794057.21042080689</v>
      </c>
      <c r="E8" s="54">
        <v>-794057.21042080689</v>
      </c>
      <c r="F8" s="54">
        <v>-794057.21042080689</v>
      </c>
      <c r="G8" s="54">
        <v>-202968.13593201709</v>
      </c>
      <c r="H8" s="54">
        <v>-200007.30202418476</v>
      </c>
      <c r="I8" s="54">
        <v>0</v>
      </c>
      <c r="J8" s="43">
        <f t="shared" si="0"/>
        <v>-2785147.0692186225</v>
      </c>
      <c r="K8" s="54">
        <v>8515019.3321294338</v>
      </c>
      <c r="L8" s="54">
        <v>-2468693.5170129924</v>
      </c>
      <c r="M8" s="54">
        <v>-2468693.5163553949</v>
      </c>
      <c r="N8" s="54">
        <v>-2466690.3214846319</v>
      </c>
      <c r="O8" s="54">
        <v>-969979.69308244344</v>
      </c>
      <c r="P8" s="54">
        <v>-140962.28419397227</v>
      </c>
      <c r="Q8" s="54">
        <v>0</v>
      </c>
      <c r="R8" s="43">
        <f t="shared" si="1"/>
        <v>-8515019.3321294356</v>
      </c>
      <c r="T8" s="361"/>
      <c r="U8" s="109"/>
      <c r="V8" s="109"/>
    </row>
    <row r="9" spans="1:155">
      <c r="A9" s="29">
        <v>10700</v>
      </c>
      <c r="B9" s="27" t="s">
        <v>377</v>
      </c>
      <c r="C9" s="54">
        <v>25369132.411863089</v>
      </c>
      <c r="D9" s="54">
        <v>-6154792.8719276665</v>
      </c>
      <c r="E9" s="54">
        <v>-6154792.8719276665</v>
      </c>
      <c r="F9" s="54">
        <v>-6154792.8719276665</v>
      </c>
      <c r="G9" s="54">
        <v>-3726313.934498339</v>
      </c>
      <c r="H9" s="54">
        <v>-3178439.8615817493</v>
      </c>
      <c r="I9" s="54">
        <v>0</v>
      </c>
      <c r="J9" s="43">
        <f t="shared" si="0"/>
        <v>-25369132.411863089</v>
      </c>
      <c r="K9" s="54">
        <v>48415062.981889702</v>
      </c>
      <c r="L9" s="54">
        <v>-14560835.098331386</v>
      </c>
      <c r="M9" s="54">
        <v>-14560835.093974905</v>
      </c>
      <c r="N9" s="54">
        <v>-14547564.233575672</v>
      </c>
      <c r="O9" s="54">
        <v>-4632084.66767292</v>
      </c>
      <c r="P9" s="54">
        <v>-113743.88833481494</v>
      </c>
      <c r="Q9" s="54">
        <v>0</v>
      </c>
      <c r="R9" s="43">
        <f t="shared" si="1"/>
        <v>-48415062.981889702</v>
      </c>
      <c r="T9" s="361"/>
      <c r="U9" s="109"/>
      <c r="V9" s="109"/>
    </row>
    <row r="10" spans="1:155">
      <c r="A10" s="29">
        <v>10800</v>
      </c>
      <c r="B10" s="27" t="s">
        <v>378</v>
      </c>
      <c r="C10" s="54">
        <v>67851632.71368438</v>
      </c>
      <c r="D10" s="54">
        <v>-18038330.81981134</v>
      </c>
      <c r="E10" s="54">
        <v>-18038330.81981134</v>
      </c>
      <c r="F10" s="54">
        <v>-18038330.81981134</v>
      </c>
      <c r="G10" s="54">
        <v>-7866150.0261382833</v>
      </c>
      <c r="H10" s="54">
        <v>-5870490.2281120801</v>
      </c>
      <c r="I10" s="54">
        <v>0</v>
      </c>
      <c r="J10" s="43">
        <f t="shared" si="0"/>
        <v>-67851632.71368438</v>
      </c>
      <c r="K10" s="54">
        <v>198891740.70859921</v>
      </c>
      <c r="L10" s="54">
        <v>-59816711.174398251</v>
      </c>
      <c r="M10" s="54">
        <v>-59816711.156501591</v>
      </c>
      <c r="N10" s="54">
        <v>-59762193.73231706</v>
      </c>
      <c r="O10" s="54">
        <v>-19028858.498184722</v>
      </c>
      <c r="P10" s="54">
        <v>-467266.147197582</v>
      </c>
      <c r="Q10" s="54">
        <v>0</v>
      </c>
      <c r="R10" s="43">
        <f t="shared" si="1"/>
        <v>-198891740.70859918</v>
      </c>
      <c r="T10" s="361"/>
      <c r="U10" s="109"/>
      <c r="V10" s="109"/>
    </row>
    <row r="11" spans="1:155">
      <c r="A11" s="29">
        <v>10850</v>
      </c>
      <c r="B11" s="27" t="s">
        <v>379</v>
      </c>
      <c r="C11" s="54">
        <v>1310940.6926278654</v>
      </c>
      <c r="D11" s="54">
        <v>-334609.2101767069</v>
      </c>
      <c r="E11" s="54">
        <v>-334609.2101767069</v>
      </c>
      <c r="F11" s="54">
        <v>-334609.2101767069</v>
      </c>
      <c r="G11" s="54">
        <v>-261869.41612495331</v>
      </c>
      <c r="H11" s="54">
        <v>-45243.645972791528</v>
      </c>
      <c r="I11" s="54">
        <v>0</v>
      </c>
      <c r="J11" s="43">
        <f t="shared" si="0"/>
        <v>-1310940.6926278656</v>
      </c>
      <c r="K11" s="54">
        <v>1719425.6159624355</v>
      </c>
      <c r="L11" s="54">
        <v>-510441.72653747676</v>
      </c>
      <c r="M11" s="54">
        <v>-510441.72638872173</v>
      </c>
      <c r="N11" s="54">
        <v>-509988.58373527817</v>
      </c>
      <c r="O11" s="54">
        <v>-171417.71602288494</v>
      </c>
      <c r="P11" s="54">
        <v>-17135.863278073703</v>
      </c>
      <c r="Q11" s="54">
        <v>0</v>
      </c>
      <c r="R11" s="43">
        <f t="shared" si="1"/>
        <v>-1719425.6159624353</v>
      </c>
      <c r="T11" s="361"/>
      <c r="U11" s="109"/>
      <c r="V11" s="109"/>
    </row>
    <row r="12" spans="1:155">
      <c r="A12" s="29">
        <v>10900</v>
      </c>
      <c r="B12" s="27" t="s">
        <v>380</v>
      </c>
      <c r="C12" s="54">
        <v>2897135.3727107341</v>
      </c>
      <c r="D12" s="54">
        <v>-582253.02575629333</v>
      </c>
      <c r="E12" s="54">
        <v>-582253.02575629333</v>
      </c>
      <c r="F12" s="54">
        <v>-582253.02575629333</v>
      </c>
      <c r="G12" s="54">
        <v>-578188.00169813598</v>
      </c>
      <c r="H12" s="54">
        <v>-572188.29374371842</v>
      </c>
      <c r="I12" s="54">
        <v>0</v>
      </c>
      <c r="J12" s="43">
        <f t="shared" si="0"/>
        <v>-2897135.3727107341</v>
      </c>
      <c r="K12" s="54">
        <v>21458403.870346531</v>
      </c>
      <c r="L12" s="54">
        <v>-6140066.4827778637</v>
      </c>
      <c r="M12" s="54">
        <v>-6140066.4814453367</v>
      </c>
      <c r="N12" s="54">
        <v>-6136007.2925227247</v>
      </c>
      <c r="O12" s="54">
        <v>-3007472.5060421121</v>
      </c>
      <c r="P12" s="54">
        <v>-34791.107558494121</v>
      </c>
      <c r="Q12" s="54">
        <v>0</v>
      </c>
      <c r="R12" s="43">
        <f t="shared" si="1"/>
        <v>-21458403.870346531</v>
      </c>
      <c r="T12" s="361"/>
      <c r="U12" s="109"/>
      <c r="V12" s="109"/>
    </row>
    <row r="13" spans="1:155">
      <c r="A13" s="29">
        <v>10910</v>
      </c>
      <c r="B13" s="27" t="s">
        <v>381</v>
      </c>
      <c r="C13" s="54">
        <v>2041832.8102476231</v>
      </c>
      <c r="D13" s="54">
        <v>-479841.01166442386</v>
      </c>
      <c r="E13" s="54">
        <v>-479841.01166442386</v>
      </c>
      <c r="F13" s="54">
        <v>-479841.01166442386</v>
      </c>
      <c r="G13" s="54">
        <v>-348267.57372218242</v>
      </c>
      <c r="H13" s="54">
        <v>-254042.20153216881</v>
      </c>
      <c r="I13" s="54">
        <v>0</v>
      </c>
      <c r="J13" s="43">
        <f t="shared" si="0"/>
        <v>-2041832.8102476229</v>
      </c>
      <c r="K13" s="54">
        <v>3221995.5063672182</v>
      </c>
      <c r="L13" s="54">
        <v>-969015.47506665357</v>
      </c>
      <c r="M13" s="54">
        <v>-969015.47477673215</v>
      </c>
      <c r="N13" s="54">
        <v>-968132.30640023015</v>
      </c>
      <c r="O13" s="54">
        <v>-308262.65763482259</v>
      </c>
      <c r="P13" s="54">
        <v>-7569.5924887797009</v>
      </c>
      <c r="Q13" s="54">
        <v>0</v>
      </c>
      <c r="R13" s="43">
        <f t="shared" si="1"/>
        <v>-3221995.5063672182</v>
      </c>
      <c r="T13" s="361"/>
      <c r="U13" s="109"/>
      <c r="V13" s="109"/>
    </row>
    <row r="14" spans="1:155">
      <c r="A14" s="29">
        <v>10930</v>
      </c>
      <c r="B14" s="27" t="s">
        <v>382</v>
      </c>
      <c r="C14" s="54">
        <v>81148266.760283917</v>
      </c>
      <c r="D14" s="54">
        <v>-17164911.784363572</v>
      </c>
      <c r="E14" s="54">
        <v>-17164911.784363572</v>
      </c>
      <c r="F14" s="54">
        <v>-17164911.784363572</v>
      </c>
      <c r="G14" s="54">
        <v>-14836101.750355771</v>
      </c>
      <c r="H14" s="54">
        <v>-14817429.656837434</v>
      </c>
      <c r="I14" s="54">
        <v>0</v>
      </c>
      <c r="J14" s="43">
        <f t="shared" si="0"/>
        <v>-81148266.760283917</v>
      </c>
      <c r="K14" s="54">
        <v>49396878.426066935</v>
      </c>
      <c r="L14" s="54">
        <v>-14688167.258290164</v>
      </c>
      <c r="M14" s="54">
        <v>-14688167.254143119</v>
      </c>
      <c r="N14" s="54">
        <v>-14675534.380052004</v>
      </c>
      <c r="O14" s="54">
        <v>-5236733.794349975</v>
      </c>
      <c r="P14" s="54">
        <v>-108275.7392316739</v>
      </c>
      <c r="Q14" s="54">
        <v>0</v>
      </c>
      <c r="R14" s="43">
        <f t="shared" si="1"/>
        <v>-49396878.426066943</v>
      </c>
      <c r="T14" s="361"/>
      <c r="U14" s="109"/>
      <c r="V14" s="109"/>
    </row>
    <row r="15" spans="1:155">
      <c r="A15" s="29">
        <v>10940</v>
      </c>
      <c r="B15" s="27" t="s">
        <v>383</v>
      </c>
      <c r="C15" s="54">
        <v>1728475.3784137866</v>
      </c>
      <c r="D15" s="54">
        <v>-452970.35336730763</v>
      </c>
      <c r="E15" s="54">
        <v>-452970.35336730763</v>
      </c>
      <c r="F15" s="54">
        <v>-452970.35336730763</v>
      </c>
      <c r="G15" s="54">
        <v>-196364.15464369851</v>
      </c>
      <c r="H15" s="54">
        <v>-173200.16366816501</v>
      </c>
      <c r="I15" s="54">
        <v>0</v>
      </c>
      <c r="J15" s="43">
        <f t="shared" si="0"/>
        <v>-1728475.3784137864</v>
      </c>
      <c r="K15" s="54">
        <v>7515516.542500088</v>
      </c>
      <c r="L15" s="54">
        <v>-2140709.5477653979</v>
      </c>
      <c r="M15" s="54">
        <v>-2140709.5471959389</v>
      </c>
      <c r="N15" s="54">
        <v>-2138974.8421328533</v>
      </c>
      <c r="O15" s="54">
        <v>-842869.53407867462</v>
      </c>
      <c r="P15" s="54">
        <v>-252253.07132722411</v>
      </c>
      <c r="Q15" s="54">
        <v>0</v>
      </c>
      <c r="R15" s="43">
        <f t="shared" si="1"/>
        <v>-7515516.5425000889</v>
      </c>
      <c r="T15" s="361"/>
      <c r="U15" s="109"/>
      <c r="V15" s="109"/>
    </row>
    <row r="16" spans="1:155">
      <c r="A16" s="29">
        <v>10950</v>
      </c>
      <c r="B16" s="27" t="s">
        <v>384</v>
      </c>
      <c r="C16" s="54">
        <v>3396225.4765085257</v>
      </c>
      <c r="D16" s="54">
        <v>-680915.56203963864</v>
      </c>
      <c r="E16" s="54">
        <v>-680915.56203963864</v>
      </c>
      <c r="F16" s="54">
        <v>-680915.56203963864</v>
      </c>
      <c r="G16" s="54">
        <v>-678529.63260093762</v>
      </c>
      <c r="H16" s="54">
        <v>-674949.15778867237</v>
      </c>
      <c r="I16" s="54">
        <v>0</v>
      </c>
      <c r="J16" s="43">
        <f t="shared" si="0"/>
        <v>-3396225.4765085261</v>
      </c>
      <c r="K16" s="54">
        <v>9269024.7963606976</v>
      </c>
      <c r="L16" s="54">
        <v>-2806464.451369653</v>
      </c>
      <c r="M16" s="54">
        <v>-2806464.4505875381</v>
      </c>
      <c r="N16" s="54">
        <v>-2804081.9460293483</v>
      </c>
      <c r="O16" s="54">
        <v>-831593.61960334901</v>
      </c>
      <c r="P16" s="54">
        <v>-20420.328770809723</v>
      </c>
      <c r="Q16" s="54">
        <v>0</v>
      </c>
      <c r="R16" s="43">
        <f t="shared" si="1"/>
        <v>-9269024.7963606976</v>
      </c>
      <c r="T16" s="361"/>
      <c r="U16" s="109"/>
      <c r="V16" s="109"/>
    </row>
    <row r="17" spans="1:22">
      <c r="A17" s="29">
        <v>11300</v>
      </c>
      <c r="B17" s="27" t="s">
        <v>385</v>
      </c>
      <c r="C17" s="54">
        <v>9396858.9188260566</v>
      </c>
      <c r="D17" s="54">
        <v>-1888171.2115203673</v>
      </c>
      <c r="E17" s="54">
        <v>-1888171.2115203673</v>
      </c>
      <c r="F17" s="54">
        <v>-1888171.2115203673</v>
      </c>
      <c r="G17" s="54">
        <v>-1875513.5671337035</v>
      </c>
      <c r="H17" s="54">
        <v>-1856831.717131251</v>
      </c>
      <c r="I17" s="54">
        <v>0</v>
      </c>
      <c r="J17" s="43">
        <f t="shared" si="0"/>
        <v>-9396858.9188260566</v>
      </c>
      <c r="K17" s="54">
        <v>52064541.947199032</v>
      </c>
      <c r="L17" s="54">
        <v>-15623185.778211135</v>
      </c>
      <c r="M17" s="54">
        <v>-15623185.774061924</v>
      </c>
      <c r="N17" s="54">
        <v>-15610546.299080808</v>
      </c>
      <c r="O17" s="54">
        <v>-5099291.7807116574</v>
      </c>
      <c r="P17" s="54">
        <v>-108332.31513350854</v>
      </c>
      <c r="Q17" s="54">
        <v>0</v>
      </c>
      <c r="R17" s="43">
        <f t="shared" si="1"/>
        <v>-52064541.947199039</v>
      </c>
      <c r="T17" s="361"/>
      <c r="U17" s="109"/>
      <c r="V17" s="109"/>
    </row>
    <row r="18" spans="1:22">
      <c r="A18" s="29">
        <v>11310</v>
      </c>
      <c r="B18" s="27" t="s">
        <v>386</v>
      </c>
      <c r="C18" s="54">
        <v>2398268.1810508166</v>
      </c>
      <c r="D18" s="54">
        <v>-592946.64463876921</v>
      </c>
      <c r="E18" s="54">
        <v>-592946.64463876921</v>
      </c>
      <c r="F18" s="54">
        <v>-592946.64463876921</v>
      </c>
      <c r="G18" s="54">
        <v>-422439.36105685279</v>
      </c>
      <c r="H18" s="54">
        <v>-196988.88607765586</v>
      </c>
      <c r="I18" s="54">
        <v>0</v>
      </c>
      <c r="J18" s="43">
        <f t="shared" si="0"/>
        <v>-2398268.1810508161</v>
      </c>
      <c r="K18" s="54">
        <v>5290649.5203572484</v>
      </c>
      <c r="L18" s="54">
        <v>-1591163.3794177729</v>
      </c>
      <c r="M18" s="54">
        <v>-1591163.3789417099</v>
      </c>
      <c r="N18" s="54">
        <v>-1589713.1800391041</v>
      </c>
      <c r="O18" s="54">
        <v>-506179.99886615807</v>
      </c>
      <c r="P18" s="54">
        <v>-12429.583092502855</v>
      </c>
      <c r="Q18" s="54">
        <v>0</v>
      </c>
      <c r="R18" s="43">
        <f t="shared" si="1"/>
        <v>-5290649.5203572474</v>
      </c>
      <c r="T18" s="361"/>
      <c r="U18" s="109"/>
      <c r="V18" s="109"/>
    </row>
    <row r="19" spans="1:22">
      <c r="A19" s="29">
        <v>11600</v>
      </c>
      <c r="B19" s="27" t="s">
        <v>387</v>
      </c>
      <c r="C19" s="54">
        <v>12252138.21116329</v>
      </c>
      <c r="D19" s="54">
        <v>-2795443.1082905186</v>
      </c>
      <c r="E19" s="54">
        <v>-2795443.1082905186</v>
      </c>
      <c r="F19" s="54">
        <v>-2795443.1082905186</v>
      </c>
      <c r="G19" s="54">
        <v>-1937568.6979649214</v>
      </c>
      <c r="H19" s="54">
        <v>-1928240.1883268117</v>
      </c>
      <c r="I19" s="54">
        <v>0</v>
      </c>
      <c r="J19" s="43">
        <f t="shared" si="0"/>
        <v>-12252138.211163288</v>
      </c>
      <c r="K19" s="54">
        <v>23685149.65278656</v>
      </c>
      <c r="L19" s="54">
        <v>-7089817.1065154839</v>
      </c>
      <c r="M19" s="54">
        <v>-7089817.1044436339</v>
      </c>
      <c r="N19" s="54">
        <v>-7083505.7667460032</v>
      </c>
      <c r="O19" s="54">
        <v>-2367915.5117245428</v>
      </c>
      <c r="P19" s="54">
        <v>-54094.163356895471</v>
      </c>
      <c r="Q19" s="54">
        <v>0</v>
      </c>
      <c r="R19" s="43">
        <f t="shared" si="1"/>
        <v>-23685149.65278656</v>
      </c>
      <c r="T19" s="361"/>
      <c r="U19" s="109"/>
      <c r="V19" s="109"/>
    </row>
    <row r="20" spans="1:22">
      <c r="A20" s="29">
        <v>11900</v>
      </c>
      <c r="B20" s="27" t="s">
        <v>388</v>
      </c>
      <c r="C20" s="54">
        <v>1575170.5219428644</v>
      </c>
      <c r="D20" s="54">
        <v>-315510.29518003931</v>
      </c>
      <c r="E20" s="54">
        <v>-315510.29518003931</v>
      </c>
      <c r="F20" s="54">
        <v>-315510.29518003931</v>
      </c>
      <c r="G20" s="54">
        <v>-314825.31271682691</v>
      </c>
      <c r="H20" s="54">
        <v>-313814.32368591952</v>
      </c>
      <c r="I20" s="54">
        <v>0</v>
      </c>
      <c r="J20" s="43">
        <f t="shared" si="0"/>
        <v>-1575170.5219428642</v>
      </c>
      <c r="K20" s="54">
        <v>2927331.8837953648</v>
      </c>
      <c r="L20" s="54">
        <v>-876101.3544409594</v>
      </c>
      <c r="M20" s="54">
        <v>-876101.35421642021</v>
      </c>
      <c r="N20" s="54">
        <v>-875417.35501073871</v>
      </c>
      <c r="O20" s="54">
        <v>-293849.29675411165</v>
      </c>
      <c r="P20" s="54">
        <v>-5862.52337313518</v>
      </c>
      <c r="Q20" s="54">
        <v>0</v>
      </c>
      <c r="R20" s="43">
        <f t="shared" si="1"/>
        <v>-2927331.8837953652</v>
      </c>
      <c r="T20" s="361"/>
      <c r="U20" s="109"/>
      <c r="V20" s="109"/>
    </row>
    <row r="21" spans="1:22">
      <c r="A21" s="29">
        <v>12100</v>
      </c>
      <c r="B21" s="27" t="s">
        <v>389</v>
      </c>
      <c r="C21" s="54">
        <v>485779.85765544249</v>
      </c>
      <c r="D21" s="54">
        <v>-100146.12410204903</v>
      </c>
      <c r="E21" s="54">
        <v>-100146.12410204903</v>
      </c>
      <c r="F21" s="54">
        <v>-100146.12410204903</v>
      </c>
      <c r="G21" s="54">
        <v>-93183.415074491932</v>
      </c>
      <c r="H21" s="54">
        <v>-92158.070274803496</v>
      </c>
      <c r="I21" s="54">
        <v>0</v>
      </c>
      <c r="J21" s="43">
        <f t="shared" si="0"/>
        <v>-485779.85765544249</v>
      </c>
      <c r="K21" s="54">
        <v>3169847.6266441173</v>
      </c>
      <c r="L21" s="54">
        <v>-920901.05619368353</v>
      </c>
      <c r="M21" s="54">
        <v>-920901.05596595583</v>
      </c>
      <c r="N21" s="54">
        <v>-920207.34415791894</v>
      </c>
      <c r="O21" s="54">
        <v>-401892.40071885014</v>
      </c>
      <c r="P21" s="54">
        <v>-5945.7696077085111</v>
      </c>
      <c r="Q21" s="54">
        <v>0</v>
      </c>
      <c r="R21" s="43">
        <f t="shared" si="1"/>
        <v>-3169847.6266441168</v>
      </c>
      <c r="T21" s="361"/>
      <c r="U21" s="109"/>
      <c r="V21" s="109"/>
    </row>
    <row r="22" spans="1:22">
      <c r="A22" s="29">
        <v>12150</v>
      </c>
      <c r="B22" s="27" t="s">
        <v>390</v>
      </c>
      <c r="C22" s="54">
        <v>202107.92922009935</v>
      </c>
      <c r="D22" s="54">
        <v>-42814.133501073746</v>
      </c>
      <c r="E22" s="54">
        <v>-42814.133501073746</v>
      </c>
      <c r="F22" s="54">
        <v>-42814.133501073746</v>
      </c>
      <c r="G22" s="54">
        <v>-42688.487196363953</v>
      </c>
      <c r="H22" s="54">
        <v>-30977.041520514191</v>
      </c>
      <c r="I22" s="54">
        <v>0</v>
      </c>
      <c r="J22" s="43">
        <f t="shared" si="0"/>
        <v>-202107.92922009935</v>
      </c>
      <c r="K22" s="54">
        <v>461246.79505661235</v>
      </c>
      <c r="L22" s="54">
        <v>-138834.68075078723</v>
      </c>
      <c r="M22" s="54">
        <v>-138834.68070960001</v>
      </c>
      <c r="N22" s="54">
        <v>-138709.21476377817</v>
      </c>
      <c r="O22" s="54">
        <v>-43792.85641418185</v>
      </c>
      <c r="P22" s="54">
        <v>-1075.3624182650658</v>
      </c>
      <c r="Q22" s="54">
        <v>0</v>
      </c>
      <c r="R22" s="43">
        <f t="shared" si="1"/>
        <v>-461246.79505661235</v>
      </c>
      <c r="T22" s="361"/>
      <c r="U22" s="109"/>
      <c r="V22" s="109"/>
    </row>
    <row r="23" spans="1:22">
      <c r="A23" s="29">
        <v>12160</v>
      </c>
      <c r="B23" s="27" t="s">
        <v>391</v>
      </c>
      <c r="C23" s="54">
        <v>4097124.9526223633</v>
      </c>
      <c r="D23" s="54">
        <v>-926720.87137360033</v>
      </c>
      <c r="E23" s="54">
        <v>-926720.87137360033</v>
      </c>
      <c r="F23" s="54">
        <v>-926720.87137360033</v>
      </c>
      <c r="G23" s="54">
        <v>-827759.16044150398</v>
      </c>
      <c r="H23" s="54">
        <v>-489203.17806005862</v>
      </c>
      <c r="I23" s="54">
        <v>0</v>
      </c>
      <c r="J23" s="43">
        <f t="shared" si="0"/>
        <v>-4097124.9526223633</v>
      </c>
      <c r="K23" s="54">
        <v>19511341.810930785</v>
      </c>
      <c r="L23" s="54">
        <v>-5703184.6661519734</v>
      </c>
      <c r="M23" s="54">
        <v>-5703184.6645435384</v>
      </c>
      <c r="N23" s="54">
        <v>-5698284.9969457397</v>
      </c>
      <c r="O23" s="54">
        <v>-2037440.6745615434</v>
      </c>
      <c r="P23" s="54">
        <v>-369246.80872799305</v>
      </c>
      <c r="Q23" s="54">
        <v>0</v>
      </c>
      <c r="R23" s="43">
        <f t="shared" si="1"/>
        <v>-19511341.810930789</v>
      </c>
      <c r="T23" s="361"/>
      <c r="U23" s="109"/>
      <c r="V23" s="109"/>
    </row>
    <row r="24" spans="1:22">
      <c r="A24" s="29">
        <v>12220</v>
      </c>
      <c r="B24" s="27" t="s">
        <v>392</v>
      </c>
      <c r="C24" s="54">
        <v>118367581.94350159</v>
      </c>
      <c r="D24" s="54">
        <v>-29208132.148672104</v>
      </c>
      <c r="E24" s="54">
        <v>-29208132.148672104</v>
      </c>
      <c r="F24" s="54">
        <v>-29208132.148672104</v>
      </c>
      <c r="G24" s="54">
        <v>-16215269.852084385</v>
      </c>
      <c r="H24" s="54">
        <v>-14527915.64540088</v>
      </c>
      <c r="I24" s="54">
        <v>0</v>
      </c>
      <c r="J24" s="43">
        <f t="shared" si="0"/>
        <v>-118367581.94350158</v>
      </c>
      <c r="K24" s="54">
        <v>463549257.93600821</v>
      </c>
      <c r="L24" s="54">
        <v>-139412486.3017301</v>
      </c>
      <c r="M24" s="54">
        <v>-139412486.26001903</v>
      </c>
      <c r="N24" s="54">
        <v>-139285424.61615545</v>
      </c>
      <c r="O24" s="54">
        <v>-44349821.690818243</v>
      </c>
      <c r="P24" s="54">
        <v>-1089039.067285371</v>
      </c>
      <c r="Q24" s="54">
        <v>0</v>
      </c>
      <c r="R24" s="43">
        <f t="shared" si="1"/>
        <v>-463549257.93600816</v>
      </c>
      <c r="T24" s="361"/>
      <c r="U24" s="109"/>
      <c r="V24" s="109"/>
    </row>
    <row r="25" spans="1:22">
      <c r="A25" s="29">
        <v>12510</v>
      </c>
      <c r="B25" s="27" t="s">
        <v>393</v>
      </c>
      <c r="C25" s="54">
        <v>8278444.2556231553</v>
      </c>
      <c r="D25" s="54">
        <v>-1978730.0036090212</v>
      </c>
      <c r="E25" s="54">
        <v>-1978730.0036090212</v>
      </c>
      <c r="F25" s="54">
        <v>-1978730.0036090212</v>
      </c>
      <c r="G25" s="54">
        <v>-1179731.8972001146</v>
      </c>
      <c r="H25" s="54">
        <v>-1162522.3475959767</v>
      </c>
      <c r="I25" s="54">
        <v>0</v>
      </c>
      <c r="J25" s="43">
        <f t="shared" si="0"/>
        <v>-8278444.2556231543</v>
      </c>
      <c r="K25" s="54">
        <v>62762073.535396509</v>
      </c>
      <c r="L25" s="54">
        <v>-17709331.673329279</v>
      </c>
      <c r="M25" s="54">
        <v>-17709331.66950706</v>
      </c>
      <c r="N25" s="54">
        <v>-17697688.300588604</v>
      </c>
      <c r="O25" s="54">
        <v>-8998208.1526509747</v>
      </c>
      <c r="P25" s="54">
        <v>-647513.73932059563</v>
      </c>
      <c r="Q25" s="54">
        <v>0</v>
      </c>
      <c r="R25" s="43">
        <f t="shared" si="1"/>
        <v>-62762073.535396516</v>
      </c>
      <c r="T25" s="361"/>
      <c r="U25" s="109"/>
      <c r="V25" s="109"/>
    </row>
    <row r="26" spans="1:22">
      <c r="A26" s="29">
        <v>12600</v>
      </c>
      <c r="B26" s="27" t="s">
        <v>394</v>
      </c>
      <c r="C26" s="54">
        <v>18510738.399078581</v>
      </c>
      <c r="D26" s="54">
        <v>-4534417.9135968387</v>
      </c>
      <c r="E26" s="54">
        <v>-4534417.9135968387</v>
      </c>
      <c r="F26" s="54">
        <v>-4534417.9135968387</v>
      </c>
      <c r="G26" s="54">
        <v>-4127061.9425076414</v>
      </c>
      <c r="H26" s="54">
        <v>-780422.71578042395</v>
      </c>
      <c r="I26" s="54">
        <v>0</v>
      </c>
      <c r="J26" s="43">
        <f t="shared" si="0"/>
        <v>-18510738.399078578</v>
      </c>
      <c r="K26" s="54">
        <v>19183861.722456291</v>
      </c>
      <c r="L26" s="54">
        <v>-5769548.35717896</v>
      </c>
      <c r="M26" s="54">
        <v>-5769548.3554527592</v>
      </c>
      <c r="N26" s="54">
        <v>-5764289.9433975657</v>
      </c>
      <c r="O26" s="54">
        <v>-1835405.4766919741</v>
      </c>
      <c r="P26" s="54">
        <v>-45069.589735033973</v>
      </c>
      <c r="Q26" s="54">
        <v>0</v>
      </c>
      <c r="R26" s="43">
        <f t="shared" si="1"/>
        <v>-19183861.722456291</v>
      </c>
      <c r="T26" s="361"/>
      <c r="U26" s="109"/>
      <c r="V26" s="109"/>
    </row>
    <row r="27" spans="1:22">
      <c r="A27" s="29">
        <v>12700</v>
      </c>
      <c r="B27" s="27" t="s">
        <v>395</v>
      </c>
      <c r="C27" s="54">
        <v>2998239.0500767403</v>
      </c>
      <c r="D27" s="54">
        <v>-693364.72856259299</v>
      </c>
      <c r="E27" s="54">
        <v>-693364.72856259299</v>
      </c>
      <c r="F27" s="54">
        <v>-693364.72856259299</v>
      </c>
      <c r="G27" s="54">
        <v>-615620.26737762941</v>
      </c>
      <c r="H27" s="54">
        <v>-302524.59701133153</v>
      </c>
      <c r="I27" s="54">
        <v>0</v>
      </c>
      <c r="J27" s="43">
        <f t="shared" si="0"/>
        <v>-2998239.0500767399</v>
      </c>
      <c r="K27" s="54">
        <v>10977998.492418543</v>
      </c>
      <c r="L27" s="54">
        <v>-3301634.1591382525</v>
      </c>
      <c r="M27" s="54">
        <v>-3301634.1581504312</v>
      </c>
      <c r="N27" s="54">
        <v>-3298625.0226359246</v>
      </c>
      <c r="O27" s="54">
        <v>-1050314.0007788455</v>
      </c>
      <c r="P27" s="54">
        <v>-25791.151715087242</v>
      </c>
      <c r="Q27" s="54">
        <v>0</v>
      </c>
      <c r="R27" s="43">
        <f t="shared" si="1"/>
        <v>-10977998.492418541</v>
      </c>
      <c r="T27" s="361"/>
      <c r="U27" s="109"/>
      <c r="V27" s="109"/>
    </row>
    <row r="28" spans="1:22">
      <c r="A28" s="29">
        <v>13500</v>
      </c>
      <c r="B28" s="27" t="s">
        <v>396</v>
      </c>
      <c r="C28" s="54">
        <v>14163029.93468653</v>
      </c>
      <c r="D28" s="54">
        <v>-3949330.1559243752</v>
      </c>
      <c r="E28" s="54">
        <v>-3949330.1559243752</v>
      </c>
      <c r="F28" s="54">
        <v>-3949330.1559243752</v>
      </c>
      <c r="G28" s="54">
        <v>-1166024.5289181473</v>
      </c>
      <c r="H28" s="54">
        <v>-1149014.9379952578</v>
      </c>
      <c r="I28" s="54">
        <v>0</v>
      </c>
      <c r="J28" s="43">
        <f t="shared" si="0"/>
        <v>-14163029.93468653</v>
      </c>
      <c r="K28" s="54">
        <v>46017369.896933287</v>
      </c>
      <c r="L28" s="54">
        <v>-13447153.569543656</v>
      </c>
      <c r="M28" s="54">
        <v>-13447153.56576585</v>
      </c>
      <c r="N28" s="54">
        <v>-13435645.481776275</v>
      </c>
      <c r="O28" s="54">
        <v>-4837245.0609634714</v>
      </c>
      <c r="P28" s="54">
        <v>-850172.21888403129</v>
      </c>
      <c r="Q28" s="54">
        <v>0</v>
      </c>
      <c r="R28" s="43">
        <f t="shared" si="1"/>
        <v>-46017369.896933287</v>
      </c>
      <c r="T28" s="361"/>
      <c r="U28" s="109"/>
      <c r="V28" s="109"/>
    </row>
    <row r="29" spans="1:22">
      <c r="A29" s="29">
        <v>13700</v>
      </c>
      <c r="B29" s="27" t="s">
        <v>397</v>
      </c>
      <c r="C29" s="54">
        <v>820850.00469836453</v>
      </c>
      <c r="D29" s="54">
        <v>-174509.41416376529</v>
      </c>
      <c r="E29" s="54">
        <v>-174509.41416376529</v>
      </c>
      <c r="F29" s="54">
        <v>-174509.41416376529</v>
      </c>
      <c r="G29" s="54">
        <v>-173265.12532078827</v>
      </c>
      <c r="H29" s="54">
        <v>-124056.63688628039</v>
      </c>
      <c r="I29" s="54">
        <v>0</v>
      </c>
      <c r="J29" s="43">
        <f t="shared" si="0"/>
        <v>-820850.00469836453</v>
      </c>
      <c r="K29" s="54">
        <v>5105047.4889930384</v>
      </c>
      <c r="L29" s="54">
        <v>-1513260.4016951581</v>
      </c>
      <c r="M29" s="54">
        <v>-1513260.4012872765</v>
      </c>
      <c r="N29" s="54">
        <v>-1512017.8985577277</v>
      </c>
      <c r="O29" s="54">
        <v>-494772.35799058934</v>
      </c>
      <c r="P29" s="54">
        <v>-71736.429462287429</v>
      </c>
      <c r="Q29" s="54">
        <v>0</v>
      </c>
      <c r="R29" s="43">
        <f t="shared" si="1"/>
        <v>-5105047.4889930394</v>
      </c>
      <c r="T29" s="361"/>
      <c r="U29" s="109"/>
      <c r="V29" s="109"/>
    </row>
    <row r="30" spans="1:22">
      <c r="A30" s="29">
        <v>14300</v>
      </c>
      <c r="B30" s="27" t="s">
        <v>398</v>
      </c>
      <c r="C30" s="54">
        <v>6763612.057460783</v>
      </c>
      <c r="D30" s="54">
        <v>-1981503.119793033</v>
      </c>
      <c r="E30" s="54">
        <v>-1981503.119793033</v>
      </c>
      <c r="F30" s="54">
        <v>-1981503.119793033</v>
      </c>
      <c r="G30" s="54">
        <v>-412560.49899645417</v>
      </c>
      <c r="H30" s="54">
        <v>-406542.19908523036</v>
      </c>
      <c r="I30" s="54">
        <v>0</v>
      </c>
      <c r="J30" s="43">
        <f t="shared" si="0"/>
        <v>-6763612.057460783</v>
      </c>
      <c r="K30" s="54">
        <v>18084384.618682459</v>
      </c>
      <c r="L30" s="54">
        <v>-5173898.8292404991</v>
      </c>
      <c r="M30" s="54">
        <v>-5173898.8279038426</v>
      </c>
      <c r="N30" s="54">
        <v>-5169827.0603247872</v>
      </c>
      <c r="O30" s="54">
        <v>-2127557.9826123836</v>
      </c>
      <c r="P30" s="54">
        <v>-439201.91860094562</v>
      </c>
      <c r="Q30" s="54">
        <v>0</v>
      </c>
      <c r="R30" s="43">
        <f t="shared" si="1"/>
        <v>-18084384.618682459</v>
      </c>
      <c r="T30" s="361"/>
      <c r="U30" s="109"/>
      <c r="V30" s="109"/>
    </row>
    <row r="31" spans="1:22" ht="15.75" customHeight="1">
      <c r="A31" s="29">
        <v>14300.1</v>
      </c>
      <c r="B31" s="27" t="s">
        <v>399</v>
      </c>
      <c r="C31" s="54">
        <v>1250387.9084808512</v>
      </c>
      <c r="D31" s="54">
        <v>-371823.93442462408</v>
      </c>
      <c r="E31" s="54">
        <v>-371823.93442462408</v>
      </c>
      <c r="F31" s="54">
        <v>-371823.93442462408</v>
      </c>
      <c r="G31" s="54">
        <v>-67783.257598636061</v>
      </c>
      <c r="H31" s="54">
        <v>-67132.847608342781</v>
      </c>
      <c r="I31" s="54">
        <v>0</v>
      </c>
      <c r="J31" s="43">
        <f t="shared" si="0"/>
        <v>-1250387.908480851</v>
      </c>
      <c r="K31" s="54">
        <v>2371895.739244658</v>
      </c>
      <c r="L31" s="54">
        <v>-674447.1192718409</v>
      </c>
      <c r="M31" s="54">
        <v>-674447.11912738567</v>
      </c>
      <c r="N31" s="54">
        <v>-674007.07487059641</v>
      </c>
      <c r="O31" s="54">
        <v>-345222.82840686507</v>
      </c>
      <c r="P31" s="54">
        <v>-3771.5975679701896</v>
      </c>
      <c r="Q31" s="54">
        <v>0</v>
      </c>
      <c r="R31" s="43">
        <f t="shared" si="1"/>
        <v>-2371895.7392446585</v>
      </c>
      <c r="T31" s="361"/>
      <c r="U31" s="109"/>
      <c r="V31" s="109"/>
    </row>
    <row r="32" spans="1:22" ht="15.75" customHeight="1">
      <c r="A32" s="29">
        <v>18400</v>
      </c>
      <c r="B32" s="27" t="s">
        <v>400</v>
      </c>
      <c r="C32" s="54">
        <v>12102280.975300249</v>
      </c>
      <c r="D32" s="54">
        <v>-3052889.6950163739</v>
      </c>
      <c r="E32" s="54">
        <v>-3052889.6950163739</v>
      </c>
      <c r="F32" s="54">
        <v>-3052889.6950163739</v>
      </c>
      <c r="G32" s="54">
        <v>-1482619.9365940727</v>
      </c>
      <c r="H32" s="54">
        <v>-1460991.953657055</v>
      </c>
      <c r="I32" s="54">
        <v>0</v>
      </c>
      <c r="J32" s="43">
        <f t="shared" si="0"/>
        <v>-12102280.975300251</v>
      </c>
      <c r="K32" s="54">
        <v>54993291.482703924</v>
      </c>
      <c r="L32" s="54">
        <v>-16405688.338211987</v>
      </c>
      <c r="M32" s="54">
        <v>-16405688.333408441</v>
      </c>
      <c r="N32" s="54">
        <v>-16391055.60971199</v>
      </c>
      <c r="O32" s="54">
        <v>-5458043.8500504382</v>
      </c>
      <c r="P32" s="54">
        <v>-332815.35132107121</v>
      </c>
      <c r="Q32" s="54">
        <v>0</v>
      </c>
      <c r="R32" s="43">
        <f t="shared" si="1"/>
        <v>-54993291.482703924</v>
      </c>
      <c r="T32" s="361"/>
      <c r="U32" s="109"/>
      <c r="V32" s="109"/>
    </row>
    <row r="33" spans="1:22" ht="15.75" customHeight="1">
      <c r="A33" s="29">
        <v>18600</v>
      </c>
      <c r="B33" s="27" t="s">
        <v>401</v>
      </c>
      <c r="C33" s="54">
        <v>20773.814842821444</v>
      </c>
      <c r="D33" s="54">
        <v>-4183.224650483955</v>
      </c>
      <c r="E33" s="54">
        <v>-4183.224650483955</v>
      </c>
      <c r="F33" s="54">
        <v>-4183.224650483955</v>
      </c>
      <c r="G33" s="54">
        <v>-4142.2835963143389</v>
      </c>
      <c r="H33" s="54">
        <v>-4081.857295055243</v>
      </c>
      <c r="I33" s="54">
        <v>0</v>
      </c>
      <c r="J33" s="43">
        <f t="shared" si="0"/>
        <v>-20773.814842821448</v>
      </c>
      <c r="K33" s="54">
        <v>292510.7086861842</v>
      </c>
      <c r="L33" s="54">
        <v>-89645.188502447141</v>
      </c>
      <c r="M33" s="54">
        <v>-89645.18848902655</v>
      </c>
      <c r="N33" s="54">
        <v>-89604.306203660526</v>
      </c>
      <c r="O33" s="54">
        <v>-22322.625444507805</v>
      </c>
      <c r="P33" s="54">
        <v>-1293.4000465421411</v>
      </c>
      <c r="Q33" s="54">
        <v>0</v>
      </c>
      <c r="R33" s="43">
        <f t="shared" si="1"/>
        <v>-292510.70868618414</v>
      </c>
      <c r="T33" s="361"/>
      <c r="U33" s="109"/>
      <c r="V33" s="109"/>
    </row>
    <row r="34" spans="1:22" ht="15.75" customHeight="1">
      <c r="A34" s="29">
        <v>18690</v>
      </c>
      <c r="B34" s="27" t="s">
        <v>402</v>
      </c>
      <c r="C34" s="54">
        <v>0</v>
      </c>
      <c r="D34" s="54">
        <v>0</v>
      </c>
      <c r="E34" s="54">
        <v>0</v>
      </c>
      <c r="F34" s="54">
        <v>0</v>
      </c>
      <c r="G34" s="54">
        <v>0</v>
      </c>
      <c r="H34" s="54">
        <v>0</v>
      </c>
      <c r="I34" s="54">
        <v>0</v>
      </c>
      <c r="J34" s="43">
        <f t="shared" si="0"/>
        <v>0</v>
      </c>
      <c r="K34" s="54">
        <v>88608</v>
      </c>
      <c r="L34" s="54">
        <v>-29536</v>
      </c>
      <c r="M34" s="54">
        <v>-29536</v>
      </c>
      <c r="N34" s="54">
        <v>-29536</v>
      </c>
      <c r="O34" s="54">
        <v>0</v>
      </c>
      <c r="P34" s="54">
        <v>0</v>
      </c>
      <c r="Q34" s="54">
        <v>0</v>
      </c>
      <c r="R34" s="43">
        <f t="shared" si="1"/>
        <v>-88608</v>
      </c>
      <c r="T34" s="361"/>
      <c r="U34" s="109"/>
      <c r="V34" s="109"/>
    </row>
    <row r="35" spans="1:22" ht="15.75" customHeight="1">
      <c r="A35" s="29">
        <v>18740</v>
      </c>
      <c r="B35" s="27" t="s">
        <v>403</v>
      </c>
      <c r="C35" s="54">
        <v>28418.630109770886</v>
      </c>
      <c r="D35" s="54">
        <v>-8134.026294929733</v>
      </c>
      <c r="E35" s="54">
        <v>-8134.026294929733</v>
      </c>
      <c r="F35" s="54">
        <v>-8134.026294929733</v>
      </c>
      <c r="G35" s="54">
        <v>-2023.0312774015713</v>
      </c>
      <c r="H35" s="54">
        <v>-1993.5199475801151</v>
      </c>
      <c r="I35" s="54">
        <v>0</v>
      </c>
      <c r="J35" s="43">
        <f t="shared" si="0"/>
        <v>-28418.630109770889</v>
      </c>
      <c r="K35" s="54">
        <v>77120.579435410487</v>
      </c>
      <c r="L35" s="54">
        <v>-22896.112397184384</v>
      </c>
      <c r="M35" s="54">
        <v>-22896.112390629962</v>
      </c>
      <c r="N35" s="54">
        <v>-22876.146074933775</v>
      </c>
      <c r="O35" s="54">
        <v>-7958.0782680186949</v>
      </c>
      <c r="P35" s="54">
        <v>-494.13030464366227</v>
      </c>
      <c r="Q35" s="54">
        <v>0</v>
      </c>
      <c r="R35" s="43">
        <f t="shared" si="1"/>
        <v>-77120.579435410487</v>
      </c>
      <c r="T35" s="361"/>
      <c r="U35" s="109"/>
      <c r="V35" s="109"/>
    </row>
    <row r="36" spans="1:22" ht="15.75" customHeight="1">
      <c r="A36" s="29">
        <v>18780</v>
      </c>
      <c r="B36" s="27" t="s">
        <v>404</v>
      </c>
      <c r="C36" s="54">
        <v>214008.86084055473</v>
      </c>
      <c r="D36" s="54">
        <v>-51042.214908566391</v>
      </c>
      <c r="E36" s="54">
        <v>-51042.214908566391</v>
      </c>
      <c r="F36" s="54">
        <v>-51042.214908566391</v>
      </c>
      <c r="G36" s="54">
        <v>-50938.916478773761</v>
      </c>
      <c r="H36" s="54">
        <v>-9943.2996360818051</v>
      </c>
      <c r="I36" s="54">
        <v>0</v>
      </c>
      <c r="J36" s="43">
        <f t="shared" si="0"/>
        <v>-214008.86084055473</v>
      </c>
      <c r="K36" s="54">
        <v>201451.4346246506</v>
      </c>
      <c r="L36" s="54">
        <v>-60586.539379057787</v>
      </c>
      <c r="M36" s="54">
        <v>-60586.539360930794</v>
      </c>
      <c r="N36" s="54">
        <v>-60531.32030922515</v>
      </c>
      <c r="O36" s="54">
        <v>-19273.75581344614</v>
      </c>
      <c r="P36" s="54">
        <v>-473.27976199072117</v>
      </c>
      <c r="Q36" s="54">
        <v>0</v>
      </c>
      <c r="R36" s="43">
        <f t="shared" si="1"/>
        <v>-201451.43462465057</v>
      </c>
      <c r="T36" s="361"/>
      <c r="U36" s="109"/>
      <c r="V36" s="109"/>
    </row>
    <row r="37" spans="1:22" ht="15.75" customHeight="1">
      <c r="A37" s="29">
        <v>19005</v>
      </c>
      <c r="B37" s="27" t="s">
        <v>405</v>
      </c>
      <c r="C37" s="54">
        <v>2556149.6016069055</v>
      </c>
      <c r="D37" s="54">
        <v>-623581.97657066351</v>
      </c>
      <c r="E37" s="54">
        <v>-623581.97657066351</v>
      </c>
      <c r="F37" s="54">
        <v>-623581.97657066351</v>
      </c>
      <c r="G37" s="54">
        <v>-423867.34389556135</v>
      </c>
      <c r="H37" s="54">
        <v>-261536.32799935344</v>
      </c>
      <c r="I37" s="54">
        <v>0</v>
      </c>
      <c r="J37" s="43">
        <f t="shared" si="0"/>
        <v>-2556149.6016069055</v>
      </c>
      <c r="K37" s="54">
        <v>7634361.5981280524</v>
      </c>
      <c r="L37" s="54">
        <v>-2296035.0243261717</v>
      </c>
      <c r="M37" s="54">
        <v>-2296035.023639217</v>
      </c>
      <c r="N37" s="54">
        <v>-2293942.3991383687</v>
      </c>
      <c r="O37" s="54">
        <v>-730413.36989250407</v>
      </c>
      <c r="P37" s="54">
        <v>-17935.781131791548</v>
      </c>
      <c r="Q37" s="54">
        <v>0</v>
      </c>
      <c r="R37" s="43">
        <f t="shared" si="1"/>
        <v>-7634361.5981280534</v>
      </c>
      <c r="T37" s="361"/>
      <c r="U37" s="109"/>
      <c r="V37" s="109"/>
    </row>
    <row r="38" spans="1:22" ht="15.75" customHeight="1">
      <c r="A38" s="29">
        <v>19100</v>
      </c>
      <c r="B38" s="27" t="s">
        <v>406</v>
      </c>
      <c r="C38" s="54">
        <v>234814858.11969128</v>
      </c>
      <c r="D38" s="54">
        <v>-58804734.093884461</v>
      </c>
      <c r="E38" s="54">
        <v>-58804734.093884461</v>
      </c>
      <c r="F38" s="54">
        <v>-58804734.093884461</v>
      </c>
      <c r="G38" s="54">
        <v>-30349520.675367016</v>
      </c>
      <c r="H38" s="54">
        <v>-28051135.162670888</v>
      </c>
      <c r="I38" s="54">
        <v>0</v>
      </c>
      <c r="J38" s="43">
        <f t="shared" si="0"/>
        <v>-234814858.11969128</v>
      </c>
      <c r="K38" s="54">
        <v>693243645.55368316</v>
      </c>
      <c r="L38" s="54">
        <v>-208493096.65566573</v>
      </c>
      <c r="M38" s="54">
        <v>-208493096.59328634</v>
      </c>
      <c r="N38" s="54">
        <v>-208303074.33417577</v>
      </c>
      <c r="O38" s="54">
        <v>-66325706.582930073</v>
      </c>
      <c r="P38" s="54">
        <v>-1628671.38762525</v>
      </c>
      <c r="Q38" s="54">
        <v>0</v>
      </c>
      <c r="R38" s="43">
        <f t="shared" si="1"/>
        <v>-693243645.55368304</v>
      </c>
      <c r="T38" s="361"/>
      <c r="U38" s="109"/>
      <c r="V38" s="109"/>
    </row>
    <row r="39" spans="1:22" ht="15.75" customHeight="1">
      <c r="A39" s="29">
        <v>20100</v>
      </c>
      <c r="B39" s="27" t="s">
        <v>407</v>
      </c>
      <c r="C39" s="54">
        <v>40314614.497220978</v>
      </c>
      <c r="D39" s="54">
        <v>-8717483.4667321593</v>
      </c>
      <c r="E39" s="54">
        <v>-8717483.4667321593</v>
      </c>
      <c r="F39" s="54">
        <v>-8717483.4667321593</v>
      </c>
      <c r="G39" s="54">
        <v>-8685784.9849142358</v>
      </c>
      <c r="H39" s="54">
        <v>-5476379.1121102665</v>
      </c>
      <c r="I39" s="54">
        <v>0</v>
      </c>
      <c r="J39" s="43">
        <f t="shared" si="0"/>
        <v>-40314614.497220978</v>
      </c>
      <c r="K39" s="54">
        <v>139941077.14654401</v>
      </c>
      <c r="L39" s="54">
        <v>-42884407.203373924</v>
      </c>
      <c r="M39" s="54">
        <v>-42884407.192983061</v>
      </c>
      <c r="N39" s="54">
        <v>-42852754.212725602</v>
      </c>
      <c r="O39" s="54">
        <v>-11048212.408683209</v>
      </c>
      <c r="P39" s="54">
        <v>-271296.12877821329</v>
      </c>
      <c r="Q39" s="54">
        <v>0</v>
      </c>
      <c r="R39" s="43">
        <f t="shared" si="1"/>
        <v>-139941077.14654401</v>
      </c>
      <c r="T39" s="361"/>
      <c r="U39" s="109"/>
      <c r="V39" s="109"/>
    </row>
    <row r="40" spans="1:22" ht="15.75" customHeight="1">
      <c r="A40" s="29">
        <v>20200</v>
      </c>
      <c r="B40" s="27" t="s">
        <v>408</v>
      </c>
      <c r="C40" s="54">
        <v>9045512.2873157039</v>
      </c>
      <c r="D40" s="54">
        <v>-1966931.5142578352</v>
      </c>
      <c r="E40" s="54">
        <v>-1966931.5142578352</v>
      </c>
      <c r="F40" s="54">
        <v>-1966931.5142578352</v>
      </c>
      <c r="G40" s="54">
        <v>-1962189.1103126982</v>
      </c>
      <c r="H40" s="54">
        <v>-1182528.6342294994</v>
      </c>
      <c r="I40" s="54">
        <v>0</v>
      </c>
      <c r="J40" s="43">
        <f t="shared" si="0"/>
        <v>-9045512.2873157039</v>
      </c>
      <c r="K40" s="54">
        <v>18010217.671365991</v>
      </c>
      <c r="L40" s="54">
        <v>-5440481.237517166</v>
      </c>
      <c r="M40" s="54">
        <v>-5440481.2359625921</v>
      </c>
      <c r="N40" s="54">
        <v>-5435745.6394974189</v>
      </c>
      <c r="O40" s="54">
        <v>-1652920.9952264421</v>
      </c>
      <c r="P40" s="54">
        <v>-40588.563162374245</v>
      </c>
      <c r="Q40" s="54">
        <v>0</v>
      </c>
      <c r="R40" s="43">
        <f t="shared" si="1"/>
        <v>-18010217.671365995</v>
      </c>
      <c r="T40" s="361"/>
      <c r="U40" s="109"/>
      <c r="V40" s="109"/>
    </row>
    <row r="41" spans="1:22" ht="15.75" customHeight="1">
      <c r="A41" s="29">
        <v>20300</v>
      </c>
      <c r="B41" s="27" t="s">
        <v>409</v>
      </c>
      <c r="C41" s="54">
        <v>85295559.073517606</v>
      </c>
      <c r="D41" s="54">
        <v>-19260670.628123682</v>
      </c>
      <c r="E41" s="54">
        <v>-19260670.628123682</v>
      </c>
      <c r="F41" s="54">
        <v>-19260670.628123682</v>
      </c>
      <c r="G41" s="54">
        <v>-19186347.279739898</v>
      </c>
      <c r="H41" s="54">
        <v>-8327199.9094066629</v>
      </c>
      <c r="I41" s="54">
        <v>0</v>
      </c>
      <c r="J41" s="43">
        <f t="shared" si="0"/>
        <v>-85295559.073517606</v>
      </c>
      <c r="K41" s="54">
        <v>342790948.70398426</v>
      </c>
      <c r="L41" s="54">
        <v>-105441447.66825007</v>
      </c>
      <c r="M41" s="54">
        <v>-105441447.64388666</v>
      </c>
      <c r="N41" s="54">
        <v>-105367230.98289409</v>
      </c>
      <c r="O41" s="54">
        <v>-25904715.077057395</v>
      </c>
      <c r="P41" s="54">
        <v>-636107.33189604804</v>
      </c>
      <c r="Q41" s="54">
        <v>0</v>
      </c>
      <c r="R41" s="43">
        <f t="shared" si="1"/>
        <v>-342790948.70398432</v>
      </c>
      <c r="T41" s="361"/>
      <c r="U41" s="109"/>
      <c r="V41" s="109"/>
    </row>
    <row r="42" spans="1:22" ht="15.75" customHeight="1">
      <c r="A42" s="29">
        <v>20400</v>
      </c>
      <c r="B42" s="27" t="s">
        <v>410</v>
      </c>
      <c r="C42" s="54">
        <v>2710504.0022256318</v>
      </c>
      <c r="D42" s="54">
        <v>-589264.12460395158</v>
      </c>
      <c r="E42" s="54">
        <v>-589264.12460395158</v>
      </c>
      <c r="F42" s="54">
        <v>-589264.12460395158</v>
      </c>
      <c r="G42" s="54">
        <v>-585828.32283904147</v>
      </c>
      <c r="H42" s="54">
        <v>-356883.30557473586</v>
      </c>
      <c r="I42" s="54">
        <v>0</v>
      </c>
      <c r="J42" s="43">
        <f t="shared" si="0"/>
        <v>-2710504.0022256318</v>
      </c>
      <c r="K42" s="54">
        <v>16175013.534402855</v>
      </c>
      <c r="L42" s="54">
        <v>-4983840.5634394642</v>
      </c>
      <c r="M42" s="54">
        <v>-4983840.5623131981</v>
      </c>
      <c r="N42" s="54">
        <v>-4980409.6924671941</v>
      </c>
      <c r="O42" s="54">
        <v>-1197516.9003643249</v>
      </c>
      <c r="P42" s="54">
        <v>-29405.815818673964</v>
      </c>
      <c r="Q42" s="54">
        <v>0</v>
      </c>
      <c r="R42" s="43">
        <f t="shared" si="1"/>
        <v>-16175013.534402855</v>
      </c>
      <c r="T42" s="361"/>
      <c r="U42" s="109"/>
      <c r="V42" s="109"/>
    </row>
    <row r="43" spans="1:22" ht="15.75" customHeight="1">
      <c r="A43" s="29">
        <v>20600</v>
      </c>
      <c r="B43" s="27" t="s">
        <v>411</v>
      </c>
      <c r="C43" s="54">
        <v>14911343.239852369</v>
      </c>
      <c r="D43" s="54">
        <v>-3376994.0047004772</v>
      </c>
      <c r="E43" s="54">
        <v>-3376994.0047004772</v>
      </c>
      <c r="F43" s="54">
        <v>-3376994.0047004772</v>
      </c>
      <c r="G43" s="54">
        <v>-3368084.8073346512</v>
      </c>
      <c r="H43" s="54">
        <v>-1412276.4184162868</v>
      </c>
      <c r="I43" s="54">
        <v>0</v>
      </c>
      <c r="J43" s="43">
        <f t="shared" si="0"/>
        <v>-14911343.239852369</v>
      </c>
      <c r="K43" s="54">
        <v>37550013.958138652</v>
      </c>
      <c r="L43" s="54">
        <v>-11459147.141107542</v>
      </c>
      <c r="M43" s="54">
        <v>-11459147.138187081</v>
      </c>
      <c r="N43" s="54">
        <v>-11450250.729521515</v>
      </c>
      <c r="O43" s="54">
        <v>-3105218.2705123164</v>
      </c>
      <c r="P43" s="54">
        <v>-76250.678810200057</v>
      </c>
      <c r="Q43" s="54">
        <v>0</v>
      </c>
      <c r="R43" s="43">
        <f t="shared" si="1"/>
        <v>-37550013.958138652</v>
      </c>
      <c r="T43" s="361"/>
      <c r="U43" s="109"/>
      <c r="V43" s="109"/>
    </row>
    <row r="44" spans="1:22" ht="15.75" customHeight="1">
      <c r="A44" s="29">
        <v>20700</v>
      </c>
      <c r="B44" s="27" t="s">
        <v>412</v>
      </c>
      <c r="C44" s="54">
        <v>22351523.134175882</v>
      </c>
      <c r="D44" s="54">
        <v>-4992234.0010059625</v>
      </c>
      <c r="E44" s="54">
        <v>-4992234.0010059625</v>
      </c>
      <c r="F44" s="54">
        <v>-4992234.0010059625</v>
      </c>
      <c r="G44" s="54">
        <v>-4974368.9127682094</v>
      </c>
      <c r="H44" s="54">
        <v>-2400452.2183897886</v>
      </c>
      <c r="I44" s="54">
        <v>0</v>
      </c>
      <c r="J44" s="43">
        <f t="shared" si="0"/>
        <v>-22351523.134175882</v>
      </c>
      <c r="K44" s="54">
        <v>81529172.729842678</v>
      </c>
      <c r="L44" s="54">
        <v>-25055800.021383703</v>
      </c>
      <c r="M44" s="54">
        <v>-25055800.015527476</v>
      </c>
      <c r="N44" s="54">
        <v>-25037960.571716394</v>
      </c>
      <c r="O44" s="54">
        <v>-6226711.1303404327</v>
      </c>
      <c r="P44" s="54">
        <v>-152900.99087467769</v>
      </c>
      <c r="Q44" s="54">
        <v>0</v>
      </c>
      <c r="R44" s="43">
        <f t="shared" si="1"/>
        <v>-81529172.729842678</v>
      </c>
      <c r="T44" s="361"/>
      <c r="U44" s="109"/>
      <c r="V44" s="109"/>
    </row>
    <row r="45" spans="1:22" ht="15.75" customHeight="1">
      <c r="A45" s="29">
        <v>20800</v>
      </c>
      <c r="B45" s="27" t="s">
        <v>413</v>
      </c>
      <c r="C45" s="54">
        <v>10454454.058160426</v>
      </c>
      <c r="D45" s="54">
        <v>-2278686.2818640871</v>
      </c>
      <c r="E45" s="54">
        <v>-2278686.2818640871</v>
      </c>
      <c r="F45" s="54">
        <v>-2278686.2818640871</v>
      </c>
      <c r="G45" s="54">
        <v>-2265112.8513265974</v>
      </c>
      <c r="H45" s="54">
        <v>-1353282.361241566</v>
      </c>
      <c r="I45" s="54">
        <v>0</v>
      </c>
      <c r="J45" s="43">
        <f t="shared" si="0"/>
        <v>-10454454.058160424</v>
      </c>
      <c r="K45" s="54">
        <v>61949694.555041656</v>
      </c>
      <c r="L45" s="54">
        <v>-18906474.246120002</v>
      </c>
      <c r="M45" s="54">
        <v>-18906474.241670594</v>
      </c>
      <c r="N45" s="54">
        <v>-18892920.295103151</v>
      </c>
      <c r="O45" s="54">
        <v>-4929274.5662619481</v>
      </c>
      <c r="P45" s="54">
        <v>-314551.20588596689</v>
      </c>
      <c r="Q45" s="54">
        <v>0</v>
      </c>
      <c r="R45" s="43">
        <f t="shared" si="1"/>
        <v>-61949694.555041663</v>
      </c>
      <c r="T45" s="361"/>
      <c r="U45" s="109"/>
      <c r="V45" s="109"/>
    </row>
    <row r="46" spans="1:22" ht="15.75" customHeight="1">
      <c r="A46" s="29">
        <v>20900</v>
      </c>
      <c r="B46" s="27" t="s">
        <v>414</v>
      </c>
      <c r="C46" s="54">
        <v>52580169.945407875</v>
      </c>
      <c r="D46" s="54">
        <v>-11362094.670799939</v>
      </c>
      <c r="E46" s="54">
        <v>-11362094.670799939</v>
      </c>
      <c r="F46" s="54">
        <v>-11362094.670799939</v>
      </c>
      <c r="G46" s="54">
        <v>-11331452.718725286</v>
      </c>
      <c r="H46" s="54">
        <v>-7162433.2142827595</v>
      </c>
      <c r="I46" s="54">
        <v>0</v>
      </c>
      <c r="J46" s="43">
        <f t="shared" si="0"/>
        <v>-52580169.94540786</v>
      </c>
      <c r="K46" s="54">
        <v>136995240.5278483</v>
      </c>
      <c r="L46" s="54">
        <v>-42027872.0349897</v>
      </c>
      <c r="M46" s="54">
        <v>-42027872.024945177</v>
      </c>
      <c r="N46" s="54">
        <v>-41997274.057836212</v>
      </c>
      <c r="O46" s="54">
        <v>-10679968.746832071</v>
      </c>
      <c r="P46" s="54">
        <v>-262253.66324516386</v>
      </c>
      <c r="Q46" s="54">
        <v>0</v>
      </c>
      <c r="R46" s="43">
        <f t="shared" si="1"/>
        <v>-136995240.52784833</v>
      </c>
      <c r="T46" s="361"/>
      <c r="U46" s="109"/>
      <c r="V46" s="109"/>
    </row>
    <row r="47" spans="1:22" ht="15.75" customHeight="1">
      <c r="A47" s="29">
        <v>21200</v>
      </c>
      <c r="B47" s="27" t="s">
        <v>415</v>
      </c>
      <c r="C47" s="54">
        <v>11146496.058952112</v>
      </c>
      <c r="D47" s="54">
        <v>-2456490.8428336885</v>
      </c>
      <c r="E47" s="54">
        <v>-2456490.8428336885</v>
      </c>
      <c r="F47" s="54">
        <v>-2456490.8428336885</v>
      </c>
      <c r="G47" s="54">
        <v>-2447168.4122213516</v>
      </c>
      <c r="H47" s="54">
        <v>-1329855.1182296947</v>
      </c>
      <c r="I47" s="54">
        <v>0</v>
      </c>
      <c r="J47" s="43">
        <f t="shared" si="0"/>
        <v>-11146496.058952112</v>
      </c>
      <c r="K47" s="54">
        <v>44067208.10713464</v>
      </c>
      <c r="L47" s="54">
        <v>-13582494.290730167</v>
      </c>
      <c r="M47" s="54">
        <v>-13582494.287674246</v>
      </c>
      <c r="N47" s="54">
        <v>-13573185.238937505</v>
      </c>
      <c r="O47" s="54">
        <v>-3249246.8933345005</v>
      </c>
      <c r="P47" s="54">
        <v>-79787.396458224815</v>
      </c>
      <c r="Q47" s="54">
        <v>0</v>
      </c>
      <c r="R47" s="43">
        <f t="shared" si="1"/>
        <v>-44067208.10713464</v>
      </c>
      <c r="T47" s="361"/>
      <c r="U47" s="109"/>
      <c r="V47" s="109"/>
    </row>
    <row r="48" spans="1:22" ht="15.75" customHeight="1">
      <c r="A48" s="29">
        <v>21300</v>
      </c>
      <c r="B48" s="27" t="s">
        <v>416</v>
      </c>
      <c r="C48" s="54">
        <v>162696033.18764833</v>
      </c>
      <c r="D48" s="54">
        <v>-36962113.264409952</v>
      </c>
      <c r="E48" s="54">
        <v>-36962113.264409952</v>
      </c>
      <c r="F48" s="54">
        <v>-36962113.264409952</v>
      </c>
      <c r="G48" s="54">
        <v>-36843640.901889153</v>
      </c>
      <c r="H48" s="54">
        <v>-14966052.49252934</v>
      </c>
      <c r="I48" s="54">
        <v>0</v>
      </c>
      <c r="J48" s="43">
        <f t="shared" si="0"/>
        <v>-162696033.18764833</v>
      </c>
      <c r="K48" s="54">
        <v>524775020.32626075</v>
      </c>
      <c r="L48" s="54">
        <v>-160862304.75207761</v>
      </c>
      <c r="M48" s="54">
        <v>-160862304.71324202</v>
      </c>
      <c r="N48" s="54">
        <v>-160744002.41177958</v>
      </c>
      <c r="O48" s="54">
        <v>-41292445.272510983</v>
      </c>
      <c r="P48" s="54">
        <v>-1013963.1766505513</v>
      </c>
      <c r="Q48" s="54">
        <v>0</v>
      </c>
      <c r="R48" s="43">
        <f t="shared" si="1"/>
        <v>-524775020.32626075</v>
      </c>
      <c r="T48" s="361"/>
      <c r="U48" s="109"/>
      <c r="V48" s="109"/>
    </row>
    <row r="49" spans="1:22" ht="15.75" customHeight="1">
      <c r="A49" s="29">
        <v>21520</v>
      </c>
      <c r="B49" s="27" t="s">
        <v>41</v>
      </c>
      <c r="C49" s="54">
        <v>277079261.33921528</v>
      </c>
      <c r="D49" s="54">
        <v>-61508085.131355055</v>
      </c>
      <c r="E49" s="54">
        <v>-61508085.131355055</v>
      </c>
      <c r="F49" s="54">
        <v>-61508085.131355055</v>
      </c>
      <c r="G49" s="54">
        <v>-61297311.486231342</v>
      </c>
      <c r="H49" s="54">
        <v>-31257694.458918769</v>
      </c>
      <c r="I49" s="54">
        <v>0</v>
      </c>
      <c r="J49" s="43">
        <f t="shared" si="0"/>
        <v>-277079261.33921528</v>
      </c>
      <c r="K49" s="54">
        <v>958958176.14970756</v>
      </c>
      <c r="L49" s="54">
        <v>-294633835.72255129</v>
      </c>
      <c r="M49" s="54">
        <v>-294633835.65345907</v>
      </c>
      <c r="N49" s="54">
        <v>-294423364.5631963</v>
      </c>
      <c r="O49" s="54">
        <v>-73463202.902115285</v>
      </c>
      <c r="P49" s="54">
        <v>-1803937.3083855915</v>
      </c>
      <c r="Q49" s="54">
        <v>0</v>
      </c>
      <c r="R49" s="43">
        <f t="shared" si="1"/>
        <v>-958958176.14970756</v>
      </c>
      <c r="T49" s="361"/>
      <c r="U49" s="109"/>
      <c r="V49" s="109"/>
    </row>
    <row r="50" spans="1:22" ht="15.75" customHeight="1">
      <c r="A50" s="29">
        <v>21525</v>
      </c>
      <c r="B50" s="27" t="s">
        <v>417</v>
      </c>
      <c r="C50" s="54">
        <v>3211059.7189524202</v>
      </c>
      <c r="D50" s="54">
        <v>-645597.95331920055</v>
      </c>
      <c r="E50" s="54">
        <v>-645597.95331920055</v>
      </c>
      <c r="F50" s="54">
        <v>-645597.95331920055</v>
      </c>
      <c r="G50" s="54">
        <v>-640727.30653433036</v>
      </c>
      <c r="H50" s="54">
        <v>-633538.55246048851</v>
      </c>
      <c r="I50" s="54">
        <v>0</v>
      </c>
      <c r="J50" s="43">
        <f t="shared" si="0"/>
        <v>-3211059.7189524206</v>
      </c>
      <c r="K50" s="54">
        <v>22231417.608525962</v>
      </c>
      <c r="L50" s="54">
        <v>-6608894.7562141558</v>
      </c>
      <c r="M50" s="54">
        <v>-6608894.754617543</v>
      </c>
      <c r="N50" s="54">
        <v>-6604031.0993987191</v>
      </c>
      <c r="O50" s="54">
        <v>-2367910.849887196</v>
      </c>
      <c r="P50" s="54">
        <v>-41686.148408347908</v>
      </c>
      <c r="Q50" s="54">
        <v>0</v>
      </c>
      <c r="R50" s="43">
        <f t="shared" si="1"/>
        <v>-22231417.608525962</v>
      </c>
      <c r="T50" s="361"/>
      <c r="U50" s="109"/>
      <c r="V50" s="109"/>
    </row>
    <row r="51" spans="1:22" ht="15.75" customHeight="1">
      <c r="A51" s="29">
        <v>21525.1</v>
      </c>
      <c r="B51" s="27" t="s">
        <v>418</v>
      </c>
      <c r="C51" s="54">
        <v>1835726.5909239813</v>
      </c>
      <c r="D51" s="54">
        <v>-486884.03387924482</v>
      </c>
      <c r="E51" s="54">
        <v>-486884.03387924482</v>
      </c>
      <c r="F51" s="54">
        <v>-486884.03387924482</v>
      </c>
      <c r="G51" s="54">
        <v>-329509.01185596205</v>
      </c>
      <c r="H51" s="54">
        <v>-45565.477430284722</v>
      </c>
      <c r="I51" s="54">
        <v>0</v>
      </c>
      <c r="J51" s="43">
        <f t="shared" si="0"/>
        <v>-1835726.5909239813</v>
      </c>
      <c r="K51" s="54">
        <v>1775800.0727485393</v>
      </c>
      <c r="L51" s="54">
        <v>-522901.38435763621</v>
      </c>
      <c r="M51" s="54">
        <v>-522901.38420782308</v>
      </c>
      <c r="N51" s="54">
        <v>-522445.01821643946</v>
      </c>
      <c r="O51" s="54">
        <v>-181465.79561845315</v>
      </c>
      <c r="P51" s="54">
        <v>-26086.490348187333</v>
      </c>
      <c r="Q51" s="54">
        <v>0</v>
      </c>
      <c r="R51" s="43">
        <f t="shared" si="1"/>
        <v>-1775800.072748539</v>
      </c>
      <c r="T51" s="361"/>
      <c r="U51" s="109"/>
      <c r="V51" s="109"/>
    </row>
    <row r="52" spans="1:22" ht="15.75" customHeight="1">
      <c r="A52" s="29">
        <v>21550</v>
      </c>
      <c r="B52" s="27" t="s">
        <v>419</v>
      </c>
      <c r="C52" s="54">
        <v>189588377.86908966</v>
      </c>
      <c r="D52" s="54">
        <v>-38380353.748009712</v>
      </c>
      <c r="E52" s="54">
        <v>-38380353.748009712</v>
      </c>
      <c r="F52" s="54">
        <v>-38380353.748009712</v>
      </c>
      <c r="G52" s="54">
        <v>-38251536.328682877</v>
      </c>
      <c r="H52" s="54">
        <v>-36195780.296377644</v>
      </c>
      <c r="I52" s="54">
        <v>0</v>
      </c>
      <c r="J52" s="43">
        <f t="shared" si="0"/>
        <v>-189588377.86908966</v>
      </c>
      <c r="K52" s="54">
        <v>481363153.87782758</v>
      </c>
      <c r="L52" s="54">
        <v>-145163721.51376536</v>
      </c>
      <c r="M52" s="54">
        <v>-145163721.47153863</v>
      </c>
      <c r="N52" s="54">
        <v>-145035088.96307373</v>
      </c>
      <c r="O52" s="54">
        <v>-44898119.059334233</v>
      </c>
      <c r="P52" s="54">
        <v>-1102502.8701156606</v>
      </c>
      <c r="Q52" s="54">
        <v>0</v>
      </c>
      <c r="R52" s="43">
        <f t="shared" si="1"/>
        <v>-481363153.87782758</v>
      </c>
      <c r="T52" s="361"/>
      <c r="U52" s="109"/>
      <c r="V52" s="109"/>
    </row>
    <row r="53" spans="1:22" ht="15.75" customHeight="1">
      <c r="A53" s="29">
        <v>21570</v>
      </c>
      <c r="B53" s="27" t="s">
        <v>420</v>
      </c>
      <c r="C53" s="54">
        <v>1175815.6599869593</v>
      </c>
      <c r="D53" s="54">
        <v>-256377.01193758828</v>
      </c>
      <c r="E53" s="54">
        <v>-256377.01193758828</v>
      </c>
      <c r="F53" s="54">
        <v>-256377.01193758828</v>
      </c>
      <c r="G53" s="54">
        <v>-203753.21206735281</v>
      </c>
      <c r="H53" s="54">
        <v>-202931.41210684172</v>
      </c>
      <c r="I53" s="54">
        <v>0</v>
      </c>
      <c r="J53" s="43">
        <f t="shared" si="0"/>
        <v>-1175815.6599869595</v>
      </c>
      <c r="K53" s="54">
        <v>2055694.4247564299</v>
      </c>
      <c r="L53" s="54">
        <v>-616865.84381111327</v>
      </c>
      <c r="M53" s="54">
        <v>-616865.84362859256</v>
      </c>
      <c r="N53" s="54">
        <v>-616309.8430162872</v>
      </c>
      <c r="O53" s="54">
        <v>-200887.44054253248</v>
      </c>
      <c r="P53" s="54">
        <v>-4765.4537579043745</v>
      </c>
      <c r="Q53" s="54">
        <v>0</v>
      </c>
      <c r="R53" s="43">
        <f t="shared" si="1"/>
        <v>-2055694.4247564301</v>
      </c>
      <c r="T53" s="361"/>
      <c r="U53" s="109"/>
      <c r="V53" s="109"/>
    </row>
    <row r="54" spans="1:22" ht="15.75" customHeight="1">
      <c r="A54" s="29">
        <v>21800</v>
      </c>
      <c r="B54" s="27" t="s">
        <v>421</v>
      </c>
      <c r="C54" s="54">
        <v>27076118.842308529</v>
      </c>
      <c r="D54" s="54">
        <v>-6037091.9983336767</v>
      </c>
      <c r="E54" s="54">
        <v>-6037091.9983336767</v>
      </c>
      <c r="F54" s="54">
        <v>-6037091.9983336767</v>
      </c>
      <c r="G54" s="54">
        <v>-6019431.3792996081</v>
      </c>
      <c r="H54" s="54">
        <v>-2945411.4680078877</v>
      </c>
      <c r="I54" s="54">
        <v>0</v>
      </c>
      <c r="J54" s="43">
        <f t="shared" si="0"/>
        <v>-27076118.842308525</v>
      </c>
      <c r="K54" s="54">
        <v>78471948.17590788</v>
      </c>
      <c r="L54" s="54">
        <v>-24060995.720799576</v>
      </c>
      <c r="M54" s="54">
        <v>-24060995.715010375</v>
      </c>
      <c r="N54" s="54">
        <v>-24043360.446897827</v>
      </c>
      <c r="O54" s="54">
        <v>-6155445.28214252</v>
      </c>
      <c r="P54" s="54">
        <v>-151151.01105758129</v>
      </c>
      <c r="Q54" s="54">
        <v>0</v>
      </c>
      <c r="R54" s="43">
        <f t="shared" si="1"/>
        <v>-78471948.17590788</v>
      </c>
      <c r="T54" s="361"/>
      <c r="U54" s="109"/>
      <c r="V54" s="109"/>
    </row>
    <row r="55" spans="1:22" ht="15.75" customHeight="1">
      <c r="A55" s="29">
        <v>21900</v>
      </c>
      <c r="B55" s="27" t="s">
        <v>422</v>
      </c>
      <c r="C55" s="54">
        <v>7896291.1651247609</v>
      </c>
      <c r="D55" s="54">
        <v>-1749354.5314699777</v>
      </c>
      <c r="E55" s="54">
        <v>-1749354.5314699777</v>
      </c>
      <c r="F55" s="54">
        <v>-1749354.5314699777</v>
      </c>
      <c r="G55" s="54">
        <v>-1740247.4855433675</v>
      </c>
      <c r="H55" s="54">
        <v>-907980.08517145982</v>
      </c>
      <c r="I55" s="54">
        <v>0</v>
      </c>
      <c r="J55" s="43">
        <f t="shared" si="0"/>
        <v>-7896291.1651247609</v>
      </c>
      <c r="K55" s="54">
        <v>45652605.599198446</v>
      </c>
      <c r="L55" s="54">
        <v>-13448857.676200222</v>
      </c>
      <c r="M55" s="54">
        <v>-13448857.673214905</v>
      </c>
      <c r="N55" s="54">
        <v>-13439763.699990112</v>
      </c>
      <c r="O55" s="54">
        <v>-4205679.5549139986</v>
      </c>
      <c r="P55" s="54">
        <v>-1109446.9948792015</v>
      </c>
      <c r="Q55" s="54">
        <v>0</v>
      </c>
      <c r="R55" s="43">
        <f t="shared" si="1"/>
        <v>-45652605.599198438</v>
      </c>
      <c r="T55" s="361"/>
      <c r="U55" s="109"/>
      <c r="V55" s="109"/>
    </row>
    <row r="56" spans="1:22" ht="15.75" customHeight="1">
      <c r="A56" s="29">
        <v>22000</v>
      </c>
      <c r="B56" s="27" t="s">
        <v>423</v>
      </c>
      <c r="C56" s="54">
        <v>4394930.2296102075</v>
      </c>
      <c r="D56" s="54">
        <v>-885007.42943781463</v>
      </c>
      <c r="E56" s="54">
        <v>-885007.42943781463</v>
      </c>
      <c r="F56" s="54">
        <v>-885007.42943781463</v>
      </c>
      <c r="G56" s="54">
        <v>-876345.89673601848</v>
      </c>
      <c r="H56" s="54">
        <v>-863562.04456074501</v>
      </c>
      <c r="I56" s="54">
        <v>0</v>
      </c>
      <c r="J56" s="43">
        <f t="shared" si="0"/>
        <v>-4394930.2296102075</v>
      </c>
      <c r="K56" s="54">
        <v>45727287.924197406</v>
      </c>
      <c r="L56" s="54">
        <v>-12618491.660214094</v>
      </c>
      <c r="M56" s="54">
        <v>-12618491.657374818</v>
      </c>
      <c r="N56" s="54">
        <v>-12609842.557863237</v>
      </c>
      <c r="O56" s="54">
        <v>-5784110.0444662292</v>
      </c>
      <c r="P56" s="54">
        <v>-2096352.0042790254</v>
      </c>
      <c r="Q56" s="54">
        <v>0</v>
      </c>
      <c r="R56" s="43">
        <f t="shared" si="1"/>
        <v>-45727287.924197398</v>
      </c>
      <c r="T56" s="361"/>
      <c r="U56" s="109"/>
      <c r="V56" s="109"/>
    </row>
    <row r="57" spans="1:22" ht="15.75" customHeight="1">
      <c r="A57" s="29">
        <v>23000</v>
      </c>
      <c r="B57" s="27" t="s">
        <v>424</v>
      </c>
      <c r="C57" s="54">
        <v>7981281.2612388125</v>
      </c>
      <c r="D57" s="54">
        <v>-1808302.5947918941</v>
      </c>
      <c r="E57" s="54">
        <v>-1808302.5947918941</v>
      </c>
      <c r="F57" s="54">
        <v>-1808302.5947918941</v>
      </c>
      <c r="G57" s="54">
        <v>-1800723.4200008623</v>
      </c>
      <c r="H57" s="54">
        <v>-755650.05686226732</v>
      </c>
      <c r="I57" s="54">
        <v>0</v>
      </c>
      <c r="J57" s="43">
        <f t="shared" si="0"/>
        <v>-7981281.2612388125</v>
      </c>
      <c r="K57" s="54">
        <v>32491357.63934242</v>
      </c>
      <c r="L57" s="54">
        <v>-9770556.4136969335</v>
      </c>
      <c r="M57" s="54">
        <v>-9770556.4112124573</v>
      </c>
      <c r="N57" s="54">
        <v>-9762988.1159418393</v>
      </c>
      <c r="O57" s="54">
        <v>-2882020.2139235977</v>
      </c>
      <c r="P57" s="54">
        <v>-305236.48456759233</v>
      </c>
      <c r="Q57" s="54">
        <v>0</v>
      </c>
      <c r="R57" s="43">
        <f t="shared" si="1"/>
        <v>-32491357.639342416</v>
      </c>
      <c r="T57" s="361"/>
      <c r="U57" s="109"/>
      <c r="V57" s="109"/>
    </row>
    <row r="58" spans="1:22" ht="15.75" customHeight="1">
      <c r="A58" s="29">
        <v>23100</v>
      </c>
      <c r="B58" s="27" t="s">
        <v>425</v>
      </c>
      <c r="C58" s="54">
        <v>77418898.851633161</v>
      </c>
      <c r="D58" s="54">
        <v>-16805775.194136556</v>
      </c>
      <c r="E58" s="54">
        <v>-16805775.194136556</v>
      </c>
      <c r="F58" s="54">
        <v>-16805775.194136556</v>
      </c>
      <c r="G58" s="54">
        <v>-16758786.928381179</v>
      </c>
      <c r="H58" s="54">
        <v>-10242786.340842329</v>
      </c>
      <c r="I58" s="54">
        <v>0</v>
      </c>
      <c r="J58" s="43">
        <f t="shared" si="0"/>
        <v>-77418898.851633161</v>
      </c>
      <c r="K58" s="54">
        <v>192998005.01092196</v>
      </c>
      <c r="L58" s="54">
        <v>-58755148.265189394</v>
      </c>
      <c r="M58" s="54">
        <v>-58755148.249786496</v>
      </c>
      <c r="N58" s="54">
        <v>-58708227.433299758</v>
      </c>
      <c r="O58" s="54">
        <v>-16377325.064429769</v>
      </c>
      <c r="P58" s="54">
        <v>-402155.99821652542</v>
      </c>
      <c r="Q58" s="54">
        <v>0</v>
      </c>
      <c r="R58" s="43">
        <f t="shared" si="1"/>
        <v>-192998005.01092196</v>
      </c>
      <c r="T58" s="361"/>
      <c r="U58" s="109"/>
      <c r="V58" s="109"/>
    </row>
    <row r="59" spans="1:22" ht="15.75" customHeight="1">
      <c r="A59" s="29">
        <v>23200</v>
      </c>
      <c r="B59" s="27" t="s">
        <v>426</v>
      </c>
      <c r="C59" s="54">
        <v>52589602.445465744</v>
      </c>
      <c r="D59" s="54">
        <v>-11164406.769089904</v>
      </c>
      <c r="E59" s="54">
        <v>-11164406.769089904</v>
      </c>
      <c r="F59" s="54">
        <v>-11164406.769089904</v>
      </c>
      <c r="G59" s="54">
        <v>-11139381.151384935</v>
      </c>
      <c r="H59" s="54">
        <v>-7957000.9868110977</v>
      </c>
      <c r="I59" s="54">
        <v>0</v>
      </c>
      <c r="J59" s="43">
        <f t="shared" si="0"/>
        <v>-52589602.445465744</v>
      </c>
      <c r="K59" s="54">
        <v>107968756.09549023</v>
      </c>
      <c r="L59" s="54">
        <v>-33019037.658956729</v>
      </c>
      <c r="M59" s="54">
        <v>-33019037.650753256</v>
      </c>
      <c r="N59" s="54">
        <v>-32994047.956051286</v>
      </c>
      <c r="O59" s="54">
        <v>-8722447.3919960354</v>
      </c>
      <c r="P59" s="54">
        <v>-214185.43773292503</v>
      </c>
      <c r="Q59" s="54">
        <v>0</v>
      </c>
      <c r="R59" s="43">
        <f t="shared" si="1"/>
        <v>-107968756.09549023</v>
      </c>
      <c r="T59" s="361"/>
      <c r="U59" s="109"/>
      <c r="V59" s="109"/>
    </row>
    <row r="60" spans="1:22" ht="15.75" customHeight="1">
      <c r="A60" s="29">
        <v>30000</v>
      </c>
      <c r="B60" s="27" t="s">
        <v>427</v>
      </c>
      <c r="C60" s="54">
        <v>1816109.4747110344</v>
      </c>
      <c r="D60" s="54">
        <v>-445049.18312585127</v>
      </c>
      <c r="E60" s="54">
        <v>-445049.18312585127</v>
      </c>
      <c r="F60" s="54">
        <v>-445049.18312585127</v>
      </c>
      <c r="G60" s="54">
        <v>-242247.87975742714</v>
      </c>
      <c r="H60" s="54">
        <v>-238714.04557605338</v>
      </c>
      <c r="I60" s="54">
        <v>0</v>
      </c>
      <c r="J60" s="43">
        <f t="shared" si="0"/>
        <v>-1816109.4747110344</v>
      </c>
      <c r="K60" s="54">
        <v>12706204.909508945</v>
      </c>
      <c r="L60" s="54">
        <v>-3485858.1679905695</v>
      </c>
      <c r="M60" s="54">
        <v>-3485858.1672057095</v>
      </c>
      <c r="N60" s="54">
        <v>-3483467.3007381479</v>
      </c>
      <c r="O60" s="54">
        <v>-1697103.2752919137</v>
      </c>
      <c r="P60" s="54">
        <v>-553917.99828260532</v>
      </c>
      <c r="Q60" s="54">
        <v>0</v>
      </c>
      <c r="R60" s="43">
        <f t="shared" si="1"/>
        <v>-12706204.909508947</v>
      </c>
      <c r="T60" s="361"/>
      <c r="U60" s="109"/>
      <c r="V60" s="109"/>
    </row>
    <row r="61" spans="1:22" ht="15.75" customHeight="1">
      <c r="A61" s="29">
        <v>30100</v>
      </c>
      <c r="B61" s="27" t="s">
        <v>428</v>
      </c>
      <c r="C61" s="54">
        <v>13998705.818907015</v>
      </c>
      <c r="D61" s="54">
        <v>-3162882.9360844195</v>
      </c>
      <c r="E61" s="54">
        <v>-3162882.9360844195</v>
      </c>
      <c r="F61" s="54">
        <v>-3162882.9360844195</v>
      </c>
      <c r="G61" s="54">
        <v>-2271597.1698975102</v>
      </c>
      <c r="H61" s="54">
        <v>-2238459.840756244</v>
      </c>
      <c r="I61" s="54">
        <v>0</v>
      </c>
      <c r="J61" s="43">
        <f t="shared" si="0"/>
        <v>-13998705.818907011</v>
      </c>
      <c r="K61" s="54">
        <v>98632881.696156681</v>
      </c>
      <c r="L61" s="54">
        <v>-28455915.409113817</v>
      </c>
      <c r="M61" s="54">
        <v>-28455915.401754059</v>
      </c>
      <c r="N61" s="54">
        <v>-28433495.863937031</v>
      </c>
      <c r="O61" s="54">
        <v>-11682474.271204278</v>
      </c>
      <c r="P61" s="54">
        <v>-1605080.7501475052</v>
      </c>
      <c r="Q61" s="54">
        <v>0</v>
      </c>
      <c r="R61" s="43">
        <f t="shared" si="1"/>
        <v>-98632881.696156695</v>
      </c>
      <c r="T61" s="361"/>
      <c r="U61" s="109"/>
      <c r="V61" s="109"/>
    </row>
    <row r="62" spans="1:22" ht="15.75" customHeight="1">
      <c r="A62" s="29">
        <v>30102</v>
      </c>
      <c r="B62" s="27" t="s">
        <v>429</v>
      </c>
      <c r="C62" s="54">
        <v>312358.35694498883</v>
      </c>
      <c r="D62" s="54">
        <v>-69786.072644536325</v>
      </c>
      <c r="E62" s="54">
        <v>-69786.072644536325</v>
      </c>
      <c r="F62" s="54">
        <v>-69786.072644536325</v>
      </c>
      <c r="G62" s="54">
        <v>-57823.955239075091</v>
      </c>
      <c r="H62" s="54">
        <v>-45176.183772304692</v>
      </c>
      <c r="I62" s="54">
        <v>0</v>
      </c>
      <c r="J62" s="43">
        <f t="shared" si="0"/>
        <v>-312358.35694498871</v>
      </c>
      <c r="K62" s="54">
        <v>1664300.6026368281</v>
      </c>
      <c r="L62" s="54">
        <v>-499168.37352998846</v>
      </c>
      <c r="M62" s="54">
        <v>-499168.37338145531</v>
      </c>
      <c r="N62" s="54">
        <v>-498715.90640301269</v>
      </c>
      <c r="O62" s="54">
        <v>-160649.87722132381</v>
      </c>
      <c r="P62" s="54">
        <v>-6598.0721010477282</v>
      </c>
      <c r="Q62" s="54">
        <v>0</v>
      </c>
      <c r="R62" s="43">
        <f t="shared" si="1"/>
        <v>-1664300.6026368279</v>
      </c>
      <c r="T62" s="361"/>
      <c r="U62" s="109"/>
      <c r="V62" s="109"/>
    </row>
    <row r="63" spans="1:22" ht="15.75" customHeight="1">
      <c r="A63" s="29">
        <v>30103</v>
      </c>
      <c r="B63" s="27" t="s">
        <v>430</v>
      </c>
      <c r="C63" s="54">
        <v>1117413.1400815786</v>
      </c>
      <c r="D63" s="54">
        <v>-314612.69971714169</v>
      </c>
      <c r="E63" s="54">
        <v>-314612.69971714169</v>
      </c>
      <c r="F63" s="54">
        <v>-314612.69971714169</v>
      </c>
      <c r="G63" s="54">
        <v>-87221.977837637183</v>
      </c>
      <c r="H63" s="54">
        <v>-86353.063092516662</v>
      </c>
      <c r="I63" s="54">
        <v>0</v>
      </c>
      <c r="J63" s="43">
        <f t="shared" si="0"/>
        <v>-1117413.1400815789</v>
      </c>
      <c r="K63" s="54">
        <v>2408213.8743953672</v>
      </c>
      <c r="L63" s="54">
        <v>-710897.50907534885</v>
      </c>
      <c r="M63" s="54">
        <v>-710897.50888236403</v>
      </c>
      <c r="N63" s="54">
        <v>-710309.63208321237</v>
      </c>
      <c r="O63" s="54">
        <v>-271070.56137512287</v>
      </c>
      <c r="P63" s="54">
        <v>-5038.6629793190605</v>
      </c>
      <c r="Q63" s="54">
        <v>0</v>
      </c>
      <c r="R63" s="43">
        <f t="shared" si="1"/>
        <v>-2408213.8743953677</v>
      </c>
      <c r="T63" s="361"/>
      <c r="U63" s="109"/>
      <c r="V63" s="109"/>
    </row>
    <row r="64" spans="1:22" ht="15.75" customHeight="1">
      <c r="A64" s="29">
        <v>30104</v>
      </c>
      <c r="B64" s="27" t="s">
        <v>431</v>
      </c>
      <c r="C64" s="54">
        <v>544532.38433649694</v>
      </c>
      <c r="D64" s="54">
        <v>-147798.33550641214</v>
      </c>
      <c r="E64" s="54">
        <v>-147798.33550641214</v>
      </c>
      <c r="F64" s="54">
        <v>-147798.33550641214</v>
      </c>
      <c r="G64" s="54">
        <v>-67569.65099669731</v>
      </c>
      <c r="H64" s="54">
        <v>-33567.726820563184</v>
      </c>
      <c r="I64" s="54">
        <v>0</v>
      </c>
      <c r="J64" s="43">
        <f t="shared" si="0"/>
        <v>-544532.38433649694</v>
      </c>
      <c r="K64" s="54">
        <v>1682652.1322891905</v>
      </c>
      <c r="L64" s="54">
        <v>-460104.16683693504</v>
      </c>
      <c r="M64" s="54">
        <v>-460104.16672656883</v>
      </c>
      <c r="N64" s="54">
        <v>-459767.96551036526</v>
      </c>
      <c r="O64" s="54">
        <v>-208571.26921393213</v>
      </c>
      <c r="P64" s="54">
        <v>-94104.564001389226</v>
      </c>
      <c r="Q64" s="54">
        <v>0</v>
      </c>
      <c r="R64" s="43">
        <f t="shared" si="1"/>
        <v>-1682652.1322891905</v>
      </c>
      <c r="T64" s="361"/>
      <c r="U64" s="109"/>
      <c r="V64" s="109"/>
    </row>
    <row r="65" spans="1:22">
      <c r="A65" s="29">
        <v>30105</v>
      </c>
      <c r="B65" s="27" t="s">
        <v>432</v>
      </c>
      <c r="C65" s="54">
        <v>2853418.8135841046</v>
      </c>
      <c r="D65" s="54">
        <v>-687450.02275823546</v>
      </c>
      <c r="E65" s="54">
        <v>-687450.02275823546</v>
      </c>
      <c r="F65" s="54">
        <v>-687450.02275823546</v>
      </c>
      <c r="G65" s="54">
        <v>-562369.16453432757</v>
      </c>
      <c r="H65" s="54">
        <v>-228699.5807750707</v>
      </c>
      <c r="I65" s="54">
        <v>0</v>
      </c>
      <c r="J65" s="43">
        <f t="shared" si="0"/>
        <v>-2853418.8135841051</v>
      </c>
      <c r="K65" s="54">
        <v>9112334.6014681943</v>
      </c>
      <c r="L65" s="54">
        <v>-2664384.5982638486</v>
      </c>
      <c r="M65" s="54">
        <v>-2664384.597511915</v>
      </c>
      <c r="N65" s="54">
        <v>-2662094.0320049669</v>
      </c>
      <c r="O65" s="54">
        <v>-950671.04997912701</v>
      </c>
      <c r="P65" s="54">
        <v>-170800.32370833494</v>
      </c>
      <c r="Q65" s="54">
        <v>0</v>
      </c>
      <c r="R65" s="43">
        <f t="shared" si="1"/>
        <v>-9112334.6014681924</v>
      </c>
      <c r="T65" s="361"/>
      <c r="U65" s="109"/>
      <c r="V65" s="109"/>
    </row>
    <row r="66" spans="1:22">
      <c r="A66" s="29">
        <v>30200</v>
      </c>
      <c r="B66" s="27" t="s">
        <v>433</v>
      </c>
      <c r="C66" s="54">
        <v>4772353.5774813863</v>
      </c>
      <c r="D66" s="54">
        <v>-1242796.0174520777</v>
      </c>
      <c r="E66" s="54">
        <v>-1242796.0174520777</v>
      </c>
      <c r="F66" s="54">
        <v>-1242796.0174520777</v>
      </c>
      <c r="G66" s="54">
        <v>-525817.99448275904</v>
      </c>
      <c r="H66" s="54">
        <v>-518147.53064239345</v>
      </c>
      <c r="I66" s="54">
        <v>0</v>
      </c>
      <c r="J66" s="43">
        <f t="shared" si="0"/>
        <v>-4772353.5774813853</v>
      </c>
      <c r="K66" s="54">
        <v>22077655.650767904</v>
      </c>
      <c r="L66" s="54">
        <v>-6410811.8274136381</v>
      </c>
      <c r="M66" s="54">
        <v>-6410811.8257100387</v>
      </c>
      <c r="N66" s="54">
        <v>-6405622.2628031997</v>
      </c>
      <c r="O66" s="54">
        <v>-2528179.2477524602</v>
      </c>
      <c r="P66" s="54">
        <v>-322230.48708856886</v>
      </c>
      <c r="Q66" s="54">
        <v>0</v>
      </c>
      <c r="R66" s="43">
        <f t="shared" si="1"/>
        <v>-22077655.650767908</v>
      </c>
      <c r="T66" s="361"/>
      <c r="U66" s="109"/>
      <c r="V66" s="109"/>
    </row>
    <row r="67" spans="1:22">
      <c r="A67" s="29">
        <v>30300</v>
      </c>
      <c r="B67" s="27" t="s">
        <v>434</v>
      </c>
      <c r="C67" s="54">
        <v>851694.58220113278</v>
      </c>
      <c r="D67" s="54">
        <v>-171505.80179444389</v>
      </c>
      <c r="E67" s="54">
        <v>-171505.80179444389</v>
      </c>
      <c r="F67" s="54">
        <v>-171505.80179444389</v>
      </c>
      <c r="G67" s="54">
        <v>-169827.28129689963</v>
      </c>
      <c r="H67" s="54">
        <v>-167349.89552090148</v>
      </c>
      <c r="I67" s="54">
        <v>0</v>
      </c>
      <c r="J67" s="43">
        <f t="shared" si="0"/>
        <v>-851694.58220113278</v>
      </c>
      <c r="K67" s="54">
        <v>6971554.555596103</v>
      </c>
      <c r="L67" s="54">
        <v>-2076299.0070405391</v>
      </c>
      <c r="M67" s="54">
        <v>-2076299.0064903151</v>
      </c>
      <c r="N67" s="54">
        <v>-2074622.8954236815</v>
      </c>
      <c r="O67" s="54">
        <v>-727336.78156088956</v>
      </c>
      <c r="P67" s="54">
        <v>-16996.865080678355</v>
      </c>
      <c r="Q67" s="54">
        <v>0</v>
      </c>
      <c r="R67" s="43">
        <f t="shared" si="1"/>
        <v>-6971554.555596103</v>
      </c>
      <c r="T67" s="361"/>
      <c r="U67" s="109"/>
      <c r="V67" s="109"/>
    </row>
    <row r="68" spans="1:22">
      <c r="A68" s="29">
        <v>30400</v>
      </c>
      <c r="B68" s="27" t="s">
        <v>435</v>
      </c>
      <c r="C68" s="54">
        <v>1746192.8592268724</v>
      </c>
      <c r="D68" s="54">
        <v>-376551.06051015202</v>
      </c>
      <c r="E68" s="54">
        <v>-376551.06051015202</v>
      </c>
      <c r="F68" s="54">
        <v>-376551.06051015202</v>
      </c>
      <c r="G68" s="54">
        <v>-310534.82997583866</v>
      </c>
      <c r="H68" s="54">
        <v>-306004.84772057779</v>
      </c>
      <c r="I68" s="54">
        <v>0</v>
      </c>
      <c r="J68" s="43">
        <f t="shared" si="0"/>
        <v>-1746192.8592268727</v>
      </c>
      <c r="K68" s="54">
        <v>13408340.480644567</v>
      </c>
      <c r="L68" s="54">
        <v>-3872364.6514367843</v>
      </c>
      <c r="M68" s="54">
        <v>-3872364.6504306812</v>
      </c>
      <c r="N68" s="54">
        <v>-3869299.8256208925</v>
      </c>
      <c r="O68" s="54">
        <v>-1579379.8912446927</v>
      </c>
      <c r="P68" s="54">
        <v>-214931.46191151818</v>
      </c>
      <c r="Q68" s="54">
        <v>0</v>
      </c>
      <c r="R68" s="43">
        <f t="shared" si="1"/>
        <v>-13408340.480644569</v>
      </c>
      <c r="T68" s="361"/>
      <c r="U68" s="109"/>
      <c r="V68" s="109"/>
    </row>
    <row r="69" spans="1:22">
      <c r="A69" s="29">
        <v>30405</v>
      </c>
      <c r="B69" s="27" t="s">
        <v>436</v>
      </c>
      <c r="C69" s="54">
        <v>935652.67431484326</v>
      </c>
      <c r="D69" s="54">
        <v>-188412.44909033243</v>
      </c>
      <c r="E69" s="54">
        <v>-188412.44909033243</v>
      </c>
      <c r="F69" s="54">
        <v>-188412.44909033243</v>
      </c>
      <c r="G69" s="54">
        <v>-186568.46390451532</v>
      </c>
      <c r="H69" s="54">
        <v>-183846.86313933067</v>
      </c>
      <c r="I69" s="54">
        <v>0</v>
      </c>
      <c r="J69" s="43">
        <f t="shared" si="0"/>
        <v>-935652.67431484326</v>
      </c>
      <c r="K69" s="54">
        <v>10916865.185446396</v>
      </c>
      <c r="L69" s="54">
        <v>-3027619.8463061238</v>
      </c>
      <c r="M69" s="54">
        <v>-3027619.8457016596</v>
      </c>
      <c r="N69" s="54">
        <v>-3025778.507462908</v>
      </c>
      <c r="O69" s="54">
        <v>-1282976.9669720819</v>
      </c>
      <c r="P69" s="54">
        <v>-552870.01900362526</v>
      </c>
      <c r="Q69" s="54">
        <v>0</v>
      </c>
      <c r="R69" s="43">
        <f t="shared" si="1"/>
        <v>-10916865.1854464</v>
      </c>
      <c r="T69" s="361"/>
      <c r="U69" s="109"/>
      <c r="V69" s="109"/>
    </row>
    <row r="70" spans="1:22">
      <c r="A70" s="29">
        <v>30500</v>
      </c>
      <c r="B70" s="27" t="s">
        <v>437</v>
      </c>
      <c r="C70" s="54">
        <v>2335169.0211703866</v>
      </c>
      <c r="D70" s="54">
        <v>-555906.08338048111</v>
      </c>
      <c r="E70" s="54">
        <v>-555906.08338048111</v>
      </c>
      <c r="F70" s="54">
        <v>-555906.08338048111</v>
      </c>
      <c r="G70" s="54">
        <v>-336177.40949475957</v>
      </c>
      <c r="H70" s="54">
        <v>-331273.36153418361</v>
      </c>
      <c r="I70" s="54">
        <v>0</v>
      </c>
      <c r="J70" s="43">
        <f t="shared" si="0"/>
        <v>-2335169.0211703861</v>
      </c>
      <c r="K70" s="54">
        <v>14398494.194842234</v>
      </c>
      <c r="L70" s="54">
        <v>-4165664.4273007889</v>
      </c>
      <c r="M70" s="54">
        <v>-4165664.4262116062</v>
      </c>
      <c r="N70" s="54">
        <v>-4162346.521855467</v>
      </c>
      <c r="O70" s="54">
        <v>-1683335.2252840095</v>
      </c>
      <c r="P70" s="54">
        <v>-221483.59419036194</v>
      </c>
      <c r="Q70" s="54">
        <v>0</v>
      </c>
      <c r="R70" s="43">
        <f t="shared" si="1"/>
        <v>-14398494.194842234</v>
      </c>
      <c r="T70" s="361"/>
      <c r="U70" s="109"/>
      <c r="V70" s="109"/>
    </row>
    <row r="71" spans="1:22">
      <c r="A71" s="29">
        <v>30600</v>
      </c>
      <c r="B71" s="27" t="s">
        <v>438</v>
      </c>
      <c r="C71" s="54">
        <v>1733420.0030795212</v>
      </c>
      <c r="D71" s="54">
        <v>-415613.13362617849</v>
      </c>
      <c r="E71" s="54">
        <v>-415613.13362617849</v>
      </c>
      <c r="F71" s="54">
        <v>-415613.13362617849</v>
      </c>
      <c r="G71" s="54">
        <v>-245077.8596092657</v>
      </c>
      <c r="H71" s="54">
        <v>-241502.74259171999</v>
      </c>
      <c r="I71" s="54">
        <v>0</v>
      </c>
      <c r="J71" s="43">
        <f t="shared" ref="J71:J134" si="2">SUM(D71:I71)</f>
        <v>-1733420.0030795215</v>
      </c>
      <c r="K71" s="54">
        <v>12433242.605067249</v>
      </c>
      <c r="L71" s="54">
        <v>-3459288.6095062462</v>
      </c>
      <c r="M71" s="54">
        <v>-3459288.6087122173</v>
      </c>
      <c r="N71" s="54">
        <v>-3456869.8117466117</v>
      </c>
      <c r="O71" s="54">
        <v>-1649637.1859017932</v>
      </c>
      <c r="P71" s="54">
        <v>-408158.38920037827</v>
      </c>
      <c r="Q71" s="54">
        <v>0</v>
      </c>
      <c r="R71" s="43">
        <f t="shared" ref="R71:R134" si="3">SUM(L71:Q71)</f>
        <v>-12433242.605067246</v>
      </c>
      <c r="T71" s="361"/>
      <c r="U71" s="109"/>
      <c r="V71" s="109"/>
    </row>
    <row r="72" spans="1:22">
      <c r="A72" s="29">
        <v>30601</v>
      </c>
      <c r="B72" s="27" t="s">
        <v>439</v>
      </c>
      <c r="C72" s="54">
        <v>122792.51322690406</v>
      </c>
      <c r="D72" s="54">
        <v>-30145.472879499262</v>
      </c>
      <c r="E72" s="54">
        <v>-30145.472879499262</v>
      </c>
      <c r="F72" s="54">
        <v>-30145.472879499262</v>
      </c>
      <c r="G72" s="54">
        <v>-30123.075685957567</v>
      </c>
      <c r="H72" s="54">
        <v>-2233.0189024487249</v>
      </c>
      <c r="I72" s="54">
        <v>0</v>
      </c>
      <c r="J72" s="43">
        <f t="shared" si="2"/>
        <v>-122792.51322690408</v>
      </c>
      <c r="K72" s="54">
        <v>684750.67428496853</v>
      </c>
      <c r="L72" s="54">
        <v>-156173.00506005125</v>
      </c>
      <c r="M72" s="54">
        <v>-156173.00505270937</v>
      </c>
      <c r="N72" s="54">
        <v>-156150.64000920131</v>
      </c>
      <c r="O72" s="54">
        <v>-111934.33448088683</v>
      </c>
      <c r="P72" s="54">
        <v>-104319.6896821198</v>
      </c>
      <c r="Q72" s="54">
        <v>0</v>
      </c>
      <c r="R72" s="43">
        <f t="shared" si="3"/>
        <v>-684750.67428496853</v>
      </c>
      <c r="T72" s="361"/>
      <c r="U72" s="109"/>
      <c r="V72" s="109"/>
    </row>
    <row r="73" spans="1:22">
      <c r="A73" s="29">
        <v>30700</v>
      </c>
      <c r="B73" s="27" t="s">
        <v>440</v>
      </c>
      <c r="C73" s="54">
        <v>4741083.9968506545</v>
      </c>
      <c r="D73" s="54">
        <v>-1143485.3528292982</v>
      </c>
      <c r="E73" s="54">
        <v>-1143485.3528292982</v>
      </c>
      <c r="F73" s="54">
        <v>-1143485.3528292982</v>
      </c>
      <c r="G73" s="54">
        <v>-660128.84283737536</v>
      </c>
      <c r="H73" s="54">
        <v>-650499.09552538511</v>
      </c>
      <c r="I73" s="54">
        <v>0</v>
      </c>
      <c r="J73" s="43">
        <f t="shared" si="2"/>
        <v>-4741083.9968506554</v>
      </c>
      <c r="K73" s="54">
        <v>29713661.987102021</v>
      </c>
      <c r="L73" s="54">
        <v>-8476491.5314126611</v>
      </c>
      <c r="M73" s="54">
        <v>-8476491.5292739086</v>
      </c>
      <c r="N73" s="54">
        <v>-8469976.3848846536</v>
      </c>
      <c r="O73" s="54">
        <v>-3602109.5610967604</v>
      </c>
      <c r="P73" s="54">
        <v>-688592.98043403809</v>
      </c>
      <c r="Q73" s="54">
        <v>0</v>
      </c>
      <c r="R73" s="43">
        <f t="shared" si="3"/>
        <v>-29713661.987102021</v>
      </c>
      <c r="T73" s="361"/>
      <c r="U73" s="109"/>
      <c r="V73" s="109"/>
    </row>
    <row r="74" spans="1:22">
      <c r="A74" s="29">
        <v>30705</v>
      </c>
      <c r="B74" s="27" t="s">
        <v>441</v>
      </c>
      <c r="C74" s="54">
        <v>686129.03397068661</v>
      </c>
      <c r="D74" s="54">
        <v>-140852.17201291578</v>
      </c>
      <c r="E74" s="54">
        <v>-140852.17201291578</v>
      </c>
      <c r="F74" s="54">
        <v>-140852.17201291578</v>
      </c>
      <c r="G74" s="54">
        <v>-139608.81530110142</v>
      </c>
      <c r="H74" s="54">
        <v>-123963.7026308378</v>
      </c>
      <c r="I74" s="54">
        <v>0</v>
      </c>
      <c r="J74" s="43">
        <f t="shared" si="2"/>
        <v>-686129.03397068649</v>
      </c>
      <c r="K74" s="54">
        <v>5497145.7477272898</v>
      </c>
      <c r="L74" s="54">
        <v>-1663191.1321653493</v>
      </c>
      <c r="M74" s="54">
        <v>-1663191.1317577735</v>
      </c>
      <c r="N74" s="54">
        <v>-1661949.5598213603</v>
      </c>
      <c r="O74" s="54">
        <v>-465766.47230246483</v>
      </c>
      <c r="P74" s="54">
        <v>-43047.451680341961</v>
      </c>
      <c r="Q74" s="54">
        <v>0</v>
      </c>
      <c r="R74" s="43">
        <f t="shared" si="3"/>
        <v>-5497145.7477272898</v>
      </c>
      <c r="T74" s="361"/>
      <c r="U74" s="109"/>
      <c r="V74" s="109"/>
    </row>
    <row r="75" spans="1:22">
      <c r="A75" s="29">
        <v>30800</v>
      </c>
      <c r="B75" s="27" t="s">
        <v>442</v>
      </c>
      <c r="C75" s="54">
        <v>1105161.6289011163</v>
      </c>
      <c r="D75" s="54">
        <v>-222546.47996854139</v>
      </c>
      <c r="E75" s="54">
        <v>-222546.47996854139</v>
      </c>
      <c r="F75" s="54">
        <v>-222546.47996854139</v>
      </c>
      <c r="G75" s="54">
        <v>-220368.42637283134</v>
      </c>
      <c r="H75" s="54">
        <v>-217153.76262266087</v>
      </c>
      <c r="I75" s="54">
        <v>0</v>
      </c>
      <c r="J75" s="43">
        <f t="shared" si="2"/>
        <v>-1105161.6289011163</v>
      </c>
      <c r="K75" s="54">
        <v>12649089.901334664</v>
      </c>
      <c r="L75" s="54">
        <v>-3555919.73944464</v>
      </c>
      <c r="M75" s="54">
        <v>-3555919.7387306672</v>
      </c>
      <c r="N75" s="54">
        <v>-3553744.8116202559</v>
      </c>
      <c r="O75" s="54">
        <v>-1783902.4188100093</v>
      </c>
      <c r="P75" s="54">
        <v>-199603.1927290936</v>
      </c>
      <c r="Q75" s="54">
        <v>0</v>
      </c>
      <c r="R75" s="43">
        <f t="shared" si="3"/>
        <v>-12649089.901334666</v>
      </c>
      <c r="T75" s="361"/>
      <c r="U75" s="109"/>
      <c r="V75" s="109"/>
    </row>
    <row r="76" spans="1:22">
      <c r="A76" s="29">
        <v>30900</v>
      </c>
      <c r="B76" s="27" t="s">
        <v>443</v>
      </c>
      <c r="C76" s="54">
        <v>2085217.8629847076</v>
      </c>
      <c r="D76" s="54">
        <v>-419900.47721453436</v>
      </c>
      <c r="E76" s="54">
        <v>-419900.47721453436</v>
      </c>
      <c r="F76" s="54">
        <v>-419900.47721453436</v>
      </c>
      <c r="G76" s="54">
        <v>-415790.92785492749</v>
      </c>
      <c r="H76" s="54">
        <v>-409725.50348617695</v>
      </c>
      <c r="I76" s="54">
        <v>0</v>
      </c>
      <c r="J76" s="43">
        <f t="shared" si="2"/>
        <v>-2085217.8629847076</v>
      </c>
      <c r="K76" s="54">
        <v>18476643.943578061</v>
      </c>
      <c r="L76" s="54">
        <v>-5283354.6749905953</v>
      </c>
      <c r="M76" s="54">
        <v>-5283354.6736434726</v>
      </c>
      <c r="N76" s="54">
        <v>-5279251.0233332198</v>
      </c>
      <c r="O76" s="54">
        <v>-2114067.3876970955</v>
      </c>
      <c r="P76" s="54">
        <v>-516616.1839136749</v>
      </c>
      <c r="Q76" s="54">
        <v>0</v>
      </c>
      <c r="R76" s="43">
        <f t="shared" si="3"/>
        <v>-18476643.943578057</v>
      </c>
      <c r="T76" s="361"/>
      <c r="U76" s="109"/>
      <c r="V76" s="109"/>
    </row>
    <row r="77" spans="1:22">
      <c r="A77" s="29">
        <v>30905</v>
      </c>
      <c r="B77" s="27" t="s">
        <v>444</v>
      </c>
      <c r="C77" s="54">
        <v>727264.49111922982</v>
      </c>
      <c r="D77" s="54">
        <v>-160664.03526423612</v>
      </c>
      <c r="E77" s="54">
        <v>-160664.03526423612</v>
      </c>
      <c r="F77" s="54">
        <v>-160664.03526423612</v>
      </c>
      <c r="G77" s="54">
        <v>-159854.27159918816</v>
      </c>
      <c r="H77" s="54">
        <v>-85418.113727333199</v>
      </c>
      <c r="I77" s="54">
        <v>0</v>
      </c>
      <c r="J77" s="43">
        <f t="shared" si="2"/>
        <v>-727264.4911192297</v>
      </c>
      <c r="K77" s="54">
        <v>3853849.1207379252</v>
      </c>
      <c r="L77" s="54">
        <v>-1188497.2037695572</v>
      </c>
      <c r="M77" s="54">
        <v>-1188497.2035041142</v>
      </c>
      <c r="N77" s="54">
        <v>-1187688.602213674</v>
      </c>
      <c r="O77" s="54">
        <v>-282235.62956963904</v>
      </c>
      <c r="P77" s="54">
        <v>-6930.4816809410786</v>
      </c>
      <c r="Q77" s="54">
        <v>0</v>
      </c>
      <c r="R77" s="43">
        <f t="shared" si="3"/>
        <v>-3853849.1207379261</v>
      </c>
      <c r="T77" s="361"/>
      <c r="U77" s="109"/>
      <c r="V77" s="109"/>
    </row>
    <row r="78" spans="1:22">
      <c r="A78" s="29">
        <v>31000</v>
      </c>
      <c r="B78" s="27" t="s">
        <v>445</v>
      </c>
      <c r="C78" s="54">
        <v>10643336.027094169</v>
      </c>
      <c r="D78" s="54">
        <v>-2687604.5440082341</v>
      </c>
      <c r="E78" s="54">
        <v>-2687604.5440082341</v>
      </c>
      <c r="F78" s="54">
        <v>-2687604.5440082341</v>
      </c>
      <c r="G78" s="54">
        <v>-1299741.3016398288</v>
      </c>
      <c r="H78" s="54">
        <v>-1280781.0934296381</v>
      </c>
      <c r="I78" s="54">
        <v>0</v>
      </c>
      <c r="J78" s="43">
        <f t="shared" si="2"/>
        <v>-10643336.027094169</v>
      </c>
      <c r="K78" s="54">
        <v>51838954.853449523</v>
      </c>
      <c r="L78" s="54">
        <v>-15162526.114644688</v>
      </c>
      <c r="M78" s="54">
        <v>-15162526.110433651</v>
      </c>
      <c r="N78" s="54">
        <v>-15149698.308193617</v>
      </c>
      <c r="O78" s="54">
        <v>-5565254.8614192698</v>
      </c>
      <c r="P78" s="54">
        <v>-798949.45875829563</v>
      </c>
      <c r="Q78" s="54">
        <v>0</v>
      </c>
      <c r="R78" s="43">
        <f t="shared" si="3"/>
        <v>-51838954.853449516</v>
      </c>
      <c r="T78" s="361"/>
      <c r="U78" s="109"/>
      <c r="V78" s="109"/>
    </row>
    <row r="79" spans="1:22">
      <c r="A79" s="29">
        <v>31005</v>
      </c>
      <c r="B79" s="27" t="s">
        <v>446</v>
      </c>
      <c r="C79" s="54">
        <v>589187.88939102541</v>
      </c>
      <c r="D79" s="54">
        <v>-118644.80940624392</v>
      </c>
      <c r="E79" s="54">
        <v>-118644.80940624392</v>
      </c>
      <c r="F79" s="54">
        <v>-118644.80940624392</v>
      </c>
      <c r="G79" s="54">
        <v>-117483.63735006882</v>
      </c>
      <c r="H79" s="54">
        <v>-115769.82382222488</v>
      </c>
      <c r="I79" s="54">
        <v>0</v>
      </c>
      <c r="J79" s="43">
        <f t="shared" si="2"/>
        <v>-589187.88939102553</v>
      </c>
      <c r="K79" s="54">
        <v>4890737.1546175675</v>
      </c>
      <c r="L79" s="54">
        <v>-1480752.2756957482</v>
      </c>
      <c r="M79" s="54">
        <v>-1480752.2753151124</v>
      </c>
      <c r="N79" s="54">
        <v>-1479592.7700624401</v>
      </c>
      <c r="O79" s="54">
        <v>-424516.77135266992</v>
      </c>
      <c r="P79" s="54">
        <v>-25123.062191597041</v>
      </c>
      <c r="Q79" s="54">
        <v>0</v>
      </c>
      <c r="R79" s="43">
        <f t="shared" si="3"/>
        <v>-4890737.1546175685</v>
      </c>
      <c r="T79" s="361"/>
      <c r="U79" s="109"/>
      <c r="V79" s="109"/>
    </row>
    <row r="80" spans="1:22">
      <c r="A80" s="29">
        <v>31100</v>
      </c>
      <c r="B80" s="27" t="s">
        <v>447</v>
      </c>
      <c r="C80" s="54">
        <v>20609647.785767514</v>
      </c>
      <c r="D80" s="54">
        <v>-5072985.7801517276</v>
      </c>
      <c r="E80" s="54">
        <v>-5072985.7801517276</v>
      </c>
      <c r="F80" s="54">
        <v>-5072985.7801517276</v>
      </c>
      <c r="G80" s="54">
        <v>-2715149.0835788776</v>
      </c>
      <c r="H80" s="54">
        <v>-2675541.3617334506</v>
      </c>
      <c r="I80" s="54">
        <v>0</v>
      </c>
      <c r="J80" s="43">
        <f t="shared" si="2"/>
        <v>-20609647.785767511</v>
      </c>
      <c r="K80" s="54">
        <v>106419341.02156512</v>
      </c>
      <c r="L80" s="54">
        <v>-31227586.774738953</v>
      </c>
      <c r="M80" s="54">
        <v>-31227586.76594213</v>
      </c>
      <c r="N80" s="54">
        <v>-31200789.590648547</v>
      </c>
      <c r="O80" s="54">
        <v>-11178964.625718534</v>
      </c>
      <c r="P80" s="54">
        <v>-1584413.264516945</v>
      </c>
      <c r="Q80" s="54">
        <v>0</v>
      </c>
      <c r="R80" s="43">
        <f t="shared" si="3"/>
        <v>-106419341.02156511</v>
      </c>
      <c r="T80" s="361"/>
      <c r="U80" s="109"/>
      <c r="V80" s="109"/>
    </row>
    <row r="81" spans="1:22">
      <c r="A81" s="29">
        <v>31101</v>
      </c>
      <c r="B81" s="27" t="s">
        <v>448</v>
      </c>
      <c r="C81" s="54">
        <v>139807.97040593508</v>
      </c>
      <c r="D81" s="54">
        <v>-35847.259253749347</v>
      </c>
      <c r="E81" s="54">
        <v>-35847.259253749347</v>
      </c>
      <c r="F81" s="54">
        <v>-35847.259253749347</v>
      </c>
      <c r="G81" s="54">
        <v>-16251.633121687373</v>
      </c>
      <c r="H81" s="54">
        <v>-16014.559522999647</v>
      </c>
      <c r="I81" s="54">
        <v>0</v>
      </c>
      <c r="J81" s="43">
        <f t="shared" si="2"/>
        <v>-139807.97040593508</v>
      </c>
      <c r="K81" s="54">
        <v>914552.83477047971</v>
      </c>
      <c r="L81" s="54">
        <v>-244832.57885897759</v>
      </c>
      <c r="M81" s="54">
        <v>-244832.57880632387</v>
      </c>
      <c r="N81" s="54">
        <v>-244672.18324491516</v>
      </c>
      <c r="O81" s="54">
        <v>-124830.75143381703</v>
      </c>
      <c r="P81" s="54">
        <v>-55384.742426446101</v>
      </c>
      <c r="Q81" s="54">
        <v>0</v>
      </c>
      <c r="R81" s="43">
        <f t="shared" si="3"/>
        <v>-914552.83477047959</v>
      </c>
      <c r="T81" s="361"/>
      <c r="U81" s="109"/>
      <c r="V81" s="109"/>
    </row>
    <row r="82" spans="1:22">
      <c r="A82" s="29">
        <v>31102</v>
      </c>
      <c r="B82" s="27" t="s">
        <v>449</v>
      </c>
      <c r="C82" s="54">
        <v>772689.93650054396</v>
      </c>
      <c r="D82" s="54">
        <v>-180096.38417351144</v>
      </c>
      <c r="E82" s="54">
        <v>-180096.38417351144</v>
      </c>
      <c r="F82" s="54">
        <v>-180096.38417351144</v>
      </c>
      <c r="G82" s="54">
        <v>-126672.47458454536</v>
      </c>
      <c r="H82" s="54">
        <v>-105728.30939546428</v>
      </c>
      <c r="I82" s="54">
        <v>0</v>
      </c>
      <c r="J82" s="43">
        <f t="shared" si="2"/>
        <v>-772689.93650054396</v>
      </c>
      <c r="K82" s="54">
        <v>1846664.8023307789</v>
      </c>
      <c r="L82" s="54">
        <v>-555384.62644754548</v>
      </c>
      <c r="M82" s="54">
        <v>-555384.62628137902</v>
      </c>
      <c r="N82" s="54">
        <v>-554878.44433537847</v>
      </c>
      <c r="O82" s="54">
        <v>-176678.64483430184</v>
      </c>
      <c r="P82" s="54">
        <v>-4338.4604321740953</v>
      </c>
      <c r="Q82" s="54">
        <v>0</v>
      </c>
      <c r="R82" s="43">
        <f t="shared" si="3"/>
        <v>-1846664.8023307791</v>
      </c>
      <c r="T82" s="361"/>
      <c r="U82" s="109"/>
      <c r="V82" s="109"/>
    </row>
    <row r="83" spans="1:22">
      <c r="A83" s="29">
        <v>31105</v>
      </c>
      <c r="B83" s="27" t="s">
        <v>450</v>
      </c>
      <c r="C83" s="54">
        <v>4449548.8726130165</v>
      </c>
      <c r="D83" s="54">
        <v>-1011239.2657091338</v>
      </c>
      <c r="E83" s="54">
        <v>-1011239.2657091338</v>
      </c>
      <c r="F83" s="54">
        <v>-1011239.2657091338</v>
      </c>
      <c r="G83" s="54">
        <v>-1007140.0925975892</v>
      </c>
      <c r="H83" s="54">
        <v>-408690.98288802552</v>
      </c>
      <c r="I83" s="54">
        <v>0</v>
      </c>
      <c r="J83" s="43">
        <f t="shared" si="2"/>
        <v>-4449548.8726130165</v>
      </c>
      <c r="K83" s="54">
        <v>18006841.411700115</v>
      </c>
      <c r="L83" s="54">
        <v>-5362570.1611974854</v>
      </c>
      <c r="M83" s="54">
        <v>-5362570.1598537639</v>
      </c>
      <c r="N83" s="54">
        <v>-5358476.870896996</v>
      </c>
      <c r="O83" s="54">
        <v>-1658434.8424866272</v>
      </c>
      <c r="P83" s="54">
        <v>-264789.37726524548</v>
      </c>
      <c r="Q83" s="54">
        <v>0</v>
      </c>
      <c r="R83" s="43">
        <f t="shared" si="3"/>
        <v>-18006841.411700118</v>
      </c>
      <c r="T83" s="361"/>
      <c r="U83" s="109"/>
      <c r="V83" s="109"/>
    </row>
    <row r="84" spans="1:22">
      <c r="A84" s="29">
        <v>31110</v>
      </c>
      <c r="B84" s="27" t="s">
        <v>451</v>
      </c>
      <c r="C84" s="54">
        <v>6263593.6432936704</v>
      </c>
      <c r="D84" s="54">
        <v>-1435356.0633894694</v>
      </c>
      <c r="E84" s="54">
        <v>-1435356.0633894694</v>
      </c>
      <c r="F84" s="54">
        <v>-1435356.0633894694</v>
      </c>
      <c r="G84" s="54">
        <v>-1039416.6080319053</v>
      </c>
      <c r="H84" s="54">
        <v>-918108.84509335679</v>
      </c>
      <c r="I84" s="54">
        <v>0</v>
      </c>
      <c r="J84" s="43">
        <f t="shared" si="2"/>
        <v>-6263593.6432936704</v>
      </c>
      <c r="K84" s="54">
        <v>23753931.008766871</v>
      </c>
      <c r="L84" s="54">
        <v>-7143997.1581814308</v>
      </c>
      <c r="M84" s="54">
        <v>-7143997.1560440063</v>
      </c>
      <c r="N84" s="54">
        <v>-7137486.0604688898</v>
      </c>
      <c r="O84" s="54">
        <v>-2272644.355824295</v>
      </c>
      <c r="P84" s="54">
        <v>-55806.278248253977</v>
      </c>
      <c r="Q84" s="54">
        <v>0</v>
      </c>
      <c r="R84" s="43">
        <f t="shared" si="3"/>
        <v>-23753931.008766875</v>
      </c>
      <c r="T84" s="361"/>
      <c r="U84" s="109"/>
      <c r="V84" s="109"/>
    </row>
    <row r="85" spans="1:22">
      <c r="A85" s="29">
        <v>31200</v>
      </c>
      <c r="B85" s="27" t="s">
        <v>452</v>
      </c>
      <c r="C85" s="54">
        <v>5783621.0648558913</v>
      </c>
      <c r="D85" s="54">
        <v>-1164648.2069191984</v>
      </c>
      <c r="E85" s="54">
        <v>-1164648.2069191984</v>
      </c>
      <c r="F85" s="54">
        <v>-1164648.2069191984</v>
      </c>
      <c r="G85" s="54">
        <v>-1153249.8409905341</v>
      </c>
      <c r="H85" s="54">
        <v>-1136426.6031077625</v>
      </c>
      <c r="I85" s="54">
        <v>0</v>
      </c>
      <c r="J85" s="43">
        <f t="shared" si="2"/>
        <v>-5783621.0648558913</v>
      </c>
      <c r="K85" s="54">
        <v>53297736.492654189</v>
      </c>
      <c r="L85" s="54">
        <v>-15266427.326092239</v>
      </c>
      <c r="M85" s="54">
        <v>-15266427.32235582</v>
      </c>
      <c r="N85" s="54">
        <v>-15255045.318202445</v>
      </c>
      <c r="O85" s="54">
        <v>-6425350.9311619988</v>
      </c>
      <c r="P85" s="54">
        <v>-1084485.5948416842</v>
      </c>
      <c r="Q85" s="54">
        <v>0</v>
      </c>
      <c r="R85" s="43">
        <f t="shared" si="3"/>
        <v>-53297736.492654182</v>
      </c>
      <c r="T85" s="361"/>
      <c r="U85" s="109"/>
      <c r="V85" s="109"/>
    </row>
    <row r="86" spans="1:22">
      <c r="A86" s="29">
        <v>31205</v>
      </c>
      <c r="B86" s="27" t="s">
        <v>453</v>
      </c>
      <c r="C86" s="54">
        <v>652973.45283531444</v>
      </c>
      <c r="D86" s="54">
        <v>-131489.31309341153</v>
      </c>
      <c r="E86" s="54">
        <v>-131489.31309341153</v>
      </c>
      <c r="F86" s="54">
        <v>-131489.31309341153</v>
      </c>
      <c r="G86" s="54">
        <v>-130202.43238776736</v>
      </c>
      <c r="H86" s="54">
        <v>-128303.08116731238</v>
      </c>
      <c r="I86" s="54">
        <v>0</v>
      </c>
      <c r="J86" s="43">
        <f t="shared" si="2"/>
        <v>-652973.45283531433</v>
      </c>
      <c r="K86" s="54">
        <v>6788824.0707922634</v>
      </c>
      <c r="L86" s="54">
        <v>-1984980.263145816</v>
      </c>
      <c r="M86" s="54">
        <v>-1984980.2627239726</v>
      </c>
      <c r="N86" s="54">
        <v>-1983695.2292702117</v>
      </c>
      <c r="O86" s="54">
        <v>-645170.35745558876</v>
      </c>
      <c r="P86" s="54">
        <v>-189997.95819667378</v>
      </c>
      <c r="Q86" s="54">
        <v>0</v>
      </c>
      <c r="R86" s="43">
        <f t="shared" si="3"/>
        <v>-6788824.0707922624</v>
      </c>
      <c r="T86" s="361"/>
      <c r="U86" s="109"/>
      <c r="V86" s="109"/>
    </row>
    <row r="87" spans="1:22">
      <c r="A87" s="29">
        <v>31300</v>
      </c>
      <c r="B87" s="27" t="s">
        <v>454</v>
      </c>
      <c r="C87" s="54">
        <v>31663281.377442103</v>
      </c>
      <c r="D87" s="54">
        <v>-8334348.0800902611</v>
      </c>
      <c r="E87" s="54">
        <v>-8334348.0800902611</v>
      </c>
      <c r="F87" s="54">
        <v>-8334348.0800902611</v>
      </c>
      <c r="G87" s="54">
        <v>-3354586.3823685008</v>
      </c>
      <c r="H87" s="54">
        <v>-3305650.7548028221</v>
      </c>
      <c r="I87" s="54">
        <v>0</v>
      </c>
      <c r="J87" s="43">
        <f t="shared" si="2"/>
        <v>-31663281.377442107</v>
      </c>
      <c r="K87" s="54">
        <v>129850338.04919437</v>
      </c>
      <c r="L87" s="54">
        <v>-38362480.575587317</v>
      </c>
      <c r="M87" s="54">
        <v>-38362480.564718783</v>
      </c>
      <c r="N87" s="54">
        <v>-38329372.460316896</v>
      </c>
      <c r="O87" s="54">
        <v>-13592262.522696525</v>
      </c>
      <c r="P87" s="54">
        <v>-1203741.9258748551</v>
      </c>
      <c r="Q87" s="54">
        <v>0</v>
      </c>
      <c r="R87" s="43">
        <f t="shared" si="3"/>
        <v>-129850338.04919438</v>
      </c>
      <c r="T87" s="361"/>
      <c r="U87" s="109"/>
      <c r="V87" s="109"/>
    </row>
    <row r="88" spans="1:22">
      <c r="A88" s="29">
        <v>31301</v>
      </c>
      <c r="B88" s="27" t="s">
        <v>455</v>
      </c>
      <c r="C88" s="54">
        <v>1540002.1282914786</v>
      </c>
      <c r="D88" s="54">
        <v>-465603.97095828847</v>
      </c>
      <c r="E88" s="54">
        <v>-465603.97095828847</v>
      </c>
      <c r="F88" s="54">
        <v>-465603.97095828847</v>
      </c>
      <c r="G88" s="54">
        <v>-72121.147765767193</v>
      </c>
      <c r="H88" s="54">
        <v>-71069.067650846133</v>
      </c>
      <c r="I88" s="54">
        <v>0</v>
      </c>
      <c r="J88" s="43">
        <f t="shared" si="2"/>
        <v>-1540002.1282914788</v>
      </c>
      <c r="K88" s="54">
        <v>3377465.285532075</v>
      </c>
      <c r="L88" s="54">
        <v>-948017.4527918275</v>
      </c>
      <c r="M88" s="54">
        <v>-948017.45255816192</v>
      </c>
      <c r="N88" s="54">
        <v>-947305.65258712438</v>
      </c>
      <c r="O88" s="54">
        <v>-415475.92523650319</v>
      </c>
      <c r="P88" s="54">
        <v>-118648.80235845826</v>
      </c>
      <c r="Q88" s="54">
        <v>0</v>
      </c>
      <c r="R88" s="43">
        <f t="shared" si="3"/>
        <v>-3377465.285532075</v>
      </c>
      <c r="T88" s="361"/>
      <c r="U88" s="109"/>
      <c r="V88" s="109"/>
    </row>
    <row r="89" spans="1:22">
      <c r="A89" s="29">
        <v>31320</v>
      </c>
      <c r="B89" s="27" t="s">
        <v>456</v>
      </c>
      <c r="C89" s="54">
        <v>3895628.3940988136</v>
      </c>
      <c r="D89" s="54">
        <v>-907708.61506693135</v>
      </c>
      <c r="E89" s="54">
        <v>-907708.61506693135</v>
      </c>
      <c r="F89" s="54">
        <v>-907708.61506693135</v>
      </c>
      <c r="G89" s="54">
        <v>-590558.71477515483</v>
      </c>
      <c r="H89" s="54">
        <v>-581943.83412286453</v>
      </c>
      <c r="I89" s="54">
        <v>0</v>
      </c>
      <c r="J89" s="43">
        <f t="shared" si="2"/>
        <v>-3895628.3940988132</v>
      </c>
      <c r="K89" s="54">
        <v>23896584.114556789</v>
      </c>
      <c r="L89" s="54">
        <v>-7047751.7011352265</v>
      </c>
      <c r="M89" s="54">
        <v>-7047751.6992218727</v>
      </c>
      <c r="N89" s="54">
        <v>-7041923.1775039695</v>
      </c>
      <c r="O89" s="54">
        <v>-2687074.5652293521</v>
      </c>
      <c r="P89" s="54">
        <v>-72082.971466367511</v>
      </c>
      <c r="Q89" s="54">
        <v>0</v>
      </c>
      <c r="R89" s="43">
        <f t="shared" si="3"/>
        <v>-23896584.114556789</v>
      </c>
      <c r="T89" s="361"/>
      <c r="U89" s="109"/>
      <c r="V89" s="109"/>
    </row>
    <row r="90" spans="1:22">
      <c r="A90" s="29">
        <v>31400</v>
      </c>
      <c r="B90" s="27" t="s">
        <v>457</v>
      </c>
      <c r="C90" s="54">
        <v>8793292.6669149101</v>
      </c>
      <c r="D90" s="54">
        <v>-2136013.6888937331</v>
      </c>
      <c r="E90" s="54">
        <v>-2136013.6888937331</v>
      </c>
      <c r="F90" s="54">
        <v>-2136013.6888937331</v>
      </c>
      <c r="G90" s="54">
        <v>-1201388.5349531299</v>
      </c>
      <c r="H90" s="54">
        <v>-1183863.0652805816</v>
      </c>
      <c r="I90" s="54">
        <v>0</v>
      </c>
      <c r="J90" s="43">
        <f t="shared" si="2"/>
        <v>-8793292.6669149101</v>
      </c>
      <c r="K90" s="54">
        <v>53146567.809217386</v>
      </c>
      <c r="L90" s="54">
        <v>-15148245.263705373</v>
      </c>
      <c r="M90" s="54">
        <v>-15148245.259812988</v>
      </c>
      <c r="N90" s="54">
        <v>-15136388.150617197</v>
      </c>
      <c r="O90" s="54">
        <v>-6277209.4384120656</v>
      </c>
      <c r="P90" s="54">
        <v>-1436479.6966697627</v>
      </c>
      <c r="Q90" s="54">
        <v>0</v>
      </c>
      <c r="R90" s="43">
        <f t="shared" si="3"/>
        <v>-53146567.809217386</v>
      </c>
      <c r="T90" s="361"/>
      <c r="U90" s="109"/>
      <c r="V90" s="109"/>
    </row>
    <row r="91" spans="1:22">
      <c r="A91" s="29">
        <v>31405</v>
      </c>
      <c r="B91" s="27" t="s">
        <v>458</v>
      </c>
      <c r="C91" s="54">
        <v>2086488.5957414734</v>
      </c>
      <c r="D91" s="54">
        <v>-464517.94409545354</v>
      </c>
      <c r="E91" s="54">
        <v>-464517.94409545354</v>
      </c>
      <c r="F91" s="54">
        <v>-464517.94409545354</v>
      </c>
      <c r="G91" s="54">
        <v>-462203.71018977731</v>
      </c>
      <c r="H91" s="54">
        <v>-230731.05326533533</v>
      </c>
      <c r="I91" s="54">
        <v>0</v>
      </c>
      <c r="J91" s="43">
        <f t="shared" si="2"/>
        <v>-2086488.5957414734</v>
      </c>
      <c r="K91" s="54">
        <v>10772488.935601536</v>
      </c>
      <c r="L91" s="54">
        <v>-3121608.7772769742</v>
      </c>
      <c r="M91" s="54">
        <v>-3121608.7765183612</v>
      </c>
      <c r="N91" s="54">
        <v>-3119297.8645779011</v>
      </c>
      <c r="O91" s="54">
        <v>-1098385.8052443133</v>
      </c>
      <c r="P91" s="54">
        <v>-311587.71198398585</v>
      </c>
      <c r="Q91" s="54">
        <v>0</v>
      </c>
      <c r="R91" s="43">
        <f t="shared" si="3"/>
        <v>-10772488.935601536</v>
      </c>
      <c r="T91" s="361"/>
      <c r="U91" s="109"/>
      <c r="V91" s="109"/>
    </row>
    <row r="92" spans="1:22">
      <c r="A92" s="29">
        <v>31500</v>
      </c>
      <c r="B92" s="27" t="s">
        <v>459</v>
      </c>
      <c r="C92" s="54">
        <v>1576451.8490966891</v>
      </c>
      <c r="D92" s="54">
        <v>-338739.03683613776</v>
      </c>
      <c r="E92" s="54">
        <v>-338739.03683613776</v>
      </c>
      <c r="F92" s="54">
        <v>-338739.03683613776</v>
      </c>
      <c r="G92" s="54">
        <v>-281537.99029170431</v>
      </c>
      <c r="H92" s="54">
        <v>-278696.7482965716</v>
      </c>
      <c r="I92" s="54">
        <v>0</v>
      </c>
      <c r="J92" s="43">
        <f t="shared" si="2"/>
        <v>-1576451.8490966891</v>
      </c>
      <c r="K92" s="54">
        <v>7425638.6226373501</v>
      </c>
      <c r="L92" s="54">
        <v>-2212315.9864684427</v>
      </c>
      <c r="M92" s="54">
        <v>-2212315.9858374069</v>
      </c>
      <c r="N92" s="54">
        <v>-2210393.7025995017</v>
      </c>
      <c r="O92" s="54">
        <v>-774137.15314276458</v>
      </c>
      <c r="P92" s="54">
        <v>-16475.794589233283</v>
      </c>
      <c r="Q92" s="54">
        <v>0</v>
      </c>
      <c r="R92" s="43">
        <f t="shared" si="3"/>
        <v>-7425638.6226373482</v>
      </c>
      <c r="T92" s="361"/>
      <c r="U92" s="109"/>
      <c r="V92" s="109"/>
    </row>
    <row r="93" spans="1:22">
      <c r="A93" s="29">
        <v>31600</v>
      </c>
      <c r="B93" s="27" t="s">
        <v>460</v>
      </c>
      <c r="C93" s="54">
        <v>5708857.036905339</v>
      </c>
      <c r="D93" s="54">
        <v>-1322115.0029853946</v>
      </c>
      <c r="E93" s="54">
        <v>-1322115.0029853946</v>
      </c>
      <c r="F93" s="54">
        <v>-1322115.0029853946</v>
      </c>
      <c r="G93" s="54">
        <v>-877657.50673468737</v>
      </c>
      <c r="H93" s="54">
        <v>-864854.52121446747</v>
      </c>
      <c r="I93" s="54">
        <v>0</v>
      </c>
      <c r="J93" s="43">
        <f t="shared" si="2"/>
        <v>-5708857.0369053381</v>
      </c>
      <c r="K93" s="54">
        <v>35326498.958205655</v>
      </c>
      <c r="L93" s="54">
        <v>-10359494.894728104</v>
      </c>
      <c r="M93" s="54">
        <v>-10359494.891884578</v>
      </c>
      <c r="N93" s="54">
        <v>-10350832.847432602</v>
      </c>
      <c r="O93" s="54">
        <v>-3878884.3694372484</v>
      </c>
      <c r="P93" s="54">
        <v>-377791.95472312055</v>
      </c>
      <c r="Q93" s="54">
        <v>0</v>
      </c>
      <c r="R93" s="43">
        <f t="shared" si="3"/>
        <v>-35326498.958205655</v>
      </c>
      <c r="T93" s="361"/>
      <c r="U93" s="109"/>
      <c r="V93" s="109"/>
    </row>
    <row r="94" spans="1:22">
      <c r="A94" s="29">
        <v>31605</v>
      </c>
      <c r="B94" s="27" t="s">
        <v>461</v>
      </c>
      <c r="C94" s="54">
        <v>868624.47297200339</v>
      </c>
      <c r="D94" s="54">
        <v>-207478.88863845926</v>
      </c>
      <c r="E94" s="54">
        <v>-207478.88863845926</v>
      </c>
      <c r="F94" s="54">
        <v>-207478.88863845926</v>
      </c>
      <c r="G94" s="54">
        <v>-123998.32739410104</v>
      </c>
      <c r="H94" s="54">
        <v>-122189.47966252451</v>
      </c>
      <c r="I94" s="54">
        <v>0</v>
      </c>
      <c r="J94" s="43">
        <f t="shared" si="2"/>
        <v>-868624.47297200339</v>
      </c>
      <c r="K94" s="54">
        <v>4612734.0995668331</v>
      </c>
      <c r="L94" s="54">
        <v>-1372663.9096611619</v>
      </c>
      <c r="M94" s="54">
        <v>-1372663.9092594194</v>
      </c>
      <c r="N94" s="54">
        <v>-1371440.1072459726</v>
      </c>
      <c r="O94" s="54">
        <v>-457062.02685109078</v>
      </c>
      <c r="P94" s="54">
        <v>-38904.146549188496</v>
      </c>
      <c r="Q94" s="54">
        <v>0</v>
      </c>
      <c r="R94" s="43">
        <f t="shared" si="3"/>
        <v>-4612734.0995668331</v>
      </c>
      <c r="T94" s="361"/>
      <c r="U94" s="109"/>
      <c r="V94" s="109"/>
    </row>
    <row r="95" spans="1:22">
      <c r="A95" s="29">
        <v>31700</v>
      </c>
      <c r="B95" s="27" t="s">
        <v>462</v>
      </c>
      <c r="C95" s="54">
        <v>2506092.503232758</v>
      </c>
      <c r="D95" s="54">
        <v>-643336.04526517645</v>
      </c>
      <c r="E95" s="54">
        <v>-643336.04526517645</v>
      </c>
      <c r="F95" s="54">
        <v>-643336.04526517645</v>
      </c>
      <c r="G95" s="54">
        <v>-320639.93602226989</v>
      </c>
      <c r="H95" s="54">
        <v>-255444.43141495861</v>
      </c>
      <c r="I95" s="54">
        <v>0</v>
      </c>
      <c r="J95" s="43">
        <f t="shared" si="2"/>
        <v>-2506092.503232758</v>
      </c>
      <c r="K95" s="54">
        <v>11164699.449174825</v>
      </c>
      <c r="L95" s="54">
        <v>-3173314.0777475354</v>
      </c>
      <c r="M95" s="54">
        <v>-3173314.0769076687</v>
      </c>
      <c r="N95" s="54">
        <v>-3170755.6454424332</v>
      </c>
      <c r="O95" s="54">
        <v>-1259193.4594843839</v>
      </c>
      <c r="P95" s="54">
        <v>-388122.18959280173</v>
      </c>
      <c r="Q95" s="54">
        <v>0</v>
      </c>
      <c r="R95" s="43">
        <f t="shared" si="3"/>
        <v>-11164699.449174821</v>
      </c>
      <c r="T95" s="361"/>
      <c r="U95" s="109"/>
      <c r="V95" s="109"/>
    </row>
    <row r="96" spans="1:22">
      <c r="A96" s="29">
        <v>31800</v>
      </c>
      <c r="B96" s="27" t="s">
        <v>463</v>
      </c>
      <c r="C96" s="54">
        <v>8367112.7589241788</v>
      </c>
      <c r="D96" s="54">
        <v>-1784643.6160737986</v>
      </c>
      <c r="E96" s="54">
        <v>-1784643.6160737986</v>
      </c>
      <c r="F96" s="54">
        <v>-1784643.6160737986</v>
      </c>
      <c r="G96" s="54">
        <v>-1517660.5272549838</v>
      </c>
      <c r="H96" s="54">
        <v>-1495521.3834477987</v>
      </c>
      <c r="I96" s="54">
        <v>0</v>
      </c>
      <c r="J96" s="43">
        <f t="shared" si="2"/>
        <v>-8367112.7589241788</v>
      </c>
      <c r="K96" s="54">
        <v>68956939.450629428</v>
      </c>
      <c r="L96" s="54">
        <v>-19714820.814177718</v>
      </c>
      <c r="M96" s="54">
        <v>-19714820.809260644</v>
      </c>
      <c r="N96" s="54">
        <v>-19699842.25230737</v>
      </c>
      <c r="O96" s="54">
        <v>-8508437.1038173251</v>
      </c>
      <c r="P96" s="54">
        <v>-1319018.4710663664</v>
      </c>
      <c r="Q96" s="54">
        <v>0</v>
      </c>
      <c r="R96" s="43">
        <f t="shared" si="3"/>
        <v>-68956939.450629428</v>
      </c>
      <c r="T96" s="361"/>
      <c r="U96" s="109"/>
      <c r="V96" s="109"/>
    </row>
    <row r="97" spans="1:22">
      <c r="A97" s="29">
        <v>31805</v>
      </c>
      <c r="B97" s="27" t="s">
        <v>464</v>
      </c>
      <c r="C97" s="54">
        <v>2991384.6181408158</v>
      </c>
      <c r="D97" s="54">
        <v>-649470.28558835213</v>
      </c>
      <c r="E97" s="54">
        <v>-649470.28558835213</v>
      </c>
      <c r="F97" s="54">
        <v>-649470.28558835213</v>
      </c>
      <c r="G97" s="54">
        <v>-646378.79730316484</v>
      </c>
      <c r="H97" s="54">
        <v>-396594.96407259465</v>
      </c>
      <c r="I97" s="54">
        <v>0</v>
      </c>
      <c r="J97" s="43">
        <f t="shared" si="2"/>
        <v>-2991384.6181408158</v>
      </c>
      <c r="K97" s="54">
        <v>11595166.167170063</v>
      </c>
      <c r="L97" s="54">
        <v>-3498094.8791266922</v>
      </c>
      <c r="M97" s="54">
        <v>-3498094.8781132931</v>
      </c>
      <c r="N97" s="54">
        <v>-3495007.8275025012</v>
      </c>
      <c r="O97" s="54">
        <v>-1077509.6242745619</v>
      </c>
      <c r="P97" s="54">
        <v>-26458.958153013704</v>
      </c>
      <c r="Q97" s="54">
        <v>0</v>
      </c>
      <c r="R97" s="43">
        <f t="shared" si="3"/>
        <v>-11595166.167170061</v>
      </c>
      <c r="T97" s="361"/>
      <c r="U97" s="109"/>
      <c r="V97" s="109"/>
    </row>
    <row r="98" spans="1:22">
      <c r="A98" s="29">
        <v>31810</v>
      </c>
      <c r="B98" s="27" t="s">
        <v>465</v>
      </c>
      <c r="C98" s="54">
        <v>3497500.4467182723</v>
      </c>
      <c r="D98" s="54">
        <v>-906208.77664863225</v>
      </c>
      <c r="E98" s="54">
        <v>-906208.77664863225</v>
      </c>
      <c r="F98" s="54">
        <v>-906208.77664863225</v>
      </c>
      <c r="G98" s="54">
        <v>-392298.4199949358</v>
      </c>
      <c r="H98" s="54">
        <v>-386575.69677743973</v>
      </c>
      <c r="I98" s="54">
        <v>0</v>
      </c>
      <c r="J98" s="43">
        <f t="shared" si="2"/>
        <v>-3497500.4467182723</v>
      </c>
      <c r="K98" s="54">
        <v>18501012.044590566</v>
      </c>
      <c r="L98" s="54">
        <v>-5159516.7133966023</v>
      </c>
      <c r="M98" s="54">
        <v>-5159516.7121255929</v>
      </c>
      <c r="N98" s="54">
        <v>-5155644.9212204153</v>
      </c>
      <c r="O98" s="54">
        <v>-2262790.7694314336</v>
      </c>
      <c r="P98" s="54">
        <v>-763542.9284165242</v>
      </c>
      <c r="Q98" s="54">
        <v>0</v>
      </c>
      <c r="R98" s="43">
        <f t="shared" si="3"/>
        <v>-18501012.04459057</v>
      </c>
      <c r="T98" s="361"/>
      <c r="U98" s="109"/>
      <c r="V98" s="109"/>
    </row>
    <row r="99" spans="1:22">
      <c r="A99" s="29">
        <v>31820</v>
      </c>
      <c r="B99" s="27" t="s">
        <v>466</v>
      </c>
      <c r="C99" s="54">
        <v>1699413.3514376709</v>
      </c>
      <c r="D99" s="54">
        <v>-342210.99383449048</v>
      </c>
      <c r="E99" s="54">
        <v>-342210.99383449048</v>
      </c>
      <c r="F99" s="54">
        <v>-342210.99383449048</v>
      </c>
      <c r="G99" s="54">
        <v>-338861.78837539681</v>
      </c>
      <c r="H99" s="54">
        <v>-333918.58155880257</v>
      </c>
      <c r="I99" s="54">
        <v>0</v>
      </c>
      <c r="J99" s="43">
        <f t="shared" si="2"/>
        <v>-1699413.3514376709</v>
      </c>
      <c r="K99" s="54">
        <v>15161504.359141575</v>
      </c>
      <c r="L99" s="54">
        <v>-4314897.1770090386</v>
      </c>
      <c r="M99" s="54">
        <v>-4314897.1759111593</v>
      </c>
      <c r="N99" s="54">
        <v>-4311552.7780663734</v>
      </c>
      <c r="O99" s="54">
        <v>-1718396.5595833613</v>
      </c>
      <c r="P99" s="54">
        <v>-501760.66857164016</v>
      </c>
      <c r="Q99" s="54">
        <v>0</v>
      </c>
      <c r="R99" s="43">
        <f t="shared" si="3"/>
        <v>-15161504.359141573</v>
      </c>
      <c r="T99" s="361"/>
      <c r="U99" s="109"/>
      <c r="V99" s="109"/>
    </row>
    <row r="100" spans="1:22">
      <c r="A100" s="29">
        <v>31900</v>
      </c>
      <c r="B100" s="27" t="s">
        <v>467</v>
      </c>
      <c r="C100" s="54">
        <v>8877036.7875209861</v>
      </c>
      <c r="D100" s="54">
        <v>-2300622.1252238825</v>
      </c>
      <c r="E100" s="54">
        <v>-2300622.1252238825</v>
      </c>
      <c r="F100" s="54">
        <v>-2300622.1252238825</v>
      </c>
      <c r="G100" s="54">
        <v>-994841.41930433689</v>
      </c>
      <c r="H100" s="54">
        <v>-980328.99254500109</v>
      </c>
      <c r="I100" s="54">
        <v>0</v>
      </c>
      <c r="J100" s="43">
        <f t="shared" si="2"/>
        <v>-8877036.7875209861</v>
      </c>
      <c r="K100" s="54">
        <v>38313407.17567151</v>
      </c>
      <c r="L100" s="54">
        <v>-11336871.494231785</v>
      </c>
      <c r="M100" s="54">
        <v>-11336871.491008595</v>
      </c>
      <c r="N100" s="54">
        <v>-11327052.899438927</v>
      </c>
      <c r="O100" s="54">
        <v>-3990976.6281061363</v>
      </c>
      <c r="P100" s="54">
        <v>-321634.66288606002</v>
      </c>
      <c r="Q100" s="54">
        <v>0</v>
      </c>
      <c r="R100" s="43">
        <f t="shared" si="3"/>
        <v>-38313407.175671503</v>
      </c>
      <c r="T100" s="361"/>
      <c r="U100" s="109"/>
      <c r="V100" s="109"/>
    </row>
    <row r="101" spans="1:22">
      <c r="A101" s="29">
        <v>32000</v>
      </c>
      <c r="B101" s="27" t="s">
        <v>468</v>
      </c>
      <c r="C101" s="54">
        <v>3478995.7963244123</v>
      </c>
      <c r="D101" s="54">
        <v>-898385.82641779247</v>
      </c>
      <c r="E101" s="54">
        <v>-898385.82641779247</v>
      </c>
      <c r="F101" s="54">
        <v>-898385.82641779247</v>
      </c>
      <c r="G101" s="54">
        <v>-394798.75720189384</v>
      </c>
      <c r="H101" s="54">
        <v>-389039.55986914132</v>
      </c>
      <c r="I101" s="54">
        <v>0</v>
      </c>
      <c r="J101" s="43">
        <f t="shared" si="2"/>
        <v>-3478995.7963244123</v>
      </c>
      <c r="K101" s="54">
        <v>15604633.575707078</v>
      </c>
      <c r="L101" s="54">
        <v>-4584452.5025035534</v>
      </c>
      <c r="M101" s="54">
        <v>-4584452.5012244433</v>
      </c>
      <c r="N101" s="54">
        <v>-4580556.0332306912</v>
      </c>
      <c r="O101" s="54">
        <v>-1669264.1042257976</v>
      </c>
      <c r="P101" s="54">
        <v>-185908.43452259304</v>
      </c>
      <c r="Q101" s="54">
        <v>0</v>
      </c>
      <c r="R101" s="43">
        <f t="shared" si="3"/>
        <v>-15604633.575707078</v>
      </c>
      <c r="T101" s="361"/>
      <c r="U101" s="109"/>
      <c r="V101" s="109"/>
    </row>
    <row r="102" spans="1:22">
      <c r="A102" s="29">
        <v>32005</v>
      </c>
      <c r="B102" s="27" t="s">
        <v>469</v>
      </c>
      <c r="C102" s="54">
        <v>718777.19705199264</v>
      </c>
      <c r="D102" s="54">
        <v>-160017.60074920807</v>
      </c>
      <c r="E102" s="54">
        <v>-160017.60074920807</v>
      </c>
      <c r="F102" s="54">
        <v>-160017.60074920807</v>
      </c>
      <c r="G102" s="54">
        <v>-159220.17290689703</v>
      </c>
      <c r="H102" s="54">
        <v>-79504.221897471405</v>
      </c>
      <c r="I102" s="54">
        <v>0</v>
      </c>
      <c r="J102" s="43">
        <f t="shared" si="2"/>
        <v>-718777.19705199264</v>
      </c>
      <c r="K102" s="54">
        <v>3829608.8847244671</v>
      </c>
      <c r="L102" s="54">
        <v>-1085098.7239842322</v>
      </c>
      <c r="M102" s="54">
        <v>-1085098.7237228327</v>
      </c>
      <c r="N102" s="54">
        <v>-1084302.4405476826</v>
      </c>
      <c r="O102" s="54">
        <v>-423110.09274588764</v>
      </c>
      <c r="P102" s="54">
        <v>-151998.90372383135</v>
      </c>
      <c r="Q102" s="54">
        <v>0</v>
      </c>
      <c r="R102" s="43">
        <f t="shared" si="3"/>
        <v>-3829608.8847244666</v>
      </c>
      <c r="T102" s="361"/>
      <c r="U102" s="109"/>
      <c r="V102" s="109"/>
    </row>
    <row r="103" spans="1:22">
      <c r="A103" s="29">
        <v>32100</v>
      </c>
      <c r="B103" s="27" t="s">
        <v>470</v>
      </c>
      <c r="C103" s="54">
        <v>1109697.8628045113</v>
      </c>
      <c r="D103" s="54">
        <v>-223459.94172935034</v>
      </c>
      <c r="E103" s="54">
        <v>-223459.94172935034</v>
      </c>
      <c r="F103" s="54">
        <v>-223459.94172935034</v>
      </c>
      <c r="G103" s="54">
        <v>-221272.948119523</v>
      </c>
      <c r="H103" s="54">
        <v>-218045.08949693732</v>
      </c>
      <c r="I103" s="54">
        <v>0</v>
      </c>
      <c r="J103" s="43">
        <f t="shared" si="2"/>
        <v>-1109697.8628045113</v>
      </c>
      <c r="K103" s="54">
        <v>9754934.2523031794</v>
      </c>
      <c r="L103" s="54">
        <v>-2841662.6742989952</v>
      </c>
      <c r="M103" s="54">
        <v>-2841662.6735820924</v>
      </c>
      <c r="N103" s="54">
        <v>-2839478.8192904992</v>
      </c>
      <c r="O103" s="54">
        <v>-1056916.37797398</v>
      </c>
      <c r="P103" s="54">
        <v>-175213.70715761345</v>
      </c>
      <c r="Q103" s="54">
        <v>0</v>
      </c>
      <c r="R103" s="43">
        <f t="shared" si="3"/>
        <v>-9754934.2523031794</v>
      </c>
      <c r="T103" s="361"/>
      <c r="U103" s="109"/>
      <c r="V103" s="109"/>
    </row>
    <row r="104" spans="1:22">
      <c r="A104" s="29">
        <v>32200</v>
      </c>
      <c r="B104" s="27" t="s">
        <v>471</v>
      </c>
      <c r="C104" s="54">
        <v>1193478.5384164692</v>
      </c>
      <c r="D104" s="54">
        <v>-278395.15316431463</v>
      </c>
      <c r="E104" s="54">
        <v>-278395.15316431463</v>
      </c>
      <c r="F104" s="54">
        <v>-278395.15316431463</v>
      </c>
      <c r="G104" s="54">
        <v>-210080.58088305444</v>
      </c>
      <c r="H104" s="54">
        <v>-148212.49804047056</v>
      </c>
      <c r="I104" s="54">
        <v>0</v>
      </c>
      <c r="J104" s="43">
        <f t="shared" si="2"/>
        <v>-1193478.538416469</v>
      </c>
      <c r="K104" s="54">
        <v>5770767.7900491264</v>
      </c>
      <c r="L104" s="54">
        <v>-1699772.0579366917</v>
      </c>
      <c r="M104" s="54">
        <v>-1699772.057449389</v>
      </c>
      <c r="N104" s="54">
        <v>-1698287.619067125</v>
      </c>
      <c r="O104" s="54">
        <v>-589172.0076161637</v>
      </c>
      <c r="P104" s="54">
        <v>-83764.047979756724</v>
      </c>
      <c r="Q104" s="54">
        <v>0</v>
      </c>
      <c r="R104" s="43">
        <f t="shared" si="3"/>
        <v>-5770767.7900491264</v>
      </c>
      <c r="T104" s="361"/>
      <c r="U104" s="109"/>
      <c r="V104" s="109"/>
    </row>
    <row r="105" spans="1:22">
      <c r="A105" s="29">
        <v>32300</v>
      </c>
      <c r="B105" s="27" t="s">
        <v>472</v>
      </c>
      <c r="C105" s="54">
        <v>11326858.817392506</v>
      </c>
      <c r="D105" s="54">
        <v>-2752333.3718779031</v>
      </c>
      <c r="E105" s="54">
        <v>-2752333.3718779031</v>
      </c>
      <c r="F105" s="54">
        <v>-2752333.3718779031</v>
      </c>
      <c r="G105" s="54">
        <v>-1546207.1371664738</v>
      </c>
      <c r="H105" s="54">
        <v>-1523651.5645923223</v>
      </c>
      <c r="I105" s="54">
        <v>0</v>
      </c>
      <c r="J105" s="43">
        <f t="shared" si="2"/>
        <v>-11326858.817392506</v>
      </c>
      <c r="K105" s="54">
        <v>76657064.135694668</v>
      </c>
      <c r="L105" s="54">
        <v>-21300444.914126873</v>
      </c>
      <c r="M105" s="54">
        <v>-21300444.909117311</v>
      </c>
      <c r="N105" s="54">
        <v>-21285184.611277521</v>
      </c>
      <c r="O105" s="54">
        <v>-9883273.4428982809</v>
      </c>
      <c r="P105" s="54">
        <v>-2887716.2582746847</v>
      </c>
      <c r="Q105" s="54">
        <v>0</v>
      </c>
      <c r="R105" s="43">
        <f t="shared" si="3"/>
        <v>-76657064.135694668</v>
      </c>
      <c r="T105" s="361"/>
      <c r="U105" s="109"/>
      <c r="V105" s="109"/>
    </row>
    <row r="106" spans="1:22">
      <c r="A106" s="29">
        <v>32305</v>
      </c>
      <c r="B106" s="27" t="s">
        <v>473</v>
      </c>
      <c r="C106" s="54">
        <v>1570491.5662753177</v>
      </c>
      <c r="D106" s="54">
        <v>-315244.4857953951</v>
      </c>
      <c r="E106" s="54">
        <v>-315244.4857953951</v>
      </c>
      <c r="F106" s="54">
        <v>-315244.4857953951</v>
      </c>
      <c r="G106" s="54">
        <v>-313595.75989810308</v>
      </c>
      <c r="H106" s="54">
        <v>-311162.34899102931</v>
      </c>
      <c r="I106" s="54">
        <v>0</v>
      </c>
      <c r="J106" s="43">
        <f t="shared" si="2"/>
        <v>-1570491.5662753177</v>
      </c>
      <c r="K106" s="54">
        <v>7066245.2283397978</v>
      </c>
      <c r="L106" s="54">
        <v>-2081870.1918683008</v>
      </c>
      <c r="M106" s="54">
        <v>-2081870.1913278436</v>
      </c>
      <c r="N106" s="54">
        <v>-2080223.8320928267</v>
      </c>
      <c r="O106" s="54">
        <v>-808170.14944792783</v>
      </c>
      <c r="P106" s="54">
        <v>-14110.86360289918</v>
      </c>
      <c r="Q106" s="54">
        <v>0</v>
      </c>
      <c r="R106" s="43">
        <f t="shared" si="3"/>
        <v>-7066245.2283397978</v>
      </c>
      <c r="T106" s="361"/>
      <c r="U106" s="109"/>
      <c r="V106" s="109"/>
    </row>
    <row r="107" spans="1:22">
      <c r="A107" s="29">
        <v>32400</v>
      </c>
      <c r="B107" s="27" t="s">
        <v>474</v>
      </c>
      <c r="C107" s="54">
        <v>4082274.9213503604</v>
      </c>
      <c r="D107" s="54">
        <v>-999853.58551622531</v>
      </c>
      <c r="E107" s="54">
        <v>-999853.58551622531</v>
      </c>
      <c r="F107" s="54">
        <v>-999853.58551622531</v>
      </c>
      <c r="G107" s="54">
        <v>-545334.66578395595</v>
      </c>
      <c r="H107" s="54">
        <v>-537379.49901772838</v>
      </c>
      <c r="I107" s="54">
        <v>0</v>
      </c>
      <c r="J107" s="43">
        <f t="shared" si="2"/>
        <v>-4082274.9213503599</v>
      </c>
      <c r="K107" s="54">
        <v>26898741.959040597</v>
      </c>
      <c r="L107" s="54">
        <v>-7526035.0313424403</v>
      </c>
      <c r="M107" s="54">
        <v>-7526035.0295756087</v>
      </c>
      <c r="N107" s="54">
        <v>-7520652.8467993233</v>
      </c>
      <c r="O107" s="54">
        <v>-3499291.6288572815</v>
      </c>
      <c r="P107" s="54">
        <v>-826727.42246594664</v>
      </c>
      <c r="Q107" s="54">
        <v>0</v>
      </c>
      <c r="R107" s="43">
        <f t="shared" si="3"/>
        <v>-26898741.959040597</v>
      </c>
      <c r="T107" s="361"/>
      <c r="U107" s="109"/>
      <c r="V107" s="109"/>
    </row>
    <row r="108" spans="1:22">
      <c r="A108" s="29">
        <v>32405</v>
      </c>
      <c r="B108" s="27" t="s">
        <v>475</v>
      </c>
      <c r="C108" s="54">
        <v>923277.67619590124</v>
      </c>
      <c r="D108" s="54">
        <v>-196926.24055170867</v>
      </c>
      <c r="E108" s="54">
        <v>-196926.24055170867</v>
      </c>
      <c r="F108" s="54">
        <v>-196926.24055170867</v>
      </c>
      <c r="G108" s="54">
        <v>-186142.28221395001</v>
      </c>
      <c r="H108" s="54">
        <v>-146356.67232682515</v>
      </c>
      <c r="I108" s="54">
        <v>0</v>
      </c>
      <c r="J108" s="43">
        <f t="shared" si="2"/>
        <v>-923277.67619590112</v>
      </c>
      <c r="K108" s="54">
        <v>5508782.4446834465</v>
      </c>
      <c r="L108" s="54">
        <v>-1640543.0896958592</v>
      </c>
      <c r="M108" s="54">
        <v>-1640543.0892146581</v>
      </c>
      <c r="N108" s="54">
        <v>-1639077.2380565256</v>
      </c>
      <c r="O108" s="54">
        <v>-543849.2899156732</v>
      </c>
      <c r="P108" s="54">
        <v>-44769.737800730334</v>
      </c>
      <c r="Q108" s="54">
        <v>0</v>
      </c>
      <c r="R108" s="43">
        <f t="shared" si="3"/>
        <v>-5508782.4446834465</v>
      </c>
      <c r="T108" s="361"/>
      <c r="U108" s="109"/>
      <c r="V108" s="109"/>
    </row>
    <row r="109" spans="1:22">
      <c r="A109" s="29">
        <v>32410</v>
      </c>
      <c r="B109" s="27" t="s">
        <v>476</v>
      </c>
      <c r="C109" s="54">
        <v>1198630.3040002626</v>
      </c>
      <c r="D109" s="54">
        <v>-251994.3515326546</v>
      </c>
      <c r="E109" s="54">
        <v>-251994.3515326546</v>
      </c>
      <c r="F109" s="54">
        <v>-251994.3515326546</v>
      </c>
      <c r="G109" s="54">
        <v>-222949.78458807213</v>
      </c>
      <c r="H109" s="54">
        <v>-219697.46481422655</v>
      </c>
      <c r="I109" s="54">
        <v>0</v>
      </c>
      <c r="J109" s="43">
        <f t="shared" si="2"/>
        <v>-1198630.3040002624</v>
      </c>
      <c r="K109" s="54">
        <v>9437258.6875014026</v>
      </c>
      <c r="L109" s="54">
        <v>-2762828.8933035899</v>
      </c>
      <c r="M109" s="54">
        <v>-2762828.8925812542</v>
      </c>
      <c r="N109" s="54">
        <v>-2760628.4887450868</v>
      </c>
      <c r="O109" s="54">
        <v>-1116570.8603855604</v>
      </c>
      <c r="P109" s="54">
        <v>-34401.552485911569</v>
      </c>
      <c r="Q109" s="54">
        <v>0</v>
      </c>
      <c r="R109" s="43">
        <f t="shared" si="3"/>
        <v>-9437258.6875014026</v>
      </c>
      <c r="T109" s="361"/>
      <c r="U109" s="109"/>
      <c r="V109" s="109"/>
    </row>
    <row r="110" spans="1:22">
      <c r="A110" s="29">
        <v>32500</v>
      </c>
      <c r="B110" s="27" t="s">
        <v>477</v>
      </c>
      <c r="C110" s="54">
        <v>8126337.3625006685</v>
      </c>
      <c r="D110" s="54">
        <v>-1634287.0075031768</v>
      </c>
      <c r="E110" s="54">
        <v>-1634287.0075031768</v>
      </c>
      <c r="F110" s="54">
        <v>-1634287.0075031768</v>
      </c>
      <c r="G110" s="54">
        <v>-1621312.7471559979</v>
      </c>
      <c r="H110" s="54">
        <v>-1602163.5928351406</v>
      </c>
      <c r="I110" s="54">
        <v>0</v>
      </c>
      <c r="J110" s="43">
        <f t="shared" si="2"/>
        <v>-8126337.3625006685</v>
      </c>
      <c r="K110" s="54">
        <v>53141338.625163212</v>
      </c>
      <c r="L110" s="54">
        <v>-15760315.269250695</v>
      </c>
      <c r="M110" s="54">
        <v>-15760315.264997693</v>
      </c>
      <c r="N110" s="54">
        <v>-15747359.628542189</v>
      </c>
      <c r="O110" s="54">
        <v>-5762306.3428740362</v>
      </c>
      <c r="P110" s="54">
        <v>-111042.1194986029</v>
      </c>
      <c r="Q110" s="54">
        <v>0</v>
      </c>
      <c r="R110" s="43">
        <f t="shared" si="3"/>
        <v>-53141338.62516322</v>
      </c>
      <c r="T110" s="361"/>
      <c r="U110" s="109"/>
      <c r="V110" s="109"/>
    </row>
    <row r="111" spans="1:22">
      <c r="A111" s="29">
        <v>32505</v>
      </c>
      <c r="B111" s="27" t="s">
        <v>478</v>
      </c>
      <c r="C111" s="54">
        <v>2763117.2777240733</v>
      </c>
      <c r="D111" s="54">
        <v>-644413.15245149448</v>
      </c>
      <c r="E111" s="54">
        <v>-644413.15245149448</v>
      </c>
      <c r="F111" s="54">
        <v>-644413.15245149448</v>
      </c>
      <c r="G111" s="54">
        <v>-642534.09370264981</v>
      </c>
      <c r="H111" s="54">
        <v>-187343.72666693994</v>
      </c>
      <c r="I111" s="54">
        <v>0</v>
      </c>
      <c r="J111" s="43">
        <f t="shared" si="2"/>
        <v>-2763117.2777240733</v>
      </c>
      <c r="K111" s="54">
        <v>9450102.7029626276</v>
      </c>
      <c r="L111" s="54">
        <v>-2675907.4438979807</v>
      </c>
      <c r="M111" s="54">
        <v>-2675907.4432820198</v>
      </c>
      <c r="N111" s="54">
        <v>-2674031.0818265593</v>
      </c>
      <c r="O111" s="54">
        <v>-1031551.5326936693</v>
      </c>
      <c r="P111" s="54">
        <v>-392705.20126239996</v>
      </c>
      <c r="Q111" s="54">
        <v>0</v>
      </c>
      <c r="R111" s="43">
        <f t="shared" si="3"/>
        <v>-9450102.7029626295</v>
      </c>
      <c r="T111" s="361"/>
      <c r="U111" s="109"/>
      <c r="V111" s="109"/>
    </row>
    <row r="112" spans="1:22">
      <c r="A112" s="29">
        <v>32600</v>
      </c>
      <c r="B112" s="27" t="s">
        <v>479</v>
      </c>
      <c r="C112" s="54">
        <v>31370827.843653586</v>
      </c>
      <c r="D112" s="54">
        <v>-6307066.0370652312</v>
      </c>
      <c r="E112" s="54">
        <v>-6307066.0370652312</v>
      </c>
      <c r="F112" s="54">
        <v>-6307066.0370652312</v>
      </c>
      <c r="G112" s="54">
        <v>-6259739.9563335665</v>
      </c>
      <c r="H112" s="54">
        <v>-6189889.7761243284</v>
      </c>
      <c r="I112" s="54">
        <v>0</v>
      </c>
      <c r="J112" s="43">
        <f t="shared" si="2"/>
        <v>-31370827.843653589</v>
      </c>
      <c r="K112" s="54">
        <v>188811822.41770178</v>
      </c>
      <c r="L112" s="54">
        <v>-56056708.003496751</v>
      </c>
      <c r="M112" s="54">
        <v>-56056707.987983122</v>
      </c>
      <c r="N112" s="54">
        <v>-56009449.841436334</v>
      </c>
      <c r="O112" s="54">
        <v>-20283909.347302891</v>
      </c>
      <c r="P112" s="54">
        <v>-405047.23748269695</v>
      </c>
      <c r="Q112" s="54">
        <v>0</v>
      </c>
      <c r="R112" s="43">
        <f t="shared" si="3"/>
        <v>-188811822.41770178</v>
      </c>
      <c r="T112" s="361"/>
      <c r="U112" s="109"/>
      <c r="V112" s="109"/>
    </row>
    <row r="113" spans="1:22">
      <c r="A113" s="29">
        <v>32605</v>
      </c>
      <c r="B113" s="27" t="s">
        <v>480</v>
      </c>
      <c r="C113" s="54">
        <v>5750362.7536382265</v>
      </c>
      <c r="D113" s="54">
        <v>-1270203.216913657</v>
      </c>
      <c r="E113" s="54">
        <v>-1270203.216913657</v>
      </c>
      <c r="F113" s="54">
        <v>-1270203.216913657</v>
      </c>
      <c r="G113" s="54">
        <v>-1263544.4800894884</v>
      </c>
      <c r="H113" s="54">
        <v>-676208.62280776631</v>
      </c>
      <c r="I113" s="54">
        <v>0</v>
      </c>
      <c r="J113" s="43">
        <f t="shared" si="2"/>
        <v>-5750362.7536382256</v>
      </c>
      <c r="K113" s="54">
        <v>27190605.528355051</v>
      </c>
      <c r="L113" s="54">
        <v>-8273141.2832498774</v>
      </c>
      <c r="M113" s="54">
        <v>-8273141.2810671236</v>
      </c>
      <c r="N113" s="54">
        <v>-8266492.1025214233</v>
      </c>
      <c r="O113" s="54">
        <v>-2320841.0809546988</v>
      </c>
      <c r="P113" s="54">
        <v>-56989.7805619305</v>
      </c>
      <c r="Q113" s="54">
        <v>0</v>
      </c>
      <c r="R113" s="43">
        <f t="shared" si="3"/>
        <v>-27190605.528355055</v>
      </c>
      <c r="T113" s="361"/>
      <c r="U113" s="109"/>
      <c r="V113" s="109"/>
    </row>
    <row r="114" spans="1:22">
      <c r="A114" s="29">
        <v>32700</v>
      </c>
      <c r="B114" s="27" t="s">
        <v>481</v>
      </c>
      <c r="C114" s="54">
        <v>3914816.0036634887</v>
      </c>
      <c r="D114" s="54">
        <v>-1022683.2456823977</v>
      </c>
      <c r="E114" s="54">
        <v>-1022683.2456823977</v>
      </c>
      <c r="F114" s="54">
        <v>-1022683.2456823977</v>
      </c>
      <c r="G114" s="54">
        <v>-426493.91133338131</v>
      </c>
      <c r="H114" s="54">
        <v>-420272.35528291401</v>
      </c>
      <c r="I114" s="54">
        <v>0</v>
      </c>
      <c r="J114" s="43">
        <f t="shared" si="2"/>
        <v>-3914816.0036634882</v>
      </c>
      <c r="K114" s="54">
        <v>16896738.234614391</v>
      </c>
      <c r="L114" s="54">
        <v>-4969840.7313246606</v>
      </c>
      <c r="M114" s="54">
        <v>-4969840.729942861</v>
      </c>
      <c r="N114" s="54">
        <v>-4965631.4464921765</v>
      </c>
      <c r="O114" s="54">
        <v>-1820615.7665171705</v>
      </c>
      <c r="P114" s="54">
        <v>-170809.56033752163</v>
      </c>
      <c r="Q114" s="54">
        <v>0</v>
      </c>
      <c r="R114" s="43">
        <f t="shared" si="3"/>
        <v>-16896738.234614391</v>
      </c>
      <c r="T114" s="361"/>
      <c r="U114" s="109"/>
      <c r="V114" s="109"/>
    </row>
    <row r="115" spans="1:22">
      <c r="A115" s="29">
        <v>32800</v>
      </c>
      <c r="B115" s="27" t="s">
        <v>482</v>
      </c>
      <c r="C115" s="54">
        <v>8093797.5990167838</v>
      </c>
      <c r="D115" s="54">
        <v>-1963755.337012138</v>
      </c>
      <c r="E115" s="54">
        <v>-1963755.337012138</v>
      </c>
      <c r="F115" s="54">
        <v>-1963755.337012138</v>
      </c>
      <c r="G115" s="54">
        <v>-1340792.1263119732</v>
      </c>
      <c r="H115" s="54">
        <v>-861739.46166839683</v>
      </c>
      <c r="I115" s="54">
        <v>0</v>
      </c>
      <c r="J115" s="43">
        <f t="shared" si="2"/>
        <v>-8093797.5990167838</v>
      </c>
      <c r="K115" s="54">
        <v>22048122.031149048</v>
      </c>
      <c r="L115" s="54">
        <v>-6630974.9352910584</v>
      </c>
      <c r="M115" s="54">
        <v>-6630974.9333071252</v>
      </c>
      <c r="N115" s="54">
        <v>-6624931.4102479871</v>
      </c>
      <c r="O115" s="54">
        <v>-2109442.014971036</v>
      </c>
      <c r="P115" s="54">
        <v>-51798.737331839911</v>
      </c>
      <c r="Q115" s="54">
        <v>0</v>
      </c>
      <c r="R115" s="43">
        <f t="shared" si="3"/>
        <v>-22048122.031149048</v>
      </c>
      <c r="T115" s="361"/>
      <c r="U115" s="109"/>
      <c r="V115" s="109"/>
    </row>
    <row r="116" spans="1:22">
      <c r="A116" s="29">
        <v>32900</v>
      </c>
      <c r="B116" s="27" t="s">
        <v>483</v>
      </c>
      <c r="C116" s="54">
        <v>13857110.999982264</v>
      </c>
      <c r="D116" s="54">
        <v>-3479662.6635197205</v>
      </c>
      <c r="E116" s="54">
        <v>-3479662.6635197205</v>
      </c>
      <c r="F116" s="54">
        <v>-3479662.6635197205</v>
      </c>
      <c r="G116" s="54">
        <v>-1721618.7148467035</v>
      </c>
      <c r="H116" s="54">
        <v>-1696504.2945763997</v>
      </c>
      <c r="I116" s="54">
        <v>0</v>
      </c>
      <c r="J116" s="43">
        <f t="shared" si="2"/>
        <v>-13857110.999982264</v>
      </c>
      <c r="K116" s="54">
        <v>76320053.737103909</v>
      </c>
      <c r="L116" s="54">
        <v>-21772630.457072645</v>
      </c>
      <c r="M116" s="54">
        <v>-21772630.451494768</v>
      </c>
      <c r="N116" s="54">
        <v>-21755638.928351719</v>
      </c>
      <c r="O116" s="54">
        <v>-9060222.3954322394</v>
      </c>
      <c r="P116" s="54">
        <v>-1958931.5047525142</v>
      </c>
      <c r="Q116" s="54">
        <v>0</v>
      </c>
      <c r="R116" s="43">
        <f t="shared" si="3"/>
        <v>-76320053.737103879</v>
      </c>
      <c r="T116" s="361"/>
      <c r="U116" s="109"/>
      <c r="V116" s="109"/>
    </row>
    <row r="117" spans="1:22">
      <c r="A117" s="29">
        <v>32901</v>
      </c>
      <c r="B117" s="27" t="s">
        <v>484</v>
      </c>
      <c r="C117" s="54">
        <v>193367.85376349205</v>
      </c>
      <c r="D117" s="54">
        <v>-38938.499192127849</v>
      </c>
      <c r="E117" s="54">
        <v>-38938.499192127849</v>
      </c>
      <c r="F117" s="54">
        <v>-38938.499192127849</v>
      </c>
      <c r="G117" s="54">
        <v>-38557.409640907113</v>
      </c>
      <c r="H117" s="54">
        <v>-37994.946546201369</v>
      </c>
      <c r="I117" s="54">
        <v>0</v>
      </c>
      <c r="J117" s="43">
        <f t="shared" si="2"/>
        <v>-193367.85376349202</v>
      </c>
      <c r="K117" s="54">
        <v>3485706.1001665611</v>
      </c>
      <c r="L117" s="54">
        <v>-959244.59882000519</v>
      </c>
      <c r="M117" s="54">
        <v>-959244.59869508294</v>
      </c>
      <c r="N117" s="54">
        <v>-958864.05617855489</v>
      </c>
      <c r="O117" s="54">
        <v>-376679.23537880107</v>
      </c>
      <c r="P117" s="54">
        <v>-231673.61109411714</v>
      </c>
      <c r="Q117" s="54">
        <v>0</v>
      </c>
      <c r="R117" s="43">
        <f t="shared" si="3"/>
        <v>-3485706.1001665611</v>
      </c>
      <c r="T117" s="361"/>
      <c r="U117" s="109"/>
      <c r="V117" s="109"/>
    </row>
    <row r="118" spans="1:22">
      <c r="A118" s="29">
        <v>32905</v>
      </c>
      <c r="B118" s="27" t="s">
        <v>485</v>
      </c>
      <c r="C118" s="54">
        <v>1528490.4024834437</v>
      </c>
      <c r="D118" s="54">
        <v>-326310.50228945463</v>
      </c>
      <c r="E118" s="54">
        <v>-326310.50228945463</v>
      </c>
      <c r="F118" s="54">
        <v>-326310.50228945463</v>
      </c>
      <c r="G118" s="54">
        <v>-324048.632946075</v>
      </c>
      <c r="H118" s="54">
        <v>-225510.26266900467</v>
      </c>
      <c r="I118" s="54">
        <v>0</v>
      </c>
      <c r="J118" s="43">
        <f t="shared" si="2"/>
        <v>-1528490.4024834435</v>
      </c>
      <c r="K118" s="54">
        <v>11157995.540733134</v>
      </c>
      <c r="L118" s="54">
        <v>-3176680.6669377657</v>
      </c>
      <c r="M118" s="54">
        <v>-3176680.6661963183</v>
      </c>
      <c r="N118" s="54">
        <v>-3174422.0436514853</v>
      </c>
      <c r="O118" s="54">
        <v>-1199603.6217881707</v>
      </c>
      <c r="P118" s="54">
        <v>-430608.54215939227</v>
      </c>
      <c r="Q118" s="54">
        <v>0</v>
      </c>
      <c r="R118" s="43">
        <f t="shared" si="3"/>
        <v>-11157995.540733131</v>
      </c>
      <c r="T118" s="361"/>
      <c r="U118" s="109"/>
      <c r="V118" s="109"/>
    </row>
    <row r="119" spans="1:22">
      <c r="A119" s="29">
        <v>32910</v>
      </c>
      <c r="B119" s="27" t="s">
        <v>486</v>
      </c>
      <c r="C119" s="54">
        <v>3701433.4007045003</v>
      </c>
      <c r="D119" s="54">
        <v>-902286.39721047482</v>
      </c>
      <c r="E119" s="54">
        <v>-902286.39721047482</v>
      </c>
      <c r="F119" s="54">
        <v>-902286.39721047482</v>
      </c>
      <c r="G119" s="54">
        <v>-499732.58723947097</v>
      </c>
      <c r="H119" s="54">
        <v>-494841.62183360517</v>
      </c>
      <c r="I119" s="54">
        <v>0</v>
      </c>
      <c r="J119" s="43">
        <f t="shared" si="2"/>
        <v>-3701433.4007045003</v>
      </c>
      <c r="K119" s="54">
        <v>13187849.072961032</v>
      </c>
      <c r="L119" s="54">
        <v>-3909625.8691225387</v>
      </c>
      <c r="M119" s="54">
        <v>-3909625.8680362618</v>
      </c>
      <c r="N119" s="54">
        <v>-3906316.8148711403</v>
      </c>
      <c r="O119" s="54">
        <v>-1433918.7898613226</v>
      </c>
      <c r="P119" s="54">
        <v>-28361.731069770009</v>
      </c>
      <c r="Q119" s="54">
        <v>0</v>
      </c>
      <c r="R119" s="43">
        <f t="shared" si="3"/>
        <v>-13187849.072961034</v>
      </c>
      <c r="T119" s="361"/>
      <c r="U119" s="109"/>
      <c r="V119" s="109"/>
    </row>
    <row r="120" spans="1:22">
      <c r="A120" s="29">
        <v>32920</v>
      </c>
      <c r="B120" s="27" t="s">
        <v>487</v>
      </c>
      <c r="C120" s="54">
        <v>2880424.8490204136</v>
      </c>
      <c r="D120" s="54">
        <v>-766489.327741232</v>
      </c>
      <c r="E120" s="54">
        <v>-766489.327741232</v>
      </c>
      <c r="F120" s="54">
        <v>-766489.327741232</v>
      </c>
      <c r="G120" s="54">
        <v>-305977.28078571684</v>
      </c>
      <c r="H120" s="54">
        <v>-274979.58501100069</v>
      </c>
      <c r="I120" s="54">
        <v>0</v>
      </c>
      <c r="J120" s="43">
        <f t="shared" si="2"/>
        <v>-2880424.8490204141</v>
      </c>
      <c r="K120" s="54">
        <v>10949002.896075921</v>
      </c>
      <c r="L120" s="54">
        <v>-3202090.032991522</v>
      </c>
      <c r="M120" s="54">
        <v>-3202090.0320874262</v>
      </c>
      <c r="N120" s="54">
        <v>-3199335.9441682156</v>
      </c>
      <c r="O120" s="54">
        <v>-1141586.7354427176</v>
      </c>
      <c r="P120" s="54">
        <v>-203900.15138604061</v>
      </c>
      <c r="Q120" s="54">
        <v>0</v>
      </c>
      <c r="R120" s="43">
        <f t="shared" si="3"/>
        <v>-10949002.896075923</v>
      </c>
      <c r="T120" s="361"/>
      <c r="U120" s="109"/>
      <c r="V120" s="109"/>
    </row>
    <row r="121" spans="1:22">
      <c r="A121" s="29">
        <v>33000</v>
      </c>
      <c r="B121" s="27" t="s">
        <v>488</v>
      </c>
      <c r="C121" s="54">
        <v>4118919.1086990689</v>
      </c>
      <c r="D121" s="54">
        <v>-931295.4268968784</v>
      </c>
      <c r="E121" s="54">
        <v>-931295.4268968784</v>
      </c>
      <c r="F121" s="54">
        <v>-931295.4268968784</v>
      </c>
      <c r="G121" s="54">
        <v>-667384.20712090877</v>
      </c>
      <c r="H121" s="54">
        <v>-657648.62088752468</v>
      </c>
      <c r="I121" s="54">
        <v>0</v>
      </c>
      <c r="J121" s="43">
        <f t="shared" si="2"/>
        <v>-4118919.1086990684</v>
      </c>
      <c r="K121" s="54">
        <v>27477481.764142547</v>
      </c>
      <c r="L121" s="54">
        <v>-7992164.8193322215</v>
      </c>
      <c r="M121" s="54">
        <v>-7992164.8171699606</v>
      </c>
      <c r="N121" s="54">
        <v>-7985578.0659324126</v>
      </c>
      <c r="O121" s="54">
        <v>-3064209.3425176176</v>
      </c>
      <c r="P121" s="54">
        <v>-443364.71919033484</v>
      </c>
      <c r="Q121" s="54">
        <v>0</v>
      </c>
      <c r="R121" s="43">
        <f t="shared" si="3"/>
        <v>-27477481.764142547</v>
      </c>
      <c r="T121" s="361"/>
      <c r="U121" s="109"/>
      <c r="V121" s="109"/>
    </row>
    <row r="122" spans="1:22">
      <c r="A122" s="29">
        <v>33001</v>
      </c>
      <c r="B122" s="27" t="s">
        <v>489</v>
      </c>
      <c r="C122" s="54">
        <v>206201.96392689564</v>
      </c>
      <c r="D122" s="54">
        <v>-58598.422707343903</v>
      </c>
      <c r="E122" s="54">
        <v>-58598.422707343903</v>
      </c>
      <c r="F122" s="54">
        <v>-58598.422707343903</v>
      </c>
      <c r="G122" s="54">
        <v>-15315.053440145137</v>
      </c>
      <c r="H122" s="54">
        <v>-15091.642364718826</v>
      </c>
      <c r="I122" s="54">
        <v>0</v>
      </c>
      <c r="J122" s="43">
        <f t="shared" si="2"/>
        <v>-206201.96392689567</v>
      </c>
      <c r="K122" s="54">
        <v>1074797.2008039521</v>
      </c>
      <c r="L122" s="54">
        <v>-277231.49327599123</v>
      </c>
      <c r="M122" s="54">
        <v>-277231.49322637194</v>
      </c>
      <c r="N122" s="54">
        <v>-277080.34124206717</v>
      </c>
      <c r="O122" s="54">
        <v>-164145.35687540594</v>
      </c>
      <c r="P122" s="54">
        <v>-79108.51618411571</v>
      </c>
      <c r="Q122" s="54">
        <v>0</v>
      </c>
      <c r="R122" s="43">
        <f t="shared" si="3"/>
        <v>-1074797.2008039521</v>
      </c>
      <c r="T122" s="361"/>
      <c r="U122" s="109"/>
      <c r="V122" s="109"/>
    </row>
    <row r="123" spans="1:22">
      <c r="A123" s="29">
        <v>33027</v>
      </c>
      <c r="B123" s="27" t="s">
        <v>490</v>
      </c>
      <c r="C123" s="54">
        <v>2213020.7427114435</v>
      </c>
      <c r="D123" s="54">
        <v>-557712.71123695059</v>
      </c>
      <c r="E123" s="54">
        <v>-557712.71123695059</v>
      </c>
      <c r="F123" s="54">
        <v>-557712.71123695059</v>
      </c>
      <c r="G123" s="54">
        <v>-311601.68447021343</v>
      </c>
      <c r="H123" s="54">
        <v>-228280.92453037779</v>
      </c>
      <c r="I123" s="54">
        <v>0</v>
      </c>
      <c r="J123" s="43">
        <f t="shared" si="2"/>
        <v>-2213020.742711443</v>
      </c>
      <c r="K123" s="54">
        <v>3297000.3165846607</v>
      </c>
      <c r="L123" s="54">
        <v>-991573.17934076232</v>
      </c>
      <c r="M123" s="54">
        <v>-991573.17904409196</v>
      </c>
      <c r="N123" s="54">
        <v>-990669.4513973057</v>
      </c>
      <c r="O123" s="54">
        <v>-315438.70182462136</v>
      </c>
      <c r="P123" s="54">
        <v>-7745.8049778791774</v>
      </c>
      <c r="Q123" s="54">
        <v>0</v>
      </c>
      <c r="R123" s="43">
        <f t="shared" si="3"/>
        <v>-3297000.3165846607</v>
      </c>
      <c r="T123" s="361"/>
      <c r="U123" s="109"/>
      <c r="V123" s="109"/>
    </row>
    <row r="124" spans="1:22">
      <c r="A124" s="29">
        <v>33100</v>
      </c>
      <c r="B124" s="27" t="s">
        <v>491</v>
      </c>
      <c r="C124" s="54">
        <v>5538017.2292383704</v>
      </c>
      <c r="D124" s="54">
        <v>-1249747.5445559984</v>
      </c>
      <c r="E124" s="54">
        <v>-1249747.5445559984</v>
      </c>
      <c r="F124" s="54">
        <v>-1249747.5445559984</v>
      </c>
      <c r="G124" s="54">
        <v>-900958.74603882665</v>
      </c>
      <c r="H124" s="54">
        <v>-887815.84953154763</v>
      </c>
      <c r="I124" s="54">
        <v>0</v>
      </c>
      <c r="J124" s="43">
        <f t="shared" si="2"/>
        <v>-5538017.2292383704</v>
      </c>
      <c r="K124" s="54">
        <v>42380834.011764579</v>
      </c>
      <c r="L124" s="54">
        <v>-11998015.636861522</v>
      </c>
      <c r="M124" s="54">
        <v>-11998015.633942503</v>
      </c>
      <c r="N124" s="54">
        <v>-11989123.617811266</v>
      </c>
      <c r="O124" s="54">
        <v>-5345349.0925336489</v>
      </c>
      <c r="P124" s="54">
        <v>-1050330.0306156366</v>
      </c>
      <c r="Q124" s="54">
        <v>0</v>
      </c>
      <c r="R124" s="43">
        <f t="shared" si="3"/>
        <v>-42380834.011764579</v>
      </c>
      <c r="T124" s="361"/>
      <c r="U124" s="109"/>
      <c r="V124" s="109"/>
    </row>
    <row r="125" spans="1:22">
      <c r="A125" s="29">
        <v>33105</v>
      </c>
      <c r="B125" s="27" t="s">
        <v>492</v>
      </c>
      <c r="C125" s="54">
        <v>491902.80552994896</v>
      </c>
      <c r="D125" s="54">
        <v>-99054.504784236371</v>
      </c>
      <c r="E125" s="54">
        <v>-99054.504784236371</v>
      </c>
      <c r="F125" s="54">
        <v>-99054.504784236371</v>
      </c>
      <c r="G125" s="54">
        <v>-98085.062264421722</v>
      </c>
      <c r="H125" s="54">
        <v>-96654.228912818115</v>
      </c>
      <c r="I125" s="54">
        <v>0</v>
      </c>
      <c r="J125" s="43">
        <f t="shared" si="2"/>
        <v>-491902.80552994896</v>
      </c>
      <c r="K125" s="54">
        <v>4694996.0370856151</v>
      </c>
      <c r="L125" s="54">
        <v>-1335338.9185631541</v>
      </c>
      <c r="M125" s="54">
        <v>-1335338.9182453677</v>
      </c>
      <c r="N125" s="54">
        <v>-1334370.867311046</v>
      </c>
      <c r="O125" s="54">
        <v>-513682.21627101372</v>
      </c>
      <c r="P125" s="54">
        <v>-176265.11669503327</v>
      </c>
      <c r="Q125" s="54">
        <v>0</v>
      </c>
      <c r="R125" s="43">
        <f t="shared" si="3"/>
        <v>-4694996.0370856151</v>
      </c>
      <c r="T125" s="361"/>
      <c r="U125" s="109"/>
      <c r="V125" s="109"/>
    </row>
    <row r="126" spans="1:22">
      <c r="A126" s="29">
        <v>33200</v>
      </c>
      <c r="B126" s="27" t="s">
        <v>493</v>
      </c>
      <c r="C126" s="54">
        <v>33684946.189796709</v>
      </c>
      <c r="D126" s="54">
        <v>-7872369.0143177575</v>
      </c>
      <c r="E126" s="54">
        <v>-7872369.0143177575</v>
      </c>
      <c r="F126" s="54">
        <v>-7872369.0143177575</v>
      </c>
      <c r="G126" s="54">
        <v>-5064852.9715312682</v>
      </c>
      <c r="H126" s="54">
        <v>-5002986.175312167</v>
      </c>
      <c r="I126" s="54">
        <v>0</v>
      </c>
      <c r="J126" s="43">
        <f t="shared" si="2"/>
        <v>-33684946.189796709</v>
      </c>
      <c r="K126" s="54">
        <v>172969506.06665006</v>
      </c>
      <c r="L126" s="54">
        <v>-50992080.51194869</v>
      </c>
      <c r="M126" s="54">
        <v>-50992080.498208158</v>
      </c>
      <c r="N126" s="54">
        <v>-50950223.625207335</v>
      </c>
      <c r="O126" s="54">
        <v>-19676368.242312189</v>
      </c>
      <c r="P126" s="54">
        <v>-358753.18897370069</v>
      </c>
      <c r="Q126" s="54">
        <v>0</v>
      </c>
      <c r="R126" s="43">
        <f t="shared" si="3"/>
        <v>-172969506.06665006</v>
      </c>
      <c r="T126" s="361"/>
      <c r="U126" s="109"/>
      <c r="V126" s="109"/>
    </row>
    <row r="127" spans="1:22">
      <c r="A127" s="29">
        <v>33202</v>
      </c>
      <c r="B127" s="27" t="s">
        <v>494</v>
      </c>
      <c r="C127" s="54">
        <v>1985144.7751401311</v>
      </c>
      <c r="D127" s="54">
        <v>-560312.58778546273</v>
      </c>
      <c r="E127" s="54">
        <v>-560312.58778546273</v>
      </c>
      <c r="F127" s="54">
        <v>-560312.58778546273</v>
      </c>
      <c r="G127" s="54">
        <v>-234157.9957166994</v>
      </c>
      <c r="H127" s="54">
        <v>-70049.016067043834</v>
      </c>
      <c r="I127" s="54">
        <v>0</v>
      </c>
      <c r="J127" s="43">
        <f t="shared" si="2"/>
        <v>-1985144.7751401314</v>
      </c>
      <c r="K127" s="54">
        <v>2773878.4395392905</v>
      </c>
      <c r="L127" s="54">
        <v>-812648.94133225654</v>
      </c>
      <c r="M127" s="54">
        <v>-812648.94110194477</v>
      </c>
      <c r="N127" s="54">
        <v>-811947.35756840685</v>
      </c>
      <c r="O127" s="54">
        <v>-287750.9617589048</v>
      </c>
      <c r="P127" s="54">
        <v>-48882.23777777762</v>
      </c>
      <c r="Q127" s="54">
        <v>0</v>
      </c>
      <c r="R127" s="43">
        <f t="shared" si="3"/>
        <v>-2773878.4395392905</v>
      </c>
      <c r="T127" s="361"/>
      <c r="U127" s="109"/>
      <c r="V127" s="109"/>
    </row>
    <row r="128" spans="1:22">
      <c r="A128" s="29">
        <v>33203</v>
      </c>
      <c r="B128" s="27" t="s">
        <v>495</v>
      </c>
      <c r="C128" s="54">
        <v>368082.10065041739</v>
      </c>
      <c r="D128" s="54">
        <v>-93884.84007126106</v>
      </c>
      <c r="E128" s="54">
        <v>-93884.84007126106</v>
      </c>
      <c r="F128" s="54">
        <v>-93884.84007126106</v>
      </c>
      <c r="G128" s="54">
        <v>-43471.97737463659</v>
      </c>
      <c r="H128" s="54">
        <v>-42955.603061997637</v>
      </c>
      <c r="I128" s="54">
        <v>0</v>
      </c>
      <c r="J128" s="43">
        <f t="shared" si="2"/>
        <v>-368082.10065041739</v>
      </c>
      <c r="K128" s="54">
        <v>1549413.0896336457</v>
      </c>
      <c r="L128" s="54">
        <v>-452036.56487355067</v>
      </c>
      <c r="M128" s="54">
        <v>-452036.56475886464</v>
      </c>
      <c r="N128" s="54">
        <v>-451687.20427236927</v>
      </c>
      <c r="O128" s="54">
        <v>-190658.4042724309</v>
      </c>
      <c r="P128" s="54">
        <v>-2994.3514564300926</v>
      </c>
      <c r="Q128" s="54">
        <v>0</v>
      </c>
      <c r="R128" s="43">
        <f t="shared" si="3"/>
        <v>-1549413.0896336455</v>
      </c>
      <c r="T128" s="361"/>
      <c r="U128" s="109"/>
      <c r="V128" s="109"/>
    </row>
    <row r="129" spans="1:22">
      <c r="A129" s="29">
        <v>33204</v>
      </c>
      <c r="B129" s="27" t="s">
        <v>496</v>
      </c>
      <c r="C129" s="54">
        <v>1794121.2386464938</v>
      </c>
      <c r="D129" s="54">
        <v>-458070.28978516092</v>
      </c>
      <c r="E129" s="54">
        <v>-458070.28978516092</v>
      </c>
      <c r="F129" s="54">
        <v>-458070.28978516092</v>
      </c>
      <c r="G129" s="54">
        <v>-210852.86563584756</v>
      </c>
      <c r="H129" s="54">
        <v>-209057.50365516369</v>
      </c>
      <c r="I129" s="54">
        <v>0</v>
      </c>
      <c r="J129" s="43">
        <f t="shared" si="2"/>
        <v>-1794121.2386464938</v>
      </c>
      <c r="K129" s="54">
        <v>6181904.7854346493</v>
      </c>
      <c r="L129" s="54">
        <v>-1770371.0473125726</v>
      </c>
      <c r="M129" s="54">
        <v>-1770371.0469138252</v>
      </c>
      <c r="N129" s="54">
        <v>-1769156.3688795876</v>
      </c>
      <c r="O129" s="54">
        <v>-861595.37695416284</v>
      </c>
      <c r="P129" s="54">
        <v>-10410.9453745015</v>
      </c>
      <c r="Q129" s="54">
        <v>0</v>
      </c>
      <c r="R129" s="43">
        <f t="shared" si="3"/>
        <v>-6181904.7854346493</v>
      </c>
      <c r="T129" s="361"/>
      <c r="U129" s="109"/>
      <c r="V129" s="109"/>
    </row>
    <row r="130" spans="1:22">
      <c r="A130" s="29">
        <v>33205</v>
      </c>
      <c r="B130" s="27" t="s">
        <v>497</v>
      </c>
      <c r="C130" s="54">
        <v>1929122.5698090249</v>
      </c>
      <c r="D130" s="54">
        <v>-404574.9546562992</v>
      </c>
      <c r="E130" s="54">
        <v>-404574.9546562992</v>
      </c>
      <c r="F130" s="54">
        <v>-404574.9546562992</v>
      </c>
      <c r="G130" s="54">
        <v>-401425.81462597352</v>
      </c>
      <c r="H130" s="54">
        <v>-313971.89121415379</v>
      </c>
      <c r="I130" s="54">
        <v>0</v>
      </c>
      <c r="J130" s="43">
        <f t="shared" si="2"/>
        <v>-1929122.5698090249</v>
      </c>
      <c r="K130" s="54">
        <v>14211230.697889742</v>
      </c>
      <c r="L130" s="54">
        <v>-4108017.7780251526</v>
      </c>
      <c r="M130" s="54">
        <v>-4108017.7769928551</v>
      </c>
      <c r="N130" s="54">
        <v>-4104873.1573930765</v>
      </c>
      <c r="O130" s="54">
        <v>-1480486.6063674022</v>
      </c>
      <c r="P130" s="54">
        <v>-409835.37911125325</v>
      </c>
      <c r="Q130" s="54">
        <v>0</v>
      </c>
      <c r="R130" s="43">
        <f t="shared" si="3"/>
        <v>-14211230.697889738</v>
      </c>
      <c r="T130" s="361"/>
      <c r="U130" s="109"/>
      <c r="V130" s="109"/>
    </row>
    <row r="131" spans="1:22">
      <c r="A131" s="29">
        <v>33206</v>
      </c>
      <c r="B131" s="27" t="s">
        <v>498</v>
      </c>
      <c r="C131" s="54">
        <v>559390.80824197968</v>
      </c>
      <c r="D131" s="54">
        <v>-149273.08497054837</v>
      </c>
      <c r="E131" s="54">
        <v>-149273.08497054837</v>
      </c>
      <c r="F131" s="54">
        <v>-149273.08497054837</v>
      </c>
      <c r="G131" s="54">
        <v>-80805.501276243915</v>
      </c>
      <c r="H131" s="54">
        <v>-30766.052054090662</v>
      </c>
      <c r="I131" s="54">
        <v>0</v>
      </c>
      <c r="J131" s="43">
        <f t="shared" si="2"/>
        <v>-559390.80824197968</v>
      </c>
      <c r="K131" s="54">
        <v>1360126.2403892025</v>
      </c>
      <c r="L131" s="54">
        <v>-385285.11072343972</v>
      </c>
      <c r="M131" s="54">
        <v>-385285.11062228505</v>
      </c>
      <c r="N131" s="54">
        <v>-384976.96988419868</v>
      </c>
      <c r="O131" s="54">
        <v>-154745.99012844765</v>
      </c>
      <c r="P131" s="54">
        <v>-49833.059030831551</v>
      </c>
      <c r="Q131" s="54">
        <v>0</v>
      </c>
      <c r="R131" s="43">
        <f t="shared" si="3"/>
        <v>-1360126.2403892025</v>
      </c>
      <c r="T131" s="361"/>
      <c r="U131" s="109"/>
      <c r="V131" s="109"/>
    </row>
    <row r="132" spans="1:22">
      <c r="A132" s="29">
        <v>33207</v>
      </c>
      <c r="B132" s="27" t="s">
        <v>499</v>
      </c>
      <c r="C132" s="54">
        <v>5068080.344370801</v>
      </c>
      <c r="D132" s="54">
        <v>-1343184.6298796583</v>
      </c>
      <c r="E132" s="54">
        <v>-1343184.6298796583</v>
      </c>
      <c r="F132" s="54">
        <v>-1343184.6298796583</v>
      </c>
      <c r="G132" s="54">
        <v>-619269.61775276263</v>
      </c>
      <c r="H132" s="54">
        <v>-419256.83697906305</v>
      </c>
      <c r="I132" s="54">
        <v>0</v>
      </c>
      <c r="J132" s="43">
        <f t="shared" si="2"/>
        <v>-5068080.344370801</v>
      </c>
      <c r="K132" s="54">
        <v>4047402.2081257338</v>
      </c>
      <c r="L132" s="54">
        <v>-1217256.6242697241</v>
      </c>
      <c r="M132" s="54">
        <v>-1217256.6239055311</v>
      </c>
      <c r="N132" s="54">
        <v>-1216147.2065801076</v>
      </c>
      <c r="O132" s="54">
        <v>-387232.99232674012</v>
      </c>
      <c r="P132" s="54">
        <v>-9508.7610436310588</v>
      </c>
      <c r="Q132" s="54">
        <v>0</v>
      </c>
      <c r="R132" s="43">
        <f t="shared" si="3"/>
        <v>-4047402.2081257338</v>
      </c>
      <c r="T132" s="361"/>
      <c r="U132" s="109"/>
      <c r="V132" s="109"/>
    </row>
    <row r="133" spans="1:22">
      <c r="A133" s="29">
        <v>33208</v>
      </c>
      <c r="B133" s="27" t="s">
        <v>500</v>
      </c>
      <c r="C133" s="54">
        <v>0</v>
      </c>
      <c r="D133" s="54">
        <v>0</v>
      </c>
      <c r="E133" s="54">
        <v>0</v>
      </c>
      <c r="F133" s="54">
        <v>0</v>
      </c>
      <c r="G133" s="54">
        <v>0</v>
      </c>
      <c r="H133" s="54">
        <v>0</v>
      </c>
      <c r="I133" s="54">
        <v>0</v>
      </c>
      <c r="J133" s="43">
        <f t="shared" si="2"/>
        <v>0</v>
      </c>
      <c r="K133" s="54">
        <v>872177</v>
      </c>
      <c r="L133" s="54">
        <v>-223659</v>
      </c>
      <c r="M133" s="54">
        <v>-223659</v>
      </c>
      <c r="N133" s="54">
        <v>-223659</v>
      </c>
      <c r="O133" s="54">
        <v>-201200</v>
      </c>
      <c r="P133" s="54">
        <v>0</v>
      </c>
      <c r="Q133" s="54">
        <v>0</v>
      </c>
      <c r="R133" s="43">
        <f t="shared" si="3"/>
        <v>-872177</v>
      </c>
      <c r="T133" s="361"/>
      <c r="U133" s="109"/>
      <c r="V133" s="109"/>
    </row>
    <row r="134" spans="1:22">
      <c r="A134" s="29">
        <v>33209</v>
      </c>
      <c r="B134" s="27" t="s">
        <v>501</v>
      </c>
      <c r="C134" s="54">
        <v>1330110.0557110594</v>
      </c>
      <c r="D134" s="54">
        <v>-299565.50928881706</v>
      </c>
      <c r="E134" s="54">
        <v>-299565.50928881706</v>
      </c>
      <c r="F134" s="54">
        <v>-299565.50928881706</v>
      </c>
      <c r="G134" s="54">
        <v>-260226.41256949774</v>
      </c>
      <c r="H134" s="54">
        <v>-171187.11527511064</v>
      </c>
      <c r="I134" s="54">
        <v>0</v>
      </c>
      <c r="J134" s="43">
        <f t="shared" si="2"/>
        <v>-1330110.0557110596</v>
      </c>
      <c r="K134" s="54">
        <v>1187965.954541832</v>
      </c>
      <c r="L134" s="54">
        <v>-357280.88122049789</v>
      </c>
      <c r="M134" s="54">
        <v>-357280.88111360243</v>
      </c>
      <c r="N134" s="54">
        <v>-356955.25248955894</v>
      </c>
      <c r="O134" s="54">
        <v>-113657.9928814515</v>
      </c>
      <c r="P134" s="54">
        <v>-2790.946836721309</v>
      </c>
      <c r="Q134" s="54">
        <v>0</v>
      </c>
      <c r="R134" s="43">
        <f t="shared" si="3"/>
        <v>-1187965.9545418322</v>
      </c>
      <c r="T134" s="361"/>
      <c r="U134" s="109"/>
      <c r="V134" s="109"/>
    </row>
    <row r="135" spans="1:22">
      <c r="A135" s="29">
        <v>33300</v>
      </c>
      <c r="B135" s="27" t="s">
        <v>502</v>
      </c>
      <c r="C135" s="54">
        <v>4460717.6385062216</v>
      </c>
      <c r="D135" s="54">
        <v>-1080080.0926976211</v>
      </c>
      <c r="E135" s="54">
        <v>-1080080.0926976211</v>
      </c>
      <c r="F135" s="54">
        <v>-1080080.0926976211</v>
      </c>
      <c r="G135" s="54">
        <v>-614722.36632261355</v>
      </c>
      <c r="H135" s="54">
        <v>-605754.99409074488</v>
      </c>
      <c r="I135" s="54">
        <v>0</v>
      </c>
      <c r="J135" s="43">
        <f t="shared" ref="J135:J198" si="4">SUM(D135:I135)</f>
        <v>-4460717.6385062216</v>
      </c>
      <c r="K135" s="54">
        <v>24590645.317743629</v>
      </c>
      <c r="L135" s="54">
        <v>-7192885.3804161586</v>
      </c>
      <c r="M135" s="54">
        <v>-7192885.3784245178</v>
      </c>
      <c r="N135" s="54">
        <v>-7186818.3734460939</v>
      </c>
      <c r="O135" s="54">
        <v>-2653784.1857558251</v>
      </c>
      <c r="P135" s="54">
        <v>-364271.99970103288</v>
      </c>
      <c r="Q135" s="54">
        <v>0</v>
      </c>
      <c r="R135" s="43">
        <f t="shared" ref="R135:R198" si="5">SUM(L135:Q135)</f>
        <v>-24590645.317743633</v>
      </c>
      <c r="T135" s="361"/>
      <c r="U135" s="109"/>
      <c r="V135" s="109"/>
    </row>
    <row r="136" spans="1:22">
      <c r="A136" s="29">
        <v>33305</v>
      </c>
      <c r="B136" s="27" t="s">
        <v>503</v>
      </c>
      <c r="C136" s="54">
        <v>700029.8851113345</v>
      </c>
      <c r="D136" s="54">
        <v>-140965.07038451391</v>
      </c>
      <c r="E136" s="54">
        <v>-140965.07038451391</v>
      </c>
      <c r="F136" s="54">
        <v>-140965.07038451391</v>
      </c>
      <c r="G136" s="54">
        <v>-139585.45081711427</v>
      </c>
      <c r="H136" s="54">
        <v>-137549.2231406784</v>
      </c>
      <c r="I136" s="54">
        <v>0</v>
      </c>
      <c r="J136" s="43">
        <f t="shared" si="4"/>
        <v>-700029.88511133427</v>
      </c>
      <c r="K136" s="54">
        <v>6566317.4945722576</v>
      </c>
      <c r="L136" s="54">
        <v>-1876607.6093360218</v>
      </c>
      <c r="M136" s="54">
        <v>-1876607.6088837783</v>
      </c>
      <c r="N136" s="54">
        <v>-1875229.9696901874</v>
      </c>
      <c r="O136" s="54">
        <v>-740801.62924818811</v>
      </c>
      <c r="P136" s="54">
        <v>-197070.67741408187</v>
      </c>
      <c r="Q136" s="54">
        <v>0</v>
      </c>
      <c r="R136" s="43">
        <f t="shared" si="5"/>
        <v>-6566317.4945722567</v>
      </c>
      <c r="T136" s="361"/>
      <c r="U136" s="109"/>
      <c r="V136" s="109"/>
    </row>
    <row r="137" spans="1:22">
      <c r="A137" s="29">
        <v>33400</v>
      </c>
      <c r="B137" s="27" t="s">
        <v>504</v>
      </c>
      <c r="C137" s="54">
        <v>46355298.384413831</v>
      </c>
      <c r="D137" s="54">
        <v>-11774018.157412408</v>
      </c>
      <c r="E137" s="54">
        <v>-11774018.157412408</v>
      </c>
      <c r="F137" s="54">
        <v>-11774018.157412408</v>
      </c>
      <c r="G137" s="54">
        <v>-5557154.9509207439</v>
      </c>
      <c r="H137" s="54">
        <v>-5476088.9612558661</v>
      </c>
      <c r="I137" s="54">
        <v>0</v>
      </c>
      <c r="J137" s="43">
        <f t="shared" si="4"/>
        <v>-46355298.384413831</v>
      </c>
      <c r="K137" s="54">
        <v>221962909.16816586</v>
      </c>
      <c r="L137" s="54">
        <v>-65084404.26872924</v>
      </c>
      <c r="M137" s="54">
        <v>-65084404.250724599</v>
      </c>
      <c r="N137" s="54">
        <v>-65029557.886576816</v>
      </c>
      <c r="O137" s="54">
        <v>-24050451.286776364</v>
      </c>
      <c r="P137" s="54">
        <v>-2714091.4753588322</v>
      </c>
      <c r="Q137" s="54">
        <v>0</v>
      </c>
      <c r="R137" s="43">
        <f t="shared" si="5"/>
        <v>-221962909.16816586</v>
      </c>
      <c r="T137" s="361"/>
      <c r="U137" s="109"/>
      <c r="V137" s="109"/>
    </row>
    <row r="138" spans="1:22">
      <c r="A138" s="29">
        <v>33402</v>
      </c>
      <c r="B138" s="27" t="s">
        <v>505</v>
      </c>
      <c r="C138" s="54">
        <v>612126.81917429902</v>
      </c>
      <c r="D138" s="54">
        <v>-160320.13433569594</v>
      </c>
      <c r="E138" s="54">
        <v>-160320.13433569594</v>
      </c>
      <c r="F138" s="54">
        <v>-160320.13433569594</v>
      </c>
      <c r="G138" s="54">
        <v>-85879.91039993595</v>
      </c>
      <c r="H138" s="54">
        <v>-45286.505767275201</v>
      </c>
      <c r="I138" s="54">
        <v>0</v>
      </c>
      <c r="J138" s="43">
        <f t="shared" si="4"/>
        <v>-612126.81917429902</v>
      </c>
      <c r="K138" s="54">
        <v>1971816.6776054394</v>
      </c>
      <c r="L138" s="54">
        <v>-561077.71973531961</v>
      </c>
      <c r="M138" s="54">
        <v>-561077.7195864236</v>
      </c>
      <c r="N138" s="54">
        <v>-560624.14766605024</v>
      </c>
      <c r="O138" s="54">
        <v>-221732.54811394104</v>
      </c>
      <c r="P138" s="54">
        <v>-67304.542503704652</v>
      </c>
      <c r="Q138" s="54">
        <v>0</v>
      </c>
      <c r="R138" s="43">
        <f t="shared" si="5"/>
        <v>-1971816.677605439</v>
      </c>
      <c r="T138" s="361"/>
      <c r="U138" s="109"/>
      <c r="V138" s="109"/>
    </row>
    <row r="139" spans="1:22">
      <c r="A139" s="29">
        <v>33405</v>
      </c>
      <c r="B139" s="27" t="s">
        <v>506</v>
      </c>
      <c r="C139" s="54">
        <v>2389573.1806436037</v>
      </c>
      <c r="D139" s="54">
        <v>-481188.53032224404</v>
      </c>
      <c r="E139" s="54">
        <v>-481188.53032224404</v>
      </c>
      <c r="F139" s="54">
        <v>-481188.53032224404</v>
      </c>
      <c r="G139" s="54">
        <v>-476479.15721137327</v>
      </c>
      <c r="H139" s="54">
        <v>-469528.43246549822</v>
      </c>
      <c r="I139" s="54">
        <v>0</v>
      </c>
      <c r="J139" s="43">
        <f t="shared" si="4"/>
        <v>-2389573.1806436037</v>
      </c>
      <c r="K139" s="54">
        <v>23311998.787202775</v>
      </c>
      <c r="L139" s="54">
        <v>-6829497.7119103847</v>
      </c>
      <c r="M139" s="54">
        <v>-6829497.7103666384</v>
      </c>
      <c r="N139" s="54">
        <v>-6824795.0973216472</v>
      </c>
      <c r="O139" s="54">
        <v>-2451245.4037053185</v>
      </c>
      <c r="P139" s="54">
        <v>-376962.86389878741</v>
      </c>
      <c r="Q139" s="54">
        <v>0</v>
      </c>
      <c r="R139" s="43">
        <f t="shared" si="5"/>
        <v>-23311998.787202775</v>
      </c>
      <c r="T139" s="361"/>
      <c r="U139" s="109"/>
      <c r="V139" s="109"/>
    </row>
    <row r="140" spans="1:22">
      <c r="A140" s="29">
        <v>33500</v>
      </c>
      <c r="B140" s="27" t="s">
        <v>507</v>
      </c>
      <c r="C140" s="54">
        <v>4228789.8018361181</v>
      </c>
      <c r="D140" s="54">
        <v>-851551.71905601723</v>
      </c>
      <c r="E140" s="54">
        <v>-851551.71905601723</v>
      </c>
      <c r="F140" s="54">
        <v>-851551.71905601723</v>
      </c>
      <c r="G140" s="54">
        <v>-843217.61606824945</v>
      </c>
      <c r="H140" s="54">
        <v>-830917.02859981731</v>
      </c>
      <c r="I140" s="54">
        <v>0</v>
      </c>
      <c r="J140" s="43">
        <f t="shared" si="4"/>
        <v>-4228789.8018361181</v>
      </c>
      <c r="K140" s="54">
        <v>38565401.887891896</v>
      </c>
      <c r="L140" s="54">
        <v>-11037143.311911041</v>
      </c>
      <c r="M140" s="54">
        <v>-11037143.309179097</v>
      </c>
      <c r="N140" s="54">
        <v>-11028821.169372823</v>
      </c>
      <c r="O140" s="54">
        <v>-4785535.4486183226</v>
      </c>
      <c r="P140" s="54">
        <v>-676758.64881061285</v>
      </c>
      <c r="Q140" s="54">
        <v>0</v>
      </c>
      <c r="R140" s="43">
        <f t="shared" si="5"/>
        <v>-38565401.887891889</v>
      </c>
      <c r="T140" s="361"/>
      <c r="U140" s="109"/>
      <c r="V140" s="109"/>
    </row>
    <row r="141" spans="1:22">
      <c r="A141" s="29">
        <v>33501</v>
      </c>
      <c r="B141" s="27" t="s">
        <v>508</v>
      </c>
      <c r="C141" s="54">
        <v>395574.68111714028</v>
      </c>
      <c r="D141" s="54">
        <v>-108634.27619389907</v>
      </c>
      <c r="E141" s="54">
        <v>-108634.27619389907</v>
      </c>
      <c r="F141" s="54">
        <v>-108634.27619389907</v>
      </c>
      <c r="G141" s="54">
        <v>-34991.059367490576</v>
      </c>
      <c r="H141" s="54">
        <v>-34680.793167952448</v>
      </c>
      <c r="I141" s="54">
        <v>0</v>
      </c>
      <c r="J141" s="43">
        <f t="shared" si="4"/>
        <v>-395574.68111714022</v>
      </c>
      <c r="K141" s="54">
        <v>919361.06607297086</v>
      </c>
      <c r="L141" s="54">
        <v>-268705.56023165013</v>
      </c>
      <c r="M141" s="54">
        <v>-268705.56016274047</v>
      </c>
      <c r="N141" s="54">
        <v>-268495.64509190794</v>
      </c>
      <c r="O141" s="54">
        <v>-111655.1288933321</v>
      </c>
      <c r="P141" s="54">
        <v>-1799.1716933402138</v>
      </c>
      <c r="Q141" s="54">
        <v>0</v>
      </c>
      <c r="R141" s="43">
        <f t="shared" si="5"/>
        <v>-919361.06607297075</v>
      </c>
      <c r="T141" s="361"/>
      <c r="U141" s="109"/>
      <c r="V141" s="109"/>
    </row>
    <row r="142" spans="1:22">
      <c r="A142" s="29">
        <v>33600</v>
      </c>
      <c r="B142" s="27" t="s">
        <v>509</v>
      </c>
      <c r="C142" s="54">
        <v>26790772.848247997</v>
      </c>
      <c r="D142" s="54">
        <v>-6940279.8068364412</v>
      </c>
      <c r="E142" s="54">
        <v>-6940279.8068364412</v>
      </c>
      <c r="F142" s="54">
        <v>-6940279.8068364412</v>
      </c>
      <c r="G142" s="54">
        <v>-3006898.5484868502</v>
      </c>
      <c r="H142" s="54">
        <v>-2963034.8792518247</v>
      </c>
      <c r="I142" s="54">
        <v>0</v>
      </c>
      <c r="J142" s="43">
        <f t="shared" si="4"/>
        <v>-26790772.848247997</v>
      </c>
      <c r="K142" s="54">
        <v>116996711.72013819</v>
      </c>
      <c r="L142" s="54">
        <v>-34394029.431420468</v>
      </c>
      <c r="M142" s="54">
        <v>-34394029.421678402</v>
      </c>
      <c r="N142" s="54">
        <v>-34364352.823814526</v>
      </c>
      <c r="O142" s="54">
        <v>-12191133.390224315</v>
      </c>
      <c r="P142" s="54">
        <v>-1653166.6530004758</v>
      </c>
      <c r="Q142" s="54">
        <v>0</v>
      </c>
      <c r="R142" s="43">
        <f t="shared" si="5"/>
        <v>-116996711.72013819</v>
      </c>
      <c r="T142" s="361"/>
      <c r="U142" s="109"/>
      <c r="V142" s="109"/>
    </row>
    <row r="143" spans="1:22">
      <c r="A143" s="29">
        <v>33605</v>
      </c>
      <c r="B143" s="27" t="s">
        <v>510</v>
      </c>
      <c r="C143" s="54">
        <v>1731548.5301242233</v>
      </c>
      <c r="D143" s="54">
        <v>-348682.05717294826</v>
      </c>
      <c r="E143" s="54">
        <v>-348682.05717294826</v>
      </c>
      <c r="F143" s="54">
        <v>-348682.05717294826</v>
      </c>
      <c r="G143" s="54">
        <v>-345269.51967295067</v>
      </c>
      <c r="H143" s="54">
        <v>-340232.83893242764</v>
      </c>
      <c r="I143" s="54">
        <v>0</v>
      </c>
      <c r="J143" s="43">
        <f t="shared" si="4"/>
        <v>-1731548.5301242231</v>
      </c>
      <c r="K143" s="54">
        <v>16158674.130797107</v>
      </c>
      <c r="L143" s="54">
        <v>-4622835.5702160727</v>
      </c>
      <c r="M143" s="54">
        <v>-4622835.5690974332</v>
      </c>
      <c r="N143" s="54">
        <v>-4619427.9301216705</v>
      </c>
      <c r="O143" s="54">
        <v>-1826338.3561835024</v>
      </c>
      <c r="P143" s="54">
        <v>-467236.7051784264</v>
      </c>
      <c r="Q143" s="54">
        <v>0</v>
      </c>
      <c r="R143" s="43">
        <f t="shared" si="5"/>
        <v>-16158674.130797105</v>
      </c>
      <c r="T143" s="361"/>
      <c r="U143" s="109"/>
      <c r="V143" s="109"/>
    </row>
    <row r="144" spans="1:22">
      <c r="A144" s="29">
        <v>33700</v>
      </c>
      <c r="B144" s="27" t="s">
        <v>511</v>
      </c>
      <c r="C144" s="54">
        <v>1075016.3508558578</v>
      </c>
      <c r="D144" s="54">
        <v>-228552.74066840153</v>
      </c>
      <c r="E144" s="54">
        <v>-228552.74066840153</v>
      </c>
      <c r="F144" s="54">
        <v>-228552.74066840153</v>
      </c>
      <c r="G144" s="54">
        <v>-196109.45526507348</v>
      </c>
      <c r="H144" s="54">
        <v>-193248.67358557953</v>
      </c>
      <c r="I144" s="54">
        <v>0</v>
      </c>
      <c r="J144" s="43">
        <f t="shared" si="4"/>
        <v>-1075016.3508558576</v>
      </c>
      <c r="K144" s="54">
        <v>8238244.6072054692</v>
      </c>
      <c r="L144" s="54">
        <v>-2388524.8584649749</v>
      </c>
      <c r="M144" s="54">
        <v>-2388524.8578295996</v>
      </c>
      <c r="N144" s="54">
        <v>-2386589.3547365088</v>
      </c>
      <c r="O144" s="54">
        <v>-940455.43485998514</v>
      </c>
      <c r="P144" s="54">
        <v>-134150.10131439997</v>
      </c>
      <c r="Q144" s="54">
        <v>0</v>
      </c>
      <c r="R144" s="43">
        <f t="shared" si="5"/>
        <v>-8238244.6072054692</v>
      </c>
      <c r="T144" s="361"/>
      <c r="U144" s="109"/>
      <c r="V144" s="109"/>
    </row>
    <row r="145" spans="1:22">
      <c r="A145" s="29">
        <v>33800</v>
      </c>
      <c r="B145" s="27" t="s">
        <v>512</v>
      </c>
      <c r="C145" s="54">
        <v>1188491.8810747163</v>
      </c>
      <c r="D145" s="54">
        <v>-298942.1568001291</v>
      </c>
      <c r="E145" s="54">
        <v>-298942.1568001291</v>
      </c>
      <c r="F145" s="54">
        <v>-298942.1568001291</v>
      </c>
      <c r="G145" s="54">
        <v>-146904.20096236467</v>
      </c>
      <c r="H145" s="54">
        <v>-144761.20971196433</v>
      </c>
      <c r="I145" s="54">
        <v>0</v>
      </c>
      <c r="J145" s="43">
        <f t="shared" si="4"/>
        <v>-1188491.8810747163</v>
      </c>
      <c r="K145" s="54">
        <v>6905168.5528275687</v>
      </c>
      <c r="L145" s="54">
        <v>-1958300.2935622216</v>
      </c>
      <c r="M145" s="54">
        <v>-1958300.2930862661</v>
      </c>
      <c r="N145" s="54">
        <v>-1956850.4214573521</v>
      </c>
      <c r="O145" s="54">
        <v>-873561.76667585806</v>
      </c>
      <c r="P145" s="54">
        <v>-158155.77804587054</v>
      </c>
      <c r="Q145" s="54">
        <v>0</v>
      </c>
      <c r="R145" s="43">
        <f t="shared" si="5"/>
        <v>-6905168.5528275678</v>
      </c>
      <c r="T145" s="361"/>
      <c r="U145" s="109"/>
      <c r="V145" s="109"/>
    </row>
    <row r="146" spans="1:22">
      <c r="A146" s="29">
        <v>33900</v>
      </c>
      <c r="B146" s="27" t="s">
        <v>513</v>
      </c>
      <c r="C146" s="54">
        <v>3845278.7463538595</v>
      </c>
      <c r="D146" s="54">
        <v>-798058.45290749753</v>
      </c>
      <c r="E146" s="54">
        <v>-798058.45290749753</v>
      </c>
      <c r="F146" s="54">
        <v>-798058.45290749753</v>
      </c>
      <c r="G146" s="54">
        <v>-730882.63425173087</v>
      </c>
      <c r="H146" s="54">
        <v>-720220.75337963598</v>
      </c>
      <c r="I146" s="54">
        <v>0</v>
      </c>
      <c r="J146" s="43">
        <f t="shared" si="4"/>
        <v>-3845278.7463538595</v>
      </c>
      <c r="K146" s="54">
        <v>35360400.026761696</v>
      </c>
      <c r="L146" s="54">
        <v>-9904974.0805189218</v>
      </c>
      <c r="M146" s="54">
        <v>-9904974.0781509317</v>
      </c>
      <c r="N146" s="54">
        <v>-9897760.6289198995</v>
      </c>
      <c r="O146" s="54">
        <v>-4508147.122465089</v>
      </c>
      <c r="P146" s="54">
        <v>-1144544.1167068616</v>
      </c>
      <c r="Q146" s="54">
        <v>0</v>
      </c>
      <c r="R146" s="43">
        <f t="shared" si="5"/>
        <v>-35360400.026761703</v>
      </c>
      <c r="T146" s="361"/>
      <c r="U146" s="109"/>
      <c r="V146" s="109"/>
    </row>
    <row r="147" spans="1:22">
      <c r="A147" s="29">
        <v>34000</v>
      </c>
      <c r="B147" s="27" t="s">
        <v>514</v>
      </c>
      <c r="C147" s="54">
        <v>2677633.3578546206</v>
      </c>
      <c r="D147" s="54">
        <v>-670323.02883981995</v>
      </c>
      <c r="E147" s="54">
        <v>-670323.02883981995</v>
      </c>
      <c r="F147" s="54">
        <v>-670323.02883981995</v>
      </c>
      <c r="G147" s="54">
        <v>-335781.2702720621</v>
      </c>
      <c r="H147" s="54">
        <v>-330883.00106309855</v>
      </c>
      <c r="I147" s="54">
        <v>0</v>
      </c>
      <c r="J147" s="43">
        <f t="shared" si="4"/>
        <v>-2677633.3578546206</v>
      </c>
      <c r="K147" s="54">
        <v>15840372.744256997</v>
      </c>
      <c r="L147" s="54">
        <v>-4450311.6930917781</v>
      </c>
      <c r="M147" s="54">
        <v>-4450311.6920038797</v>
      </c>
      <c r="N147" s="54">
        <v>-4446997.6973454636</v>
      </c>
      <c r="O147" s="54">
        <v>-1970907.5774513981</v>
      </c>
      <c r="P147" s="54">
        <v>-521844.08436447894</v>
      </c>
      <c r="Q147" s="54">
        <v>0</v>
      </c>
      <c r="R147" s="43">
        <f t="shared" si="5"/>
        <v>-15840372.744256999</v>
      </c>
      <c r="T147" s="361"/>
      <c r="U147" s="109"/>
      <c r="V147" s="109"/>
    </row>
    <row r="148" spans="1:22">
      <c r="A148" s="29">
        <v>34100</v>
      </c>
      <c r="B148" s="27" t="s">
        <v>515</v>
      </c>
      <c r="C148" s="54">
        <v>52154291.957140982</v>
      </c>
      <c r="D148" s="54">
        <v>-12194046.492240818</v>
      </c>
      <c r="E148" s="54">
        <v>-12194046.492240818</v>
      </c>
      <c r="F148" s="54">
        <v>-12194046.492240818</v>
      </c>
      <c r="G148" s="54">
        <v>-7843283.8920152849</v>
      </c>
      <c r="H148" s="54">
        <v>-7728868.5884032333</v>
      </c>
      <c r="I148" s="54">
        <v>0</v>
      </c>
      <c r="J148" s="43">
        <f t="shared" si="4"/>
        <v>-52154291.957140975</v>
      </c>
      <c r="K148" s="54">
        <v>325329602.08261734</v>
      </c>
      <c r="L148" s="54">
        <v>-95005793.121271238</v>
      </c>
      <c r="M148" s="54">
        <v>-95005793.095859751</v>
      </c>
      <c r="N148" s="54">
        <v>-94928383.772518039</v>
      </c>
      <c r="O148" s="54">
        <v>-37091096.609931558</v>
      </c>
      <c r="P148" s="54">
        <v>-3298535.4830367272</v>
      </c>
      <c r="Q148" s="54">
        <v>0</v>
      </c>
      <c r="R148" s="43">
        <f t="shared" si="5"/>
        <v>-325329602.0826174</v>
      </c>
      <c r="T148" s="361"/>
      <c r="U148" s="109"/>
      <c r="V148" s="109"/>
    </row>
    <row r="149" spans="1:22">
      <c r="A149" s="29">
        <v>34105</v>
      </c>
      <c r="B149" s="27" t="s">
        <v>516</v>
      </c>
      <c r="C149" s="54">
        <v>2974867.165541599</v>
      </c>
      <c r="D149" s="54">
        <v>-599049.22388914297</v>
      </c>
      <c r="E149" s="54">
        <v>-599049.22388914297</v>
      </c>
      <c r="F149" s="54">
        <v>-599049.22388914297</v>
      </c>
      <c r="G149" s="54">
        <v>-593186.35283279791</v>
      </c>
      <c r="H149" s="54">
        <v>-584533.14104137162</v>
      </c>
      <c r="I149" s="54">
        <v>0</v>
      </c>
      <c r="J149" s="43">
        <f t="shared" si="4"/>
        <v>-2974867.1655415981</v>
      </c>
      <c r="K149" s="54">
        <v>28987004.259941138</v>
      </c>
      <c r="L149" s="54">
        <v>-8235117.012697747</v>
      </c>
      <c r="M149" s="54">
        <v>-8235117.01077588</v>
      </c>
      <c r="N149" s="54">
        <v>-8229262.5555731207</v>
      </c>
      <c r="O149" s="54">
        <v>-3371825.4348115465</v>
      </c>
      <c r="P149" s="54">
        <v>-915682.24608284072</v>
      </c>
      <c r="Q149" s="54">
        <v>0</v>
      </c>
      <c r="R149" s="43">
        <f t="shared" si="5"/>
        <v>-28987004.259941138</v>
      </c>
      <c r="T149" s="361"/>
      <c r="U149" s="109"/>
      <c r="V149" s="109"/>
    </row>
    <row r="150" spans="1:22">
      <c r="A150" s="29">
        <v>34200</v>
      </c>
      <c r="B150" s="27" t="s">
        <v>517</v>
      </c>
      <c r="C150" s="54">
        <v>2805381.851644143</v>
      </c>
      <c r="D150" s="54">
        <v>-562923.49412089621</v>
      </c>
      <c r="E150" s="54">
        <v>-562923.49412089621</v>
      </c>
      <c r="F150" s="54">
        <v>-562923.49412089621</v>
      </c>
      <c r="G150" s="54">
        <v>-560266.47632966132</v>
      </c>
      <c r="H150" s="54">
        <v>-556344.89295179374</v>
      </c>
      <c r="I150" s="54">
        <v>0</v>
      </c>
      <c r="J150" s="43">
        <f t="shared" si="4"/>
        <v>-2805381.8516441435</v>
      </c>
      <c r="K150" s="54">
        <v>13635277.011905115</v>
      </c>
      <c r="L150" s="54">
        <v>-4127414.5945280725</v>
      </c>
      <c r="M150" s="54">
        <v>-4127414.5936570941</v>
      </c>
      <c r="N150" s="54">
        <v>-4124761.3898799303</v>
      </c>
      <c r="O150" s="54">
        <v>-1232945.9554474759</v>
      </c>
      <c r="P150" s="54">
        <v>-22740.478392541707</v>
      </c>
      <c r="Q150" s="54">
        <v>0</v>
      </c>
      <c r="R150" s="43">
        <f t="shared" si="5"/>
        <v>-13635277.011905115</v>
      </c>
      <c r="T150" s="361"/>
      <c r="U150" s="109"/>
      <c r="V150" s="109"/>
    </row>
    <row r="151" spans="1:22">
      <c r="A151" s="29">
        <v>34205</v>
      </c>
      <c r="B151" s="27" t="s">
        <v>518</v>
      </c>
      <c r="C151" s="54">
        <v>545987.03764440957</v>
      </c>
      <c r="D151" s="54">
        <v>-109945.45065506129</v>
      </c>
      <c r="E151" s="54">
        <v>-109945.45065506129</v>
      </c>
      <c r="F151" s="54">
        <v>-109945.45065506129</v>
      </c>
      <c r="G151" s="54">
        <v>-108869.41887884507</v>
      </c>
      <c r="H151" s="54">
        <v>-107281.26680038063</v>
      </c>
      <c r="I151" s="54">
        <v>0</v>
      </c>
      <c r="J151" s="43">
        <f t="shared" si="4"/>
        <v>-545987.03764440957</v>
      </c>
      <c r="K151" s="54">
        <v>5397972.2619365389</v>
      </c>
      <c r="L151" s="54">
        <v>-1561799.1527888856</v>
      </c>
      <c r="M151" s="54">
        <v>-1561799.1524361593</v>
      </c>
      <c r="N151" s="54">
        <v>-1560724.6652488988</v>
      </c>
      <c r="O151" s="54">
        <v>-555751.91490612074</v>
      </c>
      <c r="P151" s="54">
        <v>-157897.37655647378</v>
      </c>
      <c r="Q151" s="54">
        <v>0</v>
      </c>
      <c r="R151" s="43">
        <f t="shared" si="5"/>
        <v>-5397972.2619365379</v>
      </c>
      <c r="T151" s="361"/>
      <c r="U151" s="109"/>
      <c r="V151" s="109"/>
    </row>
    <row r="152" spans="1:22">
      <c r="A152" s="29">
        <v>34220</v>
      </c>
      <c r="B152" s="27" t="s">
        <v>519</v>
      </c>
      <c r="C152" s="54">
        <v>3721441.9125621235</v>
      </c>
      <c r="D152" s="54">
        <v>-995141.76249506569</v>
      </c>
      <c r="E152" s="54">
        <v>-995141.76249506569</v>
      </c>
      <c r="F152" s="54">
        <v>-995141.76249506569</v>
      </c>
      <c r="G152" s="54">
        <v>-444483.68528771296</v>
      </c>
      <c r="H152" s="54">
        <v>-291532.9397892133</v>
      </c>
      <c r="I152" s="54">
        <v>0</v>
      </c>
      <c r="J152" s="43">
        <f t="shared" si="4"/>
        <v>-3721441.9125621235</v>
      </c>
      <c r="K152" s="54">
        <v>12368373.866372513</v>
      </c>
      <c r="L152" s="54">
        <v>-3546902.5198551309</v>
      </c>
      <c r="M152" s="54">
        <v>-3546902.51889661</v>
      </c>
      <c r="N152" s="54">
        <v>-3543982.6390535543</v>
      </c>
      <c r="O152" s="54">
        <v>-1362360.0427990998</v>
      </c>
      <c r="P152" s="54">
        <v>-368226.1457681178</v>
      </c>
      <c r="Q152" s="54">
        <v>0</v>
      </c>
      <c r="R152" s="43">
        <f t="shared" si="5"/>
        <v>-12368373.866372513</v>
      </c>
      <c r="T152" s="361"/>
      <c r="U152" s="109"/>
      <c r="V152" s="109"/>
    </row>
    <row r="153" spans="1:22">
      <c r="A153" s="29">
        <v>34230</v>
      </c>
      <c r="B153" s="27" t="s">
        <v>520</v>
      </c>
      <c r="C153" s="54">
        <v>487594.75255207595</v>
      </c>
      <c r="D153" s="54">
        <v>-98186.991833486434</v>
      </c>
      <c r="E153" s="54">
        <v>-98186.991833486434</v>
      </c>
      <c r="F153" s="54">
        <v>-98186.991833486434</v>
      </c>
      <c r="G153" s="54">
        <v>-97226.039628602724</v>
      </c>
      <c r="H153" s="54">
        <v>-95807.737423013983</v>
      </c>
      <c r="I153" s="54">
        <v>0</v>
      </c>
      <c r="J153" s="43">
        <f t="shared" si="4"/>
        <v>-487594.75255207601</v>
      </c>
      <c r="K153" s="54">
        <v>7033753.934193586</v>
      </c>
      <c r="L153" s="54">
        <v>-1873765.6869838266</v>
      </c>
      <c r="M153" s="54">
        <v>-1873765.6866688235</v>
      </c>
      <c r="N153" s="54">
        <v>-1872806.1138620165</v>
      </c>
      <c r="O153" s="54">
        <v>-1038666.9955956361</v>
      </c>
      <c r="P153" s="54">
        <v>-374749.45108328242</v>
      </c>
      <c r="Q153" s="54">
        <v>0</v>
      </c>
      <c r="R153" s="43">
        <f t="shared" si="5"/>
        <v>-7033753.9341935841</v>
      </c>
      <c r="T153" s="361"/>
      <c r="U153" s="109"/>
      <c r="V153" s="109"/>
    </row>
    <row r="154" spans="1:22">
      <c r="A154" s="29">
        <v>34300</v>
      </c>
      <c r="B154" s="27" t="s">
        <v>521</v>
      </c>
      <c r="C154" s="54">
        <v>16595693.134758057</v>
      </c>
      <c r="D154" s="54">
        <v>-4263396.5171520272</v>
      </c>
      <c r="E154" s="54">
        <v>-4263396.5171520272</v>
      </c>
      <c r="F154" s="54">
        <v>-4263396.5171520272</v>
      </c>
      <c r="G154" s="54">
        <v>-1916732.1276523126</v>
      </c>
      <c r="H154" s="54">
        <v>-1888771.4556496618</v>
      </c>
      <c r="I154" s="54">
        <v>0</v>
      </c>
      <c r="J154" s="43">
        <f t="shared" si="4"/>
        <v>-16595693.134758059</v>
      </c>
      <c r="K154" s="54">
        <v>78811290.684294522</v>
      </c>
      <c r="L154" s="54">
        <v>-22951694.316153631</v>
      </c>
      <c r="M154" s="54">
        <v>-22951694.309943601</v>
      </c>
      <c r="N154" s="54">
        <v>-22932777.1141527</v>
      </c>
      <c r="O154" s="54">
        <v>-8798571.5942377858</v>
      </c>
      <c r="P154" s="54">
        <v>-1176553.349806801</v>
      </c>
      <c r="Q154" s="54">
        <v>0</v>
      </c>
      <c r="R154" s="43">
        <f t="shared" si="5"/>
        <v>-78811290.684294522</v>
      </c>
      <c r="T154" s="361"/>
      <c r="U154" s="109"/>
      <c r="V154" s="109"/>
    </row>
    <row r="155" spans="1:22">
      <c r="A155" s="29">
        <v>34400</v>
      </c>
      <c r="B155" s="27" t="s">
        <v>522</v>
      </c>
      <c r="C155" s="54">
        <v>3817847.3034621328</v>
      </c>
      <c r="D155" s="54">
        <v>-768800.19738624769</v>
      </c>
      <c r="E155" s="54">
        <v>-768800.19738624769</v>
      </c>
      <c r="F155" s="54">
        <v>-768800.19738624769</v>
      </c>
      <c r="G155" s="54">
        <v>-761275.98026748491</v>
      </c>
      <c r="H155" s="54">
        <v>-750170.73103590484</v>
      </c>
      <c r="I155" s="54">
        <v>0</v>
      </c>
      <c r="J155" s="43">
        <f t="shared" si="4"/>
        <v>-3817847.3034621328</v>
      </c>
      <c r="K155" s="54">
        <v>32004530.57978522</v>
      </c>
      <c r="L155" s="54">
        <v>-9400385.2179952152</v>
      </c>
      <c r="M155" s="54">
        <v>-9400385.2155287545</v>
      </c>
      <c r="N155" s="54">
        <v>-9392871.7990414593</v>
      </c>
      <c r="O155" s="54">
        <v>-3625903.2259906959</v>
      </c>
      <c r="P155" s="54">
        <v>-184985.12122909373</v>
      </c>
      <c r="Q155" s="54">
        <v>0</v>
      </c>
      <c r="R155" s="43">
        <f t="shared" si="5"/>
        <v>-32004530.579785217</v>
      </c>
      <c r="T155" s="361"/>
      <c r="U155" s="109"/>
      <c r="V155" s="109"/>
    </row>
    <row r="156" spans="1:22">
      <c r="A156" s="29">
        <v>34405</v>
      </c>
      <c r="B156" s="27" t="s">
        <v>523</v>
      </c>
      <c r="C156" s="54">
        <v>757820.52101362171</v>
      </c>
      <c r="D156" s="54">
        <v>-152602.37506363646</v>
      </c>
      <c r="E156" s="54">
        <v>-152602.37506363646</v>
      </c>
      <c r="F156" s="54">
        <v>-152602.37506363646</v>
      </c>
      <c r="G156" s="54">
        <v>-151108.86165570375</v>
      </c>
      <c r="H156" s="54">
        <v>-148904.53416700865</v>
      </c>
      <c r="I156" s="54">
        <v>0</v>
      </c>
      <c r="J156" s="43">
        <f t="shared" si="4"/>
        <v>-757820.52101362171</v>
      </c>
      <c r="K156" s="54">
        <v>6755410.220989828</v>
      </c>
      <c r="L156" s="54">
        <v>-2059747.9546047107</v>
      </c>
      <c r="M156" s="54">
        <v>-2059747.9541151326</v>
      </c>
      <c r="N156" s="54">
        <v>-2058256.5845698311</v>
      </c>
      <c r="O156" s="54">
        <v>-547289.27306469588</v>
      </c>
      <c r="P156" s="54">
        <v>-30368.454635457689</v>
      </c>
      <c r="Q156" s="54">
        <v>0</v>
      </c>
      <c r="R156" s="43">
        <f t="shared" si="5"/>
        <v>-6755410.2209898289</v>
      </c>
      <c r="T156" s="361"/>
      <c r="U156" s="109"/>
      <c r="V156" s="109"/>
    </row>
    <row r="157" spans="1:22">
      <c r="A157" s="29">
        <v>34500</v>
      </c>
      <c r="B157" s="27" t="s">
        <v>524</v>
      </c>
      <c r="C157" s="54">
        <v>8904270.2450565603</v>
      </c>
      <c r="D157" s="54">
        <v>-2043894.4742480447</v>
      </c>
      <c r="E157" s="54">
        <v>-2043894.4742480447</v>
      </c>
      <c r="F157" s="54">
        <v>-2043894.4742480447</v>
      </c>
      <c r="G157" s="54">
        <v>-1396479.1052490678</v>
      </c>
      <c r="H157" s="54">
        <v>-1376107.7170633592</v>
      </c>
      <c r="I157" s="54">
        <v>0</v>
      </c>
      <c r="J157" s="43">
        <f t="shared" si="4"/>
        <v>-8904270.2450565621</v>
      </c>
      <c r="K157" s="54">
        <v>52657189.285445102</v>
      </c>
      <c r="L157" s="54">
        <v>-15661962.764560904</v>
      </c>
      <c r="M157" s="54">
        <v>-15661962.760036446</v>
      </c>
      <c r="N157" s="54">
        <v>-15648180.203637052</v>
      </c>
      <c r="O157" s="54">
        <v>-5350380.9477581279</v>
      </c>
      <c r="P157" s="54">
        <v>-334702.60945257021</v>
      </c>
      <c r="Q157" s="54">
        <v>0</v>
      </c>
      <c r="R157" s="43">
        <f t="shared" si="5"/>
        <v>-52657189.285445102</v>
      </c>
      <c r="T157" s="361"/>
      <c r="U157" s="109"/>
      <c r="V157" s="109"/>
    </row>
    <row r="158" spans="1:22">
      <c r="A158" s="29">
        <v>34501</v>
      </c>
      <c r="B158" s="27" t="s">
        <v>525</v>
      </c>
      <c r="C158" s="54">
        <v>363915.13541480893</v>
      </c>
      <c r="D158" s="54">
        <v>-94916.665031102515</v>
      </c>
      <c r="E158" s="54">
        <v>-94916.665031102515</v>
      </c>
      <c r="F158" s="54">
        <v>-94916.665031102515</v>
      </c>
      <c r="G158" s="54">
        <v>-60659.048817708062</v>
      </c>
      <c r="H158" s="54">
        <v>-18506.091503793334</v>
      </c>
      <c r="I158" s="54">
        <v>0</v>
      </c>
      <c r="J158" s="43">
        <f t="shared" si="4"/>
        <v>-363915.13541480893</v>
      </c>
      <c r="K158" s="54">
        <v>737642.36433982349</v>
      </c>
      <c r="L158" s="54">
        <v>-215655.42585307601</v>
      </c>
      <c r="M158" s="54">
        <v>-215655.42579223047</v>
      </c>
      <c r="N158" s="54">
        <v>-215470.07602148163</v>
      </c>
      <c r="O158" s="54">
        <v>-76983.812952138003</v>
      </c>
      <c r="P158" s="54">
        <v>-13877.623720897265</v>
      </c>
      <c r="Q158" s="54">
        <v>0</v>
      </c>
      <c r="R158" s="43">
        <f t="shared" si="5"/>
        <v>-737642.36433982337</v>
      </c>
      <c r="T158" s="361"/>
      <c r="U158" s="109"/>
      <c r="V158" s="109"/>
    </row>
    <row r="159" spans="1:22">
      <c r="A159" s="29">
        <v>34505</v>
      </c>
      <c r="B159" s="27" t="s">
        <v>526</v>
      </c>
      <c r="C159" s="54">
        <v>2197190.3306088261</v>
      </c>
      <c r="D159" s="54">
        <v>-508020.3888747234</v>
      </c>
      <c r="E159" s="54">
        <v>-508020.3888747234</v>
      </c>
      <c r="F159" s="54">
        <v>-508020.3888747234</v>
      </c>
      <c r="G159" s="54">
        <v>-506347.56842938473</v>
      </c>
      <c r="H159" s="54">
        <v>-166781.59555527082</v>
      </c>
      <c r="I159" s="54">
        <v>0</v>
      </c>
      <c r="J159" s="43">
        <f t="shared" si="4"/>
        <v>-2197190.3306088261</v>
      </c>
      <c r="K159" s="54">
        <v>7429930.3422156833</v>
      </c>
      <c r="L159" s="54">
        <v>-2179409.867011968</v>
      </c>
      <c r="M159" s="54">
        <v>-2179409.8664636128</v>
      </c>
      <c r="N159" s="54">
        <v>-2177739.4472670495</v>
      </c>
      <c r="O159" s="54">
        <v>-731050.08112932381</v>
      </c>
      <c r="P159" s="54">
        <v>-162321.0803437283</v>
      </c>
      <c r="Q159" s="54">
        <v>0</v>
      </c>
      <c r="R159" s="43">
        <f t="shared" si="5"/>
        <v>-7429930.3422156824</v>
      </c>
      <c r="T159" s="361"/>
      <c r="U159" s="109"/>
      <c r="V159" s="109"/>
    </row>
    <row r="160" spans="1:22">
      <c r="A160" s="29">
        <v>34600</v>
      </c>
      <c r="B160" s="27" t="s">
        <v>527</v>
      </c>
      <c r="C160" s="54">
        <v>1659563.2696098674</v>
      </c>
      <c r="D160" s="54">
        <v>-353128.51795413293</v>
      </c>
      <c r="E160" s="54">
        <v>-353128.51795413293</v>
      </c>
      <c r="F160" s="54">
        <v>-353128.51795413293</v>
      </c>
      <c r="G160" s="54">
        <v>-302293.73981458292</v>
      </c>
      <c r="H160" s="54">
        <v>-297883.97593288549</v>
      </c>
      <c r="I160" s="54">
        <v>0</v>
      </c>
      <c r="J160" s="43">
        <f t="shared" si="4"/>
        <v>-1659563.2696098671</v>
      </c>
      <c r="K160" s="54">
        <v>13634799.504039105</v>
      </c>
      <c r="L160" s="54">
        <v>-3866530.0809011832</v>
      </c>
      <c r="M160" s="54">
        <v>-3866530.0799217806</v>
      </c>
      <c r="N160" s="54">
        <v>-3863546.5905859801</v>
      </c>
      <c r="O160" s="54">
        <v>-1634397.4130447521</v>
      </c>
      <c r="P160" s="54">
        <v>-403795.33958541008</v>
      </c>
      <c r="Q160" s="54">
        <v>0</v>
      </c>
      <c r="R160" s="43">
        <f t="shared" si="5"/>
        <v>-13634799.504039107</v>
      </c>
      <c r="T160" s="361"/>
      <c r="U160" s="109"/>
      <c r="V160" s="109"/>
    </row>
    <row r="161" spans="1:22">
      <c r="A161" s="29">
        <v>34605</v>
      </c>
      <c r="B161" s="27" t="s">
        <v>528</v>
      </c>
      <c r="C161" s="54">
        <v>289906.67052468593</v>
      </c>
      <c r="D161" s="54">
        <v>-58378.527952350065</v>
      </c>
      <c r="E161" s="54">
        <v>-58378.527952350065</v>
      </c>
      <c r="F161" s="54">
        <v>-58378.527952350065</v>
      </c>
      <c r="G161" s="54">
        <v>-57807.179608683393</v>
      </c>
      <c r="H161" s="54">
        <v>-56963.907058952376</v>
      </c>
      <c r="I161" s="54">
        <v>0</v>
      </c>
      <c r="J161" s="43">
        <f t="shared" si="4"/>
        <v>-289906.67052468599</v>
      </c>
      <c r="K161" s="54">
        <v>3824255.3174352488</v>
      </c>
      <c r="L161" s="54">
        <v>-1056326.5669054366</v>
      </c>
      <c r="M161" s="54">
        <v>-1056326.5667181469</v>
      </c>
      <c r="N161" s="54">
        <v>-1055756.0385160048</v>
      </c>
      <c r="O161" s="54">
        <v>-483330.17628354975</v>
      </c>
      <c r="P161" s="54">
        <v>-172515.96901211093</v>
      </c>
      <c r="Q161" s="54">
        <v>0</v>
      </c>
      <c r="R161" s="43">
        <f t="shared" si="5"/>
        <v>-3824255.3174352483</v>
      </c>
      <c r="T161" s="361"/>
      <c r="U161" s="109"/>
      <c r="V161" s="109"/>
    </row>
    <row r="162" spans="1:22">
      <c r="A162" s="29">
        <v>34700</v>
      </c>
      <c r="B162" s="27" t="s">
        <v>529</v>
      </c>
      <c r="C162" s="54">
        <v>5412874.5646984484</v>
      </c>
      <c r="D162" s="54">
        <v>-1199095.0113896027</v>
      </c>
      <c r="E162" s="54">
        <v>-1199095.0113896027</v>
      </c>
      <c r="F162" s="54">
        <v>-1199095.0113896027</v>
      </c>
      <c r="G162" s="54">
        <v>-914464.72395009559</v>
      </c>
      <c r="H162" s="54">
        <v>-901124.80657954409</v>
      </c>
      <c r="I162" s="54">
        <v>0</v>
      </c>
      <c r="J162" s="43">
        <f t="shared" si="4"/>
        <v>-5412874.5646984475</v>
      </c>
      <c r="K162" s="54">
        <v>34609055.357156552</v>
      </c>
      <c r="L162" s="54">
        <v>-10268175.913521092</v>
      </c>
      <c r="M162" s="54">
        <v>-10268175.910558315</v>
      </c>
      <c r="N162" s="54">
        <v>-10259150.597121313</v>
      </c>
      <c r="O162" s="54">
        <v>-3515781.420723028</v>
      </c>
      <c r="P162" s="54">
        <v>-297771.51523279719</v>
      </c>
      <c r="Q162" s="54">
        <v>0</v>
      </c>
      <c r="R162" s="43">
        <f t="shared" si="5"/>
        <v>-34609055.357156545</v>
      </c>
      <c r="T162" s="361"/>
      <c r="U162" s="109"/>
      <c r="V162" s="109"/>
    </row>
    <row r="163" spans="1:22">
      <c r="A163" s="29">
        <v>34800</v>
      </c>
      <c r="B163" s="27" t="s">
        <v>530</v>
      </c>
      <c r="C163" s="54">
        <v>1222719.6176587902</v>
      </c>
      <c r="D163" s="54">
        <v>-338455.33029441221</v>
      </c>
      <c r="E163" s="54">
        <v>-338455.33029441221</v>
      </c>
      <c r="F163" s="54">
        <v>-338455.33029441221</v>
      </c>
      <c r="G163" s="54">
        <v>-111665.57857315903</v>
      </c>
      <c r="H163" s="54">
        <v>-95688.04820239445</v>
      </c>
      <c r="I163" s="54">
        <v>0</v>
      </c>
      <c r="J163" s="43">
        <f t="shared" si="4"/>
        <v>-1222719.6176587902</v>
      </c>
      <c r="K163" s="54">
        <v>4197127.5885032639</v>
      </c>
      <c r="L163" s="54">
        <v>-1191684.4028242545</v>
      </c>
      <c r="M163" s="54">
        <v>-1191684.4025096449</v>
      </c>
      <c r="N163" s="54">
        <v>-1190726.0284632351</v>
      </c>
      <c r="O163" s="54">
        <v>-474665.57813894184</v>
      </c>
      <c r="P163" s="54">
        <v>-148367.17656718739</v>
      </c>
      <c r="Q163" s="54">
        <v>0</v>
      </c>
      <c r="R163" s="43">
        <f t="shared" si="5"/>
        <v>-4197127.5885032639</v>
      </c>
      <c r="T163" s="361"/>
      <c r="U163" s="109"/>
      <c r="V163" s="109"/>
    </row>
    <row r="164" spans="1:22">
      <c r="A164" s="29">
        <v>34900</v>
      </c>
      <c r="B164" s="27" t="s">
        <v>531</v>
      </c>
      <c r="C164" s="54">
        <v>13980396.089776218</v>
      </c>
      <c r="D164" s="54">
        <v>-3378651.067289351</v>
      </c>
      <c r="E164" s="54">
        <v>-3378651.067289351</v>
      </c>
      <c r="F164" s="54">
        <v>-3378651.067289351</v>
      </c>
      <c r="G164" s="54">
        <v>-1936344.8318669719</v>
      </c>
      <c r="H164" s="54">
        <v>-1908098.0560411946</v>
      </c>
      <c r="I164" s="54">
        <v>0</v>
      </c>
      <c r="J164" s="43">
        <f t="shared" si="4"/>
        <v>-13980396.08977622</v>
      </c>
      <c r="K164" s="54">
        <v>81486617.768614724</v>
      </c>
      <c r="L164" s="54">
        <v>-23618016.446579143</v>
      </c>
      <c r="M164" s="54">
        <v>-23618016.440305576</v>
      </c>
      <c r="N164" s="54">
        <v>-23598905.676847979</v>
      </c>
      <c r="O164" s="54">
        <v>-9320073.7961745448</v>
      </c>
      <c r="P164" s="54">
        <v>-1331605.4087074876</v>
      </c>
      <c r="Q164" s="54">
        <v>0</v>
      </c>
      <c r="R164" s="43">
        <f t="shared" si="5"/>
        <v>-81486617.768614724</v>
      </c>
      <c r="T164" s="361"/>
      <c r="U164" s="109"/>
      <c r="V164" s="109"/>
    </row>
    <row r="165" spans="1:22">
      <c r="A165" s="29">
        <v>34901</v>
      </c>
      <c r="B165" s="27" t="s">
        <v>532</v>
      </c>
      <c r="C165" s="54">
        <v>452415.27383205289</v>
      </c>
      <c r="D165" s="54">
        <v>-116681.73184472078</v>
      </c>
      <c r="E165" s="54">
        <v>-116681.73184472078</v>
      </c>
      <c r="F165" s="54">
        <v>-116681.73184472078</v>
      </c>
      <c r="G165" s="54">
        <v>-51561.117652028624</v>
      </c>
      <c r="H165" s="54">
        <v>-50808.960645861946</v>
      </c>
      <c r="I165" s="54">
        <v>0</v>
      </c>
      <c r="J165" s="43">
        <f t="shared" si="4"/>
        <v>-452415.27383205289</v>
      </c>
      <c r="K165" s="54">
        <v>2088800.637262048</v>
      </c>
      <c r="L165" s="54">
        <v>-615552.86755164072</v>
      </c>
      <c r="M165" s="54">
        <v>-615552.86738458765</v>
      </c>
      <c r="N165" s="54">
        <v>-615043.98471718223</v>
      </c>
      <c r="O165" s="54">
        <v>-234826.30942683402</v>
      </c>
      <c r="P165" s="54">
        <v>-7824.6081818036446</v>
      </c>
      <c r="Q165" s="54">
        <v>0</v>
      </c>
      <c r="R165" s="43">
        <f t="shared" si="5"/>
        <v>-2088800.6372620487</v>
      </c>
      <c r="T165" s="361"/>
      <c r="U165" s="109"/>
      <c r="V165" s="109"/>
    </row>
    <row r="166" spans="1:22">
      <c r="A166" s="29">
        <v>34903</v>
      </c>
      <c r="B166" s="27" t="s">
        <v>533</v>
      </c>
      <c r="C166" s="54">
        <v>16731.336345061714</v>
      </c>
      <c r="D166" s="54">
        <v>-4314.5752362264475</v>
      </c>
      <c r="E166" s="54">
        <v>-4314.5752362264475</v>
      </c>
      <c r="F166" s="54">
        <v>-4314.5752362264475</v>
      </c>
      <c r="G166" s="54">
        <v>-1907.7199206031137</v>
      </c>
      <c r="H166" s="54">
        <v>-1879.8907157792551</v>
      </c>
      <c r="I166" s="54">
        <v>0</v>
      </c>
      <c r="J166" s="43">
        <f t="shared" si="4"/>
        <v>-16731.336345061714</v>
      </c>
      <c r="K166" s="54">
        <v>199848.6607528539</v>
      </c>
      <c r="L166" s="54">
        <v>-49376.42243263757</v>
      </c>
      <c r="M166" s="54">
        <v>-49376.422426456746</v>
      </c>
      <c r="N166" s="54">
        <v>-49357.594176681203</v>
      </c>
      <c r="O166" s="54">
        <v>-35289.84571917147</v>
      </c>
      <c r="P166" s="54">
        <v>-16448.375997906922</v>
      </c>
      <c r="Q166" s="54">
        <v>0</v>
      </c>
      <c r="R166" s="43">
        <f t="shared" si="5"/>
        <v>-199848.66075285393</v>
      </c>
      <c r="T166" s="361"/>
      <c r="U166" s="109"/>
      <c r="V166" s="109"/>
    </row>
    <row r="167" spans="1:22">
      <c r="A167" s="29">
        <v>34905</v>
      </c>
      <c r="B167" s="27" t="s">
        <v>534</v>
      </c>
      <c r="C167" s="54">
        <v>1038170.9165525922</v>
      </c>
      <c r="D167" s="54">
        <v>-215163.69572253764</v>
      </c>
      <c r="E167" s="54">
        <v>-215163.69572253764</v>
      </c>
      <c r="F167" s="54">
        <v>-215163.69572253764</v>
      </c>
      <c r="G167" s="54">
        <v>-213365.1685541888</v>
      </c>
      <c r="H167" s="54">
        <v>-179314.6608307905</v>
      </c>
      <c r="I167" s="54">
        <v>0</v>
      </c>
      <c r="J167" s="43">
        <f t="shared" si="4"/>
        <v>-1038170.9165525923</v>
      </c>
      <c r="K167" s="54">
        <v>7934387.2403263245</v>
      </c>
      <c r="L167" s="54">
        <v>-2399794.7437785608</v>
      </c>
      <c r="M167" s="54">
        <v>-2399794.7431889982</v>
      </c>
      <c r="N167" s="54">
        <v>-2397998.7977150399</v>
      </c>
      <c r="O167" s="54">
        <v>-674132.99578280328</v>
      </c>
      <c r="P167" s="54">
        <v>-62665.959860922056</v>
      </c>
      <c r="Q167" s="54">
        <v>0</v>
      </c>
      <c r="R167" s="43">
        <f t="shared" si="5"/>
        <v>-7934387.2403263235</v>
      </c>
      <c r="T167" s="361"/>
      <c r="U167" s="109"/>
      <c r="V167" s="109"/>
    </row>
    <row r="168" spans="1:22">
      <c r="A168" s="29">
        <v>34910</v>
      </c>
      <c r="B168" s="27" t="s">
        <v>535</v>
      </c>
      <c r="C168" s="54">
        <v>3953337.1929176059</v>
      </c>
      <c r="D168" s="54">
        <v>-912969.07507558551</v>
      </c>
      <c r="E168" s="54">
        <v>-912969.07507558551</v>
      </c>
      <c r="F168" s="54">
        <v>-912969.07507558551</v>
      </c>
      <c r="G168" s="54">
        <v>-611676.45356336015</v>
      </c>
      <c r="H168" s="54">
        <v>-602753.51412748918</v>
      </c>
      <c r="I168" s="54">
        <v>0</v>
      </c>
      <c r="J168" s="43">
        <f t="shared" si="4"/>
        <v>-3953337.1929176059</v>
      </c>
      <c r="K168" s="54">
        <v>25193546.708270807</v>
      </c>
      <c r="L168" s="54">
        <v>-7306784.6327527575</v>
      </c>
      <c r="M168" s="54">
        <v>-7306784.630770985</v>
      </c>
      <c r="N168" s="54">
        <v>-7300747.6874413416</v>
      </c>
      <c r="O168" s="54">
        <v>-2790174.4145100643</v>
      </c>
      <c r="P168" s="54">
        <v>-489055.34279565938</v>
      </c>
      <c r="Q168" s="54">
        <v>0</v>
      </c>
      <c r="R168" s="43">
        <f t="shared" si="5"/>
        <v>-25193546.708270807</v>
      </c>
      <c r="T168" s="361"/>
      <c r="U168" s="109"/>
      <c r="V168" s="109"/>
    </row>
    <row r="169" spans="1:22">
      <c r="A169" s="29">
        <v>35000</v>
      </c>
      <c r="B169" s="27" t="s">
        <v>536</v>
      </c>
      <c r="C169" s="54">
        <v>3433678.9385782131</v>
      </c>
      <c r="D169" s="54">
        <v>-857036.43306862551</v>
      </c>
      <c r="E169" s="54">
        <v>-857036.43306862551</v>
      </c>
      <c r="F169" s="54">
        <v>-857036.43306862551</v>
      </c>
      <c r="G169" s="54">
        <v>-434304.94281312136</v>
      </c>
      <c r="H169" s="54">
        <v>-428264.69655921491</v>
      </c>
      <c r="I169" s="54">
        <v>0</v>
      </c>
      <c r="J169" s="43">
        <f t="shared" si="4"/>
        <v>-3433678.9385782126</v>
      </c>
      <c r="K169" s="54">
        <v>15687230.857192023</v>
      </c>
      <c r="L169" s="54">
        <v>-4678435.2332119234</v>
      </c>
      <c r="M169" s="54">
        <v>-4678435.2318703933</v>
      </c>
      <c r="N169" s="54">
        <v>-4674348.6161767654</v>
      </c>
      <c r="O169" s="54">
        <v>-1620985.5948761236</v>
      </c>
      <c r="P169" s="54">
        <v>-35026.181056816436</v>
      </c>
      <c r="Q169" s="54">
        <v>0</v>
      </c>
      <c r="R169" s="43">
        <f t="shared" si="5"/>
        <v>-15687230.857192023</v>
      </c>
      <c r="T169" s="361"/>
      <c r="U169" s="109"/>
      <c r="V169" s="109"/>
    </row>
    <row r="170" spans="1:22">
      <c r="A170" s="29">
        <v>35005</v>
      </c>
      <c r="B170" s="27" t="s">
        <v>537</v>
      </c>
      <c r="C170" s="54">
        <v>1362133.5967113785</v>
      </c>
      <c r="D170" s="54">
        <v>-296590.15407507081</v>
      </c>
      <c r="E170" s="54">
        <v>-296590.15407507081</v>
      </c>
      <c r="F170" s="54">
        <v>-296590.15407507081</v>
      </c>
      <c r="G170" s="54">
        <v>-294809.28788443969</v>
      </c>
      <c r="H170" s="54">
        <v>-177553.84660172649</v>
      </c>
      <c r="I170" s="54">
        <v>0</v>
      </c>
      <c r="J170" s="43">
        <f t="shared" si="4"/>
        <v>-1362133.5967113785</v>
      </c>
      <c r="K170" s="54">
        <v>7656790.536470837</v>
      </c>
      <c r="L170" s="54">
        <v>-2264188.8720737449</v>
      </c>
      <c r="M170" s="54">
        <v>-2264188.8714899719</v>
      </c>
      <c r="N170" s="54">
        <v>-2262410.5616422947</v>
      </c>
      <c r="O170" s="54">
        <v>-735732.42548480665</v>
      </c>
      <c r="P170" s="54">
        <v>-130269.80578001788</v>
      </c>
      <c r="Q170" s="54">
        <v>0</v>
      </c>
      <c r="R170" s="43">
        <f t="shared" si="5"/>
        <v>-7656790.536470836</v>
      </c>
      <c r="T170" s="361"/>
      <c r="U170" s="109"/>
      <c r="V170" s="109"/>
    </row>
    <row r="171" spans="1:22">
      <c r="A171" s="29">
        <v>35100</v>
      </c>
      <c r="B171" s="27" t="s">
        <v>538</v>
      </c>
      <c r="C171" s="54">
        <v>32580318.701380443</v>
      </c>
      <c r="D171" s="54">
        <v>-8403240.3241154589</v>
      </c>
      <c r="E171" s="54">
        <v>-8403240.3241154589</v>
      </c>
      <c r="F171" s="54">
        <v>-8403240.3241154589</v>
      </c>
      <c r="G171" s="54">
        <v>-3712376.3407371701</v>
      </c>
      <c r="H171" s="54">
        <v>-3658221.388296898</v>
      </c>
      <c r="I171" s="54">
        <v>0</v>
      </c>
      <c r="J171" s="43">
        <f t="shared" si="4"/>
        <v>-32580318.701380447</v>
      </c>
      <c r="K171" s="54">
        <v>137271606.0468058</v>
      </c>
      <c r="L171" s="54">
        <v>-40991884.161184527</v>
      </c>
      <c r="M171" s="54">
        <v>-40991884.149156787</v>
      </c>
      <c r="N171" s="54">
        <v>-40955244.8352568</v>
      </c>
      <c r="O171" s="54">
        <v>-13579750.153317105</v>
      </c>
      <c r="P171" s="54">
        <v>-752842.7478905766</v>
      </c>
      <c r="Q171" s="54">
        <v>0</v>
      </c>
      <c r="R171" s="43">
        <f t="shared" si="5"/>
        <v>-137271606.04680577</v>
      </c>
      <c r="T171" s="361"/>
      <c r="U171" s="109"/>
      <c r="V171" s="109"/>
    </row>
    <row r="172" spans="1:22">
      <c r="A172" s="29">
        <v>35105</v>
      </c>
      <c r="B172" s="27" t="s">
        <v>539</v>
      </c>
      <c r="C172" s="54">
        <v>2218563.5841668979</v>
      </c>
      <c r="D172" s="54">
        <v>-478639.34601345484</v>
      </c>
      <c r="E172" s="54">
        <v>-478639.34601345484</v>
      </c>
      <c r="F172" s="54">
        <v>-478639.34601345484</v>
      </c>
      <c r="G172" s="54">
        <v>-475559.26873276348</v>
      </c>
      <c r="H172" s="54">
        <v>-307086.27739376959</v>
      </c>
      <c r="I172" s="54">
        <v>0</v>
      </c>
      <c r="J172" s="43">
        <f t="shared" si="4"/>
        <v>-2218563.5841668975</v>
      </c>
      <c r="K172" s="54">
        <v>12872070.031546973</v>
      </c>
      <c r="L172" s="54">
        <v>-3921520.6566252052</v>
      </c>
      <c r="M172" s="54">
        <v>-3921520.6556155467</v>
      </c>
      <c r="N172" s="54">
        <v>-3918444.9996293336</v>
      </c>
      <c r="O172" s="54">
        <v>-1078877.4242877557</v>
      </c>
      <c r="P172" s="54">
        <v>-31706.29538913081</v>
      </c>
      <c r="Q172" s="54">
        <v>0</v>
      </c>
      <c r="R172" s="43">
        <f t="shared" si="5"/>
        <v>-12872070.031546971</v>
      </c>
      <c r="T172" s="361"/>
      <c r="U172" s="109"/>
      <c r="V172" s="109"/>
    </row>
    <row r="173" spans="1:22">
      <c r="A173" s="29">
        <v>35106</v>
      </c>
      <c r="B173" s="27" t="s">
        <v>540</v>
      </c>
      <c r="C173" s="54">
        <v>453393.79446036345</v>
      </c>
      <c r="D173" s="54">
        <v>-99825.428653769588</v>
      </c>
      <c r="E173" s="54">
        <v>-99825.428653769588</v>
      </c>
      <c r="F173" s="54">
        <v>-99825.428653769588</v>
      </c>
      <c r="G173" s="54">
        <v>-77524.203325635302</v>
      </c>
      <c r="H173" s="54">
        <v>-76393.305173419387</v>
      </c>
      <c r="I173" s="54">
        <v>0</v>
      </c>
      <c r="J173" s="43">
        <f t="shared" si="4"/>
        <v>-453393.79446036345</v>
      </c>
      <c r="K173" s="54">
        <v>3503169.5460117538</v>
      </c>
      <c r="L173" s="54">
        <v>-993462.35809668992</v>
      </c>
      <c r="M173" s="54">
        <v>-993462.35784551897</v>
      </c>
      <c r="N173" s="54">
        <v>-992697.23239492136</v>
      </c>
      <c r="O173" s="54">
        <v>-421024.74526741181</v>
      </c>
      <c r="P173" s="54">
        <v>-102522.85240721206</v>
      </c>
      <c r="Q173" s="54">
        <v>0</v>
      </c>
      <c r="R173" s="43">
        <f t="shared" si="5"/>
        <v>-3503169.5460117538</v>
      </c>
      <c r="T173" s="361"/>
      <c r="U173" s="109"/>
      <c r="V173" s="109"/>
    </row>
    <row r="174" spans="1:22">
      <c r="A174" s="29">
        <v>35200</v>
      </c>
      <c r="B174" s="27" t="s">
        <v>541</v>
      </c>
      <c r="C174" s="54">
        <v>1034213.6310989619</v>
      </c>
      <c r="D174" s="54">
        <v>-248478.51450637824</v>
      </c>
      <c r="E174" s="54">
        <v>-248478.51450637824</v>
      </c>
      <c r="F174" s="54">
        <v>-248478.51450637824</v>
      </c>
      <c r="G174" s="54">
        <v>-145449.93221264458</v>
      </c>
      <c r="H174" s="54">
        <v>-143328.15536718271</v>
      </c>
      <c r="I174" s="54">
        <v>0</v>
      </c>
      <c r="J174" s="43">
        <f t="shared" si="4"/>
        <v>-1034213.631098962</v>
      </c>
      <c r="K174" s="54">
        <v>6300155.9255975876</v>
      </c>
      <c r="L174" s="54">
        <v>-1802305.2281162182</v>
      </c>
      <c r="M174" s="54">
        <v>-1802305.2276449746</v>
      </c>
      <c r="N174" s="54">
        <v>-1800869.708927599</v>
      </c>
      <c r="O174" s="54">
        <v>-728305.00095807307</v>
      </c>
      <c r="P174" s="54">
        <v>-166370.75995072126</v>
      </c>
      <c r="Q174" s="54">
        <v>0</v>
      </c>
      <c r="R174" s="43">
        <f t="shared" si="5"/>
        <v>-6300155.9255975867</v>
      </c>
      <c r="T174" s="361"/>
      <c r="U174" s="109"/>
      <c r="V174" s="109"/>
    </row>
    <row r="175" spans="1:22">
      <c r="A175" s="29">
        <v>35300</v>
      </c>
      <c r="B175" s="27" t="s">
        <v>542</v>
      </c>
      <c r="C175" s="54">
        <v>13525161.30176715</v>
      </c>
      <c r="D175" s="54">
        <v>-3658024.8343357607</v>
      </c>
      <c r="E175" s="54">
        <v>-3658024.8343357607</v>
      </c>
      <c r="F175" s="54">
        <v>-3658024.8343357607</v>
      </c>
      <c r="G175" s="54">
        <v>-1472861.2250960127</v>
      </c>
      <c r="H175" s="54">
        <v>-1078225.5736638571</v>
      </c>
      <c r="I175" s="54">
        <v>0</v>
      </c>
      <c r="J175" s="43">
        <f t="shared" si="4"/>
        <v>-13525161.301767152</v>
      </c>
      <c r="K175" s="54">
        <v>45785910.740668774</v>
      </c>
      <c r="L175" s="54">
        <v>-13126481.821664788</v>
      </c>
      <c r="M175" s="54">
        <v>-13126481.818119727</v>
      </c>
      <c r="N175" s="54">
        <v>-13115682.732702196</v>
      </c>
      <c r="O175" s="54">
        <v>-5047018.9410042157</v>
      </c>
      <c r="P175" s="54">
        <v>-1370245.427177849</v>
      </c>
      <c r="Q175" s="54">
        <v>0</v>
      </c>
      <c r="R175" s="43">
        <f t="shared" si="5"/>
        <v>-45785910.740668774</v>
      </c>
      <c r="T175" s="361"/>
      <c r="U175" s="109"/>
      <c r="V175" s="109"/>
    </row>
    <row r="176" spans="1:22">
      <c r="A176" s="29">
        <v>35305</v>
      </c>
      <c r="B176" s="27" t="s">
        <v>543</v>
      </c>
      <c r="C176" s="54">
        <v>3042421.6812068103</v>
      </c>
      <c r="D176" s="54">
        <v>-666794.7116375292</v>
      </c>
      <c r="E176" s="54">
        <v>-666794.7116375292</v>
      </c>
      <c r="F176" s="54">
        <v>-666794.7116375292</v>
      </c>
      <c r="G176" s="54">
        <v>-662992.89138077642</v>
      </c>
      <c r="H176" s="54">
        <v>-379044.65491344675</v>
      </c>
      <c r="I176" s="54">
        <v>0</v>
      </c>
      <c r="J176" s="43">
        <f t="shared" si="4"/>
        <v>-3042421.6812068112</v>
      </c>
      <c r="K176" s="54">
        <v>15042679.968327349</v>
      </c>
      <c r="L176" s="54">
        <v>-4516160.8790730648</v>
      </c>
      <c r="M176" s="54">
        <v>-4516160.8778268173</v>
      </c>
      <c r="N176" s="54">
        <v>-4512364.514889922</v>
      </c>
      <c r="O176" s="54">
        <v>-1395272.2575078122</v>
      </c>
      <c r="P176" s="54">
        <v>-102721.43902973193</v>
      </c>
      <c r="Q176" s="54">
        <v>0</v>
      </c>
      <c r="R176" s="43">
        <f t="shared" si="5"/>
        <v>-15042679.968327349</v>
      </c>
      <c r="T176" s="361"/>
      <c r="U176" s="109"/>
      <c r="V176" s="109"/>
    </row>
    <row r="177" spans="1:22">
      <c r="A177" s="29">
        <v>35400</v>
      </c>
      <c r="B177" s="27" t="s">
        <v>544</v>
      </c>
      <c r="C177" s="54">
        <v>4494332.539346016</v>
      </c>
      <c r="D177" s="54">
        <v>-970459.90918146633</v>
      </c>
      <c r="E177" s="54">
        <v>-970459.90918146633</v>
      </c>
      <c r="F177" s="54">
        <v>-970459.90918146633</v>
      </c>
      <c r="G177" s="54">
        <v>-797291.72355819657</v>
      </c>
      <c r="H177" s="54">
        <v>-785661.08824342047</v>
      </c>
      <c r="I177" s="54">
        <v>0</v>
      </c>
      <c r="J177" s="43">
        <f t="shared" si="4"/>
        <v>-4494332.539346016</v>
      </c>
      <c r="K177" s="54">
        <v>32589615.04526329</v>
      </c>
      <c r="L177" s="54">
        <v>-9504217.480408188</v>
      </c>
      <c r="M177" s="54">
        <v>-9504217.47782504</v>
      </c>
      <c r="N177" s="54">
        <v>-9496348.6038079448</v>
      </c>
      <c r="O177" s="54">
        <v>-3617026.7530798791</v>
      </c>
      <c r="P177" s="54">
        <v>-467804.73014224105</v>
      </c>
      <c r="Q177" s="54">
        <v>0</v>
      </c>
      <c r="R177" s="43">
        <f t="shared" si="5"/>
        <v>-32589615.045263294</v>
      </c>
      <c r="T177" s="361"/>
      <c r="U177" s="109"/>
      <c r="V177" s="109"/>
    </row>
    <row r="178" spans="1:22">
      <c r="A178" s="29">
        <v>35401</v>
      </c>
      <c r="B178" s="27" t="s">
        <v>545</v>
      </c>
      <c r="C178" s="54">
        <v>225960.86944751081</v>
      </c>
      <c r="D178" s="54">
        <v>-69727.440224284801</v>
      </c>
      <c r="E178" s="54">
        <v>-69727.440224284801</v>
      </c>
      <c r="F178" s="54">
        <v>-69727.440224284801</v>
      </c>
      <c r="G178" s="54">
        <v>-8450.9139954246384</v>
      </c>
      <c r="H178" s="54">
        <v>-8327.6347792317629</v>
      </c>
      <c r="I178" s="54">
        <v>0</v>
      </c>
      <c r="J178" s="43">
        <f t="shared" si="4"/>
        <v>-225960.86944751081</v>
      </c>
      <c r="K178" s="54">
        <v>481066.92627667554</v>
      </c>
      <c r="L178" s="54">
        <v>-134514.72241485954</v>
      </c>
      <c r="M178" s="54">
        <v>-134514.72238747939</v>
      </c>
      <c r="N178" s="54">
        <v>-134431.31605627789</v>
      </c>
      <c r="O178" s="54">
        <v>-72113.293877163931</v>
      </c>
      <c r="P178" s="54">
        <v>-5492.8715408947855</v>
      </c>
      <c r="Q178" s="54">
        <v>0</v>
      </c>
      <c r="R178" s="43">
        <f t="shared" si="5"/>
        <v>-481066.9262766756</v>
      </c>
      <c r="T178" s="361"/>
      <c r="U178" s="109"/>
      <c r="V178" s="109"/>
    </row>
    <row r="179" spans="1:22">
      <c r="A179" s="29">
        <v>35405</v>
      </c>
      <c r="B179" s="27" t="s">
        <v>546</v>
      </c>
      <c r="C179" s="54">
        <v>1289216.5619428169</v>
      </c>
      <c r="D179" s="54">
        <v>-259609.63561755183</v>
      </c>
      <c r="E179" s="54">
        <v>-259609.63561755183</v>
      </c>
      <c r="F179" s="54">
        <v>-259609.63561755183</v>
      </c>
      <c r="G179" s="54">
        <v>-257068.84638369063</v>
      </c>
      <c r="H179" s="54">
        <v>-253318.80870647065</v>
      </c>
      <c r="I179" s="54">
        <v>0</v>
      </c>
      <c r="J179" s="43">
        <f t="shared" si="4"/>
        <v>-1289216.5619428167</v>
      </c>
      <c r="K179" s="54">
        <v>11918466.943495719</v>
      </c>
      <c r="L179" s="54">
        <v>-3472804.2667933842</v>
      </c>
      <c r="M179" s="54">
        <v>-3472804.2659605062</v>
      </c>
      <c r="N179" s="54">
        <v>-3470267.1239005262</v>
      </c>
      <c r="O179" s="54">
        <v>-1204451.5676883361</v>
      </c>
      <c r="P179" s="54">
        <v>-298139.7191529636</v>
      </c>
      <c r="Q179" s="54">
        <v>0</v>
      </c>
      <c r="R179" s="43">
        <f t="shared" si="5"/>
        <v>-11918466.943495717</v>
      </c>
      <c r="T179" s="361"/>
      <c r="U179" s="109"/>
      <c r="V179" s="109"/>
    </row>
    <row r="180" spans="1:22">
      <c r="A180" s="29">
        <v>35500</v>
      </c>
      <c r="B180" s="27" t="s">
        <v>547</v>
      </c>
      <c r="C180" s="54">
        <v>5493717.8660810655</v>
      </c>
      <c r="D180" s="54">
        <v>-1106270.3780733773</v>
      </c>
      <c r="E180" s="54">
        <v>-1106270.3780733773</v>
      </c>
      <c r="F180" s="54">
        <v>-1106270.3780733773</v>
      </c>
      <c r="G180" s="54">
        <v>-1095443.3536462518</v>
      </c>
      <c r="H180" s="54">
        <v>-1079463.3782146808</v>
      </c>
      <c r="I180" s="54">
        <v>0</v>
      </c>
      <c r="J180" s="43">
        <f t="shared" si="4"/>
        <v>-5493717.8660810636</v>
      </c>
      <c r="K180" s="54">
        <v>48163267.100998849</v>
      </c>
      <c r="L180" s="54">
        <v>-13920368.255617637</v>
      </c>
      <c r="M180" s="54">
        <v>-13920368.252068507</v>
      </c>
      <c r="N180" s="54">
        <v>-13909556.769284967</v>
      </c>
      <c r="O180" s="54">
        <v>-5461044.1396388076</v>
      </c>
      <c r="P180" s="54">
        <v>-951929.68438893382</v>
      </c>
      <c r="Q180" s="54">
        <v>0</v>
      </c>
      <c r="R180" s="43">
        <f t="shared" si="5"/>
        <v>-48163267.100998864</v>
      </c>
      <c r="T180" s="361"/>
      <c r="U180" s="109"/>
      <c r="V180" s="109"/>
    </row>
    <row r="181" spans="1:22">
      <c r="A181" s="29">
        <v>35600</v>
      </c>
      <c r="B181" s="27" t="s">
        <v>548</v>
      </c>
      <c r="C181" s="54">
        <v>4356632.2125129001</v>
      </c>
      <c r="D181" s="54">
        <v>-1145368.1573502857</v>
      </c>
      <c r="E181" s="54">
        <v>-1145368.1573502857</v>
      </c>
      <c r="F181" s="54">
        <v>-1145368.1573502857</v>
      </c>
      <c r="G181" s="54">
        <v>-463645.62689699058</v>
      </c>
      <c r="H181" s="54">
        <v>-456882.11356505268</v>
      </c>
      <c r="I181" s="54">
        <v>0</v>
      </c>
      <c r="J181" s="43">
        <f t="shared" si="4"/>
        <v>-4356632.2125129001</v>
      </c>
      <c r="K181" s="54">
        <v>18667800.694775894</v>
      </c>
      <c r="L181" s="54">
        <v>-5435180.2727838065</v>
      </c>
      <c r="M181" s="54">
        <v>-5435180.2712816391</v>
      </c>
      <c r="N181" s="54">
        <v>-5430604.3188180309</v>
      </c>
      <c r="O181" s="54">
        <v>-2011627.5695742322</v>
      </c>
      <c r="P181" s="54">
        <v>-355208.26231818565</v>
      </c>
      <c r="Q181" s="54">
        <v>0</v>
      </c>
      <c r="R181" s="43">
        <f t="shared" si="5"/>
        <v>-18667800.694775894</v>
      </c>
      <c r="T181" s="361"/>
      <c r="U181" s="109"/>
      <c r="V181" s="109"/>
    </row>
    <row r="182" spans="1:22">
      <c r="A182" s="29">
        <v>35700</v>
      </c>
      <c r="B182" s="27" t="s">
        <v>549</v>
      </c>
      <c r="C182" s="54">
        <v>2252273.0912420405</v>
      </c>
      <c r="D182" s="54">
        <v>-585573.20412667235</v>
      </c>
      <c r="E182" s="54">
        <v>-585573.20412667235</v>
      </c>
      <c r="F182" s="54">
        <v>-585573.20412667235</v>
      </c>
      <c r="G182" s="54">
        <v>-249597.26173232173</v>
      </c>
      <c r="H182" s="54">
        <v>-245956.21712970152</v>
      </c>
      <c r="I182" s="54">
        <v>0</v>
      </c>
      <c r="J182" s="43">
        <f t="shared" si="4"/>
        <v>-2252273.0912420405</v>
      </c>
      <c r="K182" s="54">
        <v>10926255.902195971</v>
      </c>
      <c r="L182" s="54">
        <v>-3157931.5598588819</v>
      </c>
      <c r="M182" s="54">
        <v>-3157931.5590502108</v>
      </c>
      <c r="N182" s="54">
        <v>-3155468.1578263543</v>
      </c>
      <c r="O182" s="54">
        <v>-1314908.9353680308</v>
      </c>
      <c r="P182" s="54">
        <v>-140015.69009249256</v>
      </c>
      <c r="Q182" s="54">
        <v>0</v>
      </c>
      <c r="R182" s="43">
        <f t="shared" si="5"/>
        <v>-10926255.902195971</v>
      </c>
      <c r="T182" s="361"/>
      <c r="U182" s="109"/>
      <c r="V182" s="109"/>
    </row>
    <row r="183" spans="1:22">
      <c r="A183" s="29">
        <v>35800</v>
      </c>
      <c r="B183" s="27" t="s">
        <v>550</v>
      </c>
      <c r="C183" s="54">
        <v>2014067.5206566835</v>
      </c>
      <c r="D183" s="54">
        <v>-452032.57203872484</v>
      </c>
      <c r="E183" s="54">
        <v>-452032.57203872484</v>
      </c>
      <c r="F183" s="54">
        <v>-452032.57203872484</v>
      </c>
      <c r="G183" s="54">
        <v>-331402.09588073083</v>
      </c>
      <c r="H183" s="54">
        <v>-326567.708659778</v>
      </c>
      <c r="I183" s="54">
        <v>0</v>
      </c>
      <c r="J183" s="43">
        <f t="shared" si="4"/>
        <v>-2014067.5206566835</v>
      </c>
      <c r="K183" s="54">
        <v>15781000.508689301</v>
      </c>
      <c r="L183" s="54">
        <v>-4482522.2485153079</v>
      </c>
      <c r="M183" s="54">
        <v>-4482522.2474415973</v>
      </c>
      <c r="N183" s="54">
        <v>-4479251.4730632445</v>
      </c>
      <c r="O183" s="54">
        <v>-2035453.8941881666</v>
      </c>
      <c r="P183" s="54">
        <v>-301250.64548098389</v>
      </c>
      <c r="Q183" s="54">
        <v>0</v>
      </c>
      <c r="R183" s="43">
        <f t="shared" si="5"/>
        <v>-15781000.508689299</v>
      </c>
      <c r="T183" s="361"/>
      <c r="U183" s="109"/>
      <c r="V183" s="109"/>
    </row>
    <row r="184" spans="1:22">
      <c r="A184" s="29">
        <v>35805</v>
      </c>
      <c r="B184" s="27" t="s">
        <v>551</v>
      </c>
      <c r="C184" s="54">
        <v>1558473.8143003804</v>
      </c>
      <c r="D184" s="54">
        <v>-363238.21514867403</v>
      </c>
      <c r="E184" s="54">
        <v>-363238.21514867403</v>
      </c>
      <c r="F184" s="54">
        <v>-363238.21514867403</v>
      </c>
      <c r="G184" s="54">
        <v>-314264.3226881547</v>
      </c>
      <c r="H184" s="54">
        <v>-154494.84616620385</v>
      </c>
      <c r="I184" s="54">
        <v>0</v>
      </c>
      <c r="J184" s="43">
        <f t="shared" si="4"/>
        <v>-1558473.8143003806</v>
      </c>
      <c r="K184" s="54">
        <v>2476839.0725689586</v>
      </c>
      <c r="L184" s="54">
        <v>-744909.60208543332</v>
      </c>
      <c r="M184" s="54">
        <v>-744909.60186256259</v>
      </c>
      <c r="N184" s="54">
        <v>-744230.68535313406</v>
      </c>
      <c r="O184" s="54">
        <v>-236970.22343297352</v>
      </c>
      <c r="P184" s="54">
        <v>-5818.959834854978</v>
      </c>
      <c r="Q184" s="54">
        <v>0</v>
      </c>
      <c r="R184" s="43">
        <f t="shared" si="5"/>
        <v>-2476839.0725689582</v>
      </c>
      <c r="T184" s="361"/>
      <c r="U184" s="109"/>
      <c r="V184" s="109"/>
    </row>
    <row r="185" spans="1:22">
      <c r="A185" s="29">
        <v>35900</v>
      </c>
      <c r="B185" s="27" t="s">
        <v>552</v>
      </c>
      <c r="C185" s="54">
        <v>3510937.026259583</v>
      </c>
      <c r="D185" s="54">
        <v>-741379.49120407831</v>
      </c>
      <c r="E185" s="54">
        <v>-741379.49120407831</v>
      </c>
      <c r="F185" s="54">
        <v>-741379.49120407831</v>
      </c>
      <c r="G185" s="54">
        <v>-648126.60760539095</v>
      </c>
      <c r="H185" s="54">
        <v>-638671.94504195719</v>
      </c>
      <c r="I185" s="54">
        <v>0</v>
      </c>
      <c r="J185" s="43">
        <f t="shared" si="4"/>
        <v>-3510937.0262595834</v>
      </c>
      <c r="K185" s="54">
        <v>28107588.634957753</v>
      </c>
      <c r="L185" s="54">
        <v>-8048556.0662094504</v>
      </c>
      <c r="M185" s="54">
        <v>-8048556.0641095825</v>
      </c>
      <c r="N185" s="54">
        <v>-8042159.3758314019</v>
      </c>
      <c r="O185" s="54">
        <v>-3262798.4298445014</v>
      </c>
      <c r="P185" s="54">
        <v>-705518.69896281313</v>
      </c>
      <c r="Q185" s="54">
        <v>0</v>
      </c>
      <c r="R185" s="43">
        <f t="shared" si="5"/>
        <v>-28107588.634957749</v>
      </c>
      <c r="T185" s="361"/>
      <c r="U185" s="109"/>
      <c r="V185" s="109"/>
    </row>
    <row r="186" spans="1:22">
      <c r="A186" s="29">
        <v>35905</v>
      </c>
      <c r="B186" s="27" t="s">
        <v>553</v>
      </c>
      <c r="C186" s="54">
        <v>379134.48964947776</v>
      </c>
      <c r="D186" s="54">
        <v>-76346.340571067791</v>
      </c>
      <c r="E186" s="54">
        <v>-76346.340571067791</v>
      </c>
      <c r="F186" s="54">
        <v>-76346.340571067791</v>
      </c>
      <c r="G186" s="54">
        <v>-75599.141956092513</v>
      </c>
      <c r="H186" s="54">
        <v>-74496.325980181893</v>
      </c>
      <c r="I186" s="54">
        <v>0</v>
      </c>
      <c r="J186" s="43">
        <f t="shared" si="4"/>
        <v>-379134.48964947776</v>
      </c>
      <c r="K186" s="54">
        <v>4120751.4863459542</v>
      </c>
      <c r="L186" s="54">
        <v>-1129879.1476277052</v>
      </c>
      <c r="M186" s="54">
        <v>-1129879.1473827714</v>
      </c>
      <c r="N186" s="54">
        <v>-1129133.0213334525</v>
      </c>
      <c r="O186" s="54">
        <v>-568991.16052379145</v>
      </c>
      <c r="P186" s="54">
        <v>-162869.00947823335</v>
      </c>
      <c r="Q186" s="54">
        <v>0</v>
      </c>
      <c r="R186" s="43">
        <f t="shared" si="5"/>
        <v>-4120751.4863459533</v>
      </c>
      <c r="T186" s="361"/>
      <c r="U186" s="109"/>
      <c r="V186" s="109"/>
    </row>
    <row r="187" spans="1:22">
      <c r="A187" s="29">
        <v>36000</v>
      </c>
      <c r="B187" s="27" t="s">
        <v>554</v>
      </c>
      <c r="C187" s="54">
        <v>134388350.51801965</v>
      </c>
      <c r="D187" s="54">
        <v>-33896774.1498909</v>
      </c>
      <c r="E187" s="54">
        <v>-33896774.1498909</v>
      </c>
      <c r="F187" s="54">
        <v>-33896774.1498909</v>
      </c>
      <c r="G187" s="54">
        <v>-16469137.273836702</v>
      </c>
      <c r="H187" s="54">
        <v>-16228890.794510245</v>
      </c>
      <c r="I187" s="54">
        <v>0</v>
      </c>
      <c r="J187" s="43">
        <f t="shared" si="4"/>
        <v>-134388350.51801965</v>
      </c>
      <c r="K187" s="54">
        <v>649272354.16776586</v>
      </c>
      <c r="L187" s="54">
        <v>-190386338.78812796</v>
      </c>
      <c r="M187" s="54">
        <v>-190386338.73476952</v>
      </c>
      <c r="N187" s="54">
        <v>-190223796.51521689</v>
      </c>
      <c r="O187" s="54">
        <v>-68778463.802390277</v>
      </c>
      <c r="P187" s="54">
        <v>-9497416.3272611126</v>
      </c>
      <c r="Q187" s="54">
        <v>0</v>
      </c>
      <c r="R187" s="43">
        <f t="shared" si="5"/>
        <v>-649272354.16776574</v>
      </c>
      <c r="T187" s="361"/>
      <c r="U187" s="109"/>
      <c r="V187" s="109"/>
    </row>
    <row r="188" spans="1:22">
      <c r="A188" s="29">
        <v>36001</v>
      </c>
      <c r="B188" s="27" t="s">
        <v>555</v>
      </c>
      <c r="C188" s="54">
        <v>63726</v>
      </c>
      <c r="D188" s="54">
        <v>-21242</v>
      </c>
      <c r="E188" s="54">
        <v>-21242</v>
      </c>
      <c r="F188" s="54">
        <v>-21242</v>
      </c>
      <c r="G188" s="54">
        <v>0</v>
      </c>
      <c r="H188" s="54">
        <v>0</v>
      </c>
      <c r="I188" s="54">
        <v>0</v>
      </c>
      <c r="J188" s="43">
        <f t="shared" si="4"/>
        <v>-63726</v>
      </c>
      <c r="K188" s="54">
        <v>873440</v>
      </c>
      <c r="L188" s="54">
        <v>-218360</v>
      </c>
      <c r="M188" s="54">
        <v>-218360</v>
      </c>
      <c r="N188" s="54">
        <v>-218360</v>
      </c>
      <c r="O188" s="54">
        <v>-218360</v>
      </c>
      <c r="P188" s="54">
        <v>0</v>
      </c>
      <c r="Q188" s="54">
        <v>0</v>
      </c>
      <c r="R188" s="43">
        <f t="shared" si="5"/>
        <v>-873440</v>
      </c>
      <c r="T188" s="361"/>
      <c r="U188" s="109"/>
      <c r="V188" s="109"/>
    </row>
    <row r="189" spans="1:22">
      <c r="A189" s="29">
        <v>36002</v>
      </c>
      <c r="B189" s="27" t="s">
        <v>556</v>
      </c>
      <c r="C189" s="54">
        <v>0</v>
      </c>
      <c r="D189" s="54">
        <v>0</v>
      </c>
      <c r="E189" s="54">
        <v>0</v>
      </c>
      <c r="F189" s="54">
        <v>0</v>
      </c>
      <c r="G189" s="54">
        <v>0</v>
      </c>
      <c r="H189" s="54">
        <v>0</v>
      </c>
      <c r="I189" s="54">
        <v>0</v>
      </c>
      <c r="J189" s="43">
        <f t="shared" si="4"/>
        <v>0</v>
      </c>
      <c r="K189" s="54">
        <v>3371812</v>
      </c>
      <c r="L189" s="54">
        <v>-1070064</v>
      </c>
      <c r="M189" s="54">
        <v>-1070064</v>
      </c>
      <c r="N189" s="54">
        <v>-1070064</v>
      </c>
      <c r="O189" s="54">
        <v>-161620</v>
      </c>
      <c r="P189" s="54">
        <v>0</v>
      </c>
      <c r="Q189" s="54">
        <v>0</v>
      </c>
      <c r="R189" s="43">
        <f t="shared" si="5"/>
        <v>-3371812</v>
      </c>
      <c r="T189" s="361"/>
      <c r="U189" s="109"/>
      <c r="V189" s="109"/>
    </row>
    <row r="190" spans="1:22">
      <c r="A190" s="29">
        <v>36003</v>
      </c>
      <c r="B190" s="27" t="s">
        <v>557</v>
      </c>
      <c r="C190" s="54">
        <v>796767.80035293393</v>
      </c>
      <c r="D190" s="54">
        <v>-191067.26574427402</v>
      </c>
      <c r="E190" s="54">
        <v>-191067.26574427402</v>
      </c>
      <c r="F190" s="54">
        <v>-191067.26574427402</v>
      </c>
      <c r="G190" s="54">
        <v>-112604.31936298932</v>
      </c>
      <c r="H190" s="54">
        <v>-110961.68375712265</v>
      </c>
      <c r="I190" s="54">
        <v>0</v>
      </c>
      <c r="J190" s="43">
        <f t="shared" si="4"/>
        <v>-796767.80035293393</v>
      </c>
      <c r="K190" s="54">
        <v>5245829.6708009345</v>
      </c>
      <c r="L190" s="54">
        <v>-1496087.8486334004</v>
      </c>
      <c r="M190" s="54">
        <v>-1496087.8482685732</v>
      </c>
      <c r="N190" s="54">
        <v>-1494976.4994652849</v>
      </c>
      <c r="O190" s="54">
        <v>-664619.15878876322</v>
      </c>
      <c r="P190" s="54">
        <v>-94058.315644912553</v>
      </c>
      <c r="Q190" s="54">
        <v>0</v>
      </c>
      <c r="R190" s="43">
        <f t="shared" si="5"/>
        <v>-5245829.6708009336</v>
      </c>
      <c r="T190" s="361"/>
      <c r="U190" s="109"/>
      <c r="V190" s="109"/>
    </row>
    <row r="191" spans="1:22">
      <c r="A191" s="29">
        <v>36004</v>
      </c>
      <c r="B191" s="27" t="s">
        <v>558</v>
      </c>
      <c r="C191" s="54">
        <v>2060049.682603338</v>
      </c>
      <c r="D191" s="54">
        <v>-480088.67642695695</v>
      </c>
      <c r="E191" s="54">
        <v>-480088.67642695695</v>
      </c>
      <c r="F191" s="54">
        <v>-480088.67642695695</v>
      </c>
      <c r="G191" s="54">
        <v>-332437.66403672018</v>
      </c>
      <c r="H191" s="54">
        <v>-287345.989285747</v>
      </c>
      <c r="I191" s="54">
        <v>0</v>
      </c>
      <c r="J191" s="43">
        <f t="shared" si="4"/>
        <v>-2060049.6826033383</v>
      </c>
      <c r="K191" s="54">
        <v>2852503.5870565563</v>
      </c>
      <c r="L191" s="54">
        <v>-857890.74288854981</v>
      </c>
      <c r="M191" s="54">
        <v>-857890.74263187614</v>
      </c>
      <c r="N191" s="54">
        <v>-857108.85421615094</v>
      </c>
      <c r="O191" s="54">
        <v>-272911.72036746482</v>
      </c>
      <c r="P191" s="54">
        <v>-6701.5269525144831</v>
      </c>
      <c r="Q191" s="54">
        <v>0</v>
      </c>
      <c r="R191" s="43">
        <f t="shared" si="5"/>
        <v>-2852503.5870565563</v>
      </c>
      <c r="T191" s="361"/>
      <c r="U191" s="109"/>
      <c r="V191" s="109"/>
    </row>
    <row r="192" spans="1:22">
      <c r="A192" s="29">
        <v>36005</v>
      </c>
      <c r="B192" s="27" t="s">
        <v>559</v>
      </c>
      <c r="C192" s="54">
        <v>11280216.209404998</v>
      </c>
      <c r="D192" s="54">
        <v>-2507966.6347306841</v>
      </c>
      <c r="E192" s="54">
        <v>-2507966.6347306841</v>
      </c>
      <c r="F192" s="54">
        <v>-2507966.6347306841</v>
      </c>
      <c r="G192" s="54">
        <v>-2495318.822097321</v>
      </c>
      <c r="H192" s="54">
        <v>-1260997.4831156246</v>
      </c>
      <c r="I192" s="54">
        <v>0</v>
      </c>
      <c r="J192" s="43">
        <f t="shared" si="4"/>
        <v>-11280216.209404998</v>
      </c>
      <c r="K192" s="54">
        <v>58456445.002401851</v>
      </c>
      <c r="L192" s="54">
        <v>-17114694.828433588</v>
      </c>
      <c r="M192" s="54">
        <v>-17114694.824287597</v>
      </c>
      <c r="N192" s="54">
        <v>-17102065.166946802</v>
      </c>
      <c r="O192" s="54">
        <v>-5712510.0141101154</v>
      </c>
      <c r="P192" s="54">
        <v>-1412480.1686237534</v>
      </c>
      <c r="Q192" s="54">
        <v>0</v>
      </c>
      <c r="R192" s="43">
        <f t="shared" si="5"/>
        <v>-58456445.002401851</v>
      </c>
      <c r="T192" s="361"/>
      <c r="U192" s="109"/>
      <c r="V192" s="109"/>
    </row>
    <row r="193" spans="1:22">
      <c r="A193" s="29">
        <v>36006</v>
      </c>
      <c r="B193" s="27" t="s">
        <v>560</v>
      </c>
      <c r="C193" s="54">
        <v>4543467.8545010155</v>
      </c>
      <c r="D193" s="54">
        <v>-1099244.2767247614</v>
      </c>
      <c r="E193" s="54">
        <v>-1099244.2767247614</v>
      </c>
      <c r="F193" s="54">
        <v>-1099244.2767247614</v>
      </c>
      <c r="G193" s="54">
        <v>-837696.06822521763</v>
      </c>
      <c r="H193" s="54">
        <v>-408038.95610151323</v>
      </c>
      <c r="I193" s="54">
        <v>0</v>
      </c>
      <c r="J193" s="43">
        <f t="shared" si="4"/>
        <v>-4543467.8545010146</v>
      </c>
      <c r="K193" s="54">
        <v>6842288.2562163332</v>
      </c>
      <c r="L193" s="54">
        <v>-2057818.8864751281</v>
      </c>
      <c r="M193" s="54">
        <v>-2057818.8858594457</v>
      </c>
      <c r="N193" s="54">
        <v>-2055943.3734327957</v>
      </c>
      <c r="O193" s="54">
        <v>-654632.18617052597</v>
      </c>
      <c r="P193" s="54">
        <v>-16074.924278438055</v>
      </c>
      <c r="Q193" s="54">
        <v>0</v>
      </c>
      <c r="R193" s="43">
        <f t="shared" si="5"/>
        <v>-6842288.2562163332</v>
      </c>
      <c r="T193" s="361"/>
      <c r="U193" s="109"/>
      <c r="V193" s="109"/>
    </row>
    <row r="194" spans="1:22">
      <c r="A194" s="29">
        <v>36007</v>
      </c>
      <c r="B194" s="27" t="s">
        <v>561</v>
      </c>
      <c r="C194" s="54">
        <v>907382.90197545534</v>
      </c>
      <c r="D194" s="54">
        <v>-218321.69260257811</v>
      </c>
      <c r="E194" s="54">
        <v>-218321.69260257811</v>
      </c>
      <c r="F194" s="54">
        <v>-218321.69260257811</v>
      </c>
      <c r="G194" s="54">
        <v>-163144.16015530785</v>
      </c>
      <c r="H194" s="54">
        <v>-89273.664012413254</v>
      </c>
      <c r="I194" s="54">
        <v>0</v>
      </c>
      <c r="J194" s="43">
        <f t="shared" si="4"/>
        <v>-907382.90197545546</v>
      </c>
      <c r="K194" s="54">
        <v>2089370.9774337546</v>
      </c>
      <c r="L194" s="54">
        <v>-628378.53320633911</v>
      </c>
      <c r="M194" s="54">
        <v>-628378.53301833349</v>
      </c>
      <c r="N194" s="54">
        <v>-627805.82384775742</v>
      </c>
      <c r="O194" s="54">
        <v>-199899.42537660056</v>
      </c>
      <c r="P194" s="54">
        <v>-4908.6619847241645</v>
      </c>
      <c r="Q194" s="54">
        <v>0</v>
      </c>
      <c r="R194" s="43">
        <f t="shared" si="5"/>
        <v>-2089370.9774337548</v>
      </c>
      <c r="T194" s="361"/>
      <c r="U194" s="109"/>
      <c r="V194" s="109"/>
    </row>
    <row r="195" spans="1:22">
      <c r="A195" s="29">
        <v>36008</v>
      </c>
      <c r="B195" s="27" t="s">
        <v>562</v>
      </c>
      <c r="C195" s="54">
        <v>2148275.1163670388</v>
      </c>
      <c r="D195" s="54">
        <v>-607891.18756077043</v>
      </c>
      <c r="E195" s="54">
        <v>-607891.18756077043</v>
      </c>
      <c r="F195" s="54">
        <v>-607891.18756077043</v>
      </c>
      <c r="G195" s="54">
        <v>-163493.27047368672</v>
      </c>
      <c r="H195" s="54">
        <v>-161108.28321104057</v>
      </c>
      <c r="I195" s="54">
        <v>0</v>
      </c>
      <c r="J195" s="43">
        <f t="shared" si="4"/>
        <v>-2148275.1163670388</v>
      </c>
      <c r="K195" s="54">
        <v>7494656.1748280022</v>
      </c>
      <c r="L195" s="54">
        <v>-2156021.9221619037</v>
      </c>
      <c r="M195" s="54">
        <v>-2156021.9216322014</v>
      </c>
      <c r="N195" s="54">
        <v>-2154408.3241120125</v>
      </c>
      <c r="O195" s="54">
        <v>-948789.94235694723</v>
      </c>
      <c r="P195" s="54">
        <v>-79414.064564936984</v>
      </c>
      <c r="Q195" s="54">
        <v>0</v>
      </c>
      <c r="R195" s="43">
        <f t="shared" si="5"/>
        <v>-7494656.1748280022</v>
      </c>
      <c r="T195" s="361"/>
      <c r="U195" s="109"/>
      <c r="V195" s="109"/>
    </row>
    <row r="196" spans="1:22">
      <c r="A196" s="29">
        <v>36009</v>
      </c>
      <c r="B196" s="27" t="s">
        <v>563</v>
      </c>
      <c r="C196" s="54">
        <v>247225.30415747417</v>
      </c>
      <c r="D196" s="54">
        <v>-61865.938064946007</v>
      </c>
      <c r="E196" s="54">
        <v>-61865.938064946007</v>
      </c>
      <c r="F196" s="54">
        <v>-61865.938064946007</v>
      </c>
      <c r="G196" s="54">
        <v>-31040.146822161543</v>
      </c>
      <c r="H196" s="54">
        <v>-30587.343140474619</v>
      </c>
      <c r="I196" s="54">
        <v>0</v>
      </c>
      <c r="J196" s="43">
        <f t="shared" si="4"/>
        <v>-247225.30415747417</v>
      </c>
      <c r="K196" s="54">
        <v>3196506.3636539434</v>
      </c>
      <c r="L196" s="54">
        <v>-813936.24963355309</v>
      </c>
      <c r="M196" s="54">
        <v>-813936.24953298597</v>
      </c>
      <c r="N196" s="54">
        <v>-813629.89867344662</v>
      </c>
      <c r="O196" s="54">
        <v>-584736.247743655</v>
      </c>
      <c r="P196" s="54">
        <v>-170267.71807030254</v>
      </c>
      <c r="Q196" s="54">
        <v>0</v>
      </c>
      <c r="R196" s="43">
        <f t="shared" si="5"/>
        <v>-3196506.3636539434</v>
      </c>
      <c r="T196" s="361"/>
      <c r="U196" s="109"/>
      <c r="V196" s="109"/>
    </row>
    <row r="197" spans="1:22">
      <c r="A197" s="29">
        <v>36100</v>
      </c>
      <c r="B197" s="27" t="s">
        <v>564</v>
      </c>
      <c r="C197" s="54">
        <v>1098833.3900557014</v>
      </c>
      <c r="D197" s="54">
        <v>-235593.87055157419</v>
      </c>
      <c r="E197" s="54">
        <v>-235593.87055157419</v>
      </c>
      <c r="F197" s="54">
        <v>-235593.87055157419</v>
      </c>
      <c r="G197" s="54">
        <v>-197466.17574128066</v>
      </c>
      <c r="H197" s="54">
        <v>-194585.60265969808</v>
      </c>
      <c r="I197" s="54">
        <v>0</v>
      </c>
      <c r="J197" s="43">
        <f t="shared" si="4"/>
        <v>-1098833.3900557014</v>
      </c>
      <c r="K197" s="54">
        <v>8246823.8960978016</v>
      </c>
      <c r="L197" s="54">
        <v>-2404072.5877999794</v>
      </c>
      <c r="M197" s="54">
        <v>-2404072.5871602078</v>
      </c>
      <c r="N197" s="54">
        <v>-2402123.6939086746</v>
      </c>
      <c r="O197" s="54">
        <v>-945985.15952857048</v>
      </c>
      <c r="P197" s="54">
        <v>-90569.867700368981</v>
      </c>
      <c r="Q197" s="54">
        <v>0</v>
      </c>
      <c r="R197" s="43">
        <f t="shared" si="5"/>
        <v>-8246823.8960978007</v>
      </c>
      <c r="T197" s="361"/>
      <c r="U197" s="109"/>
      <c r="V197" s="109"/>
    </row>
    <row r="198" spans="1:22">
      <c r="A198" s="29">
        <v>36102</v>
      </c>
      <c r="B198" s="27" t="s">
        <v>565</v>
      </c>
      <c r="C198" s="54">
        <v>2720890.1401028982</v>
      </c>
      <c r="D198" s="54">
        <v>-688509.69246620545</v>
      </c>
      <c r="E198" s="54">
        <v>-688509.69246620545</v>
      </c>
      <c r="F198" s="54">
        <v>-688509.69246620545</v>
      </c>
      <c r="G198" s="54">
        <v>-521600.35170947935</v>
      </c>
      <c r="H198" s="54">
        <v>-133760.71099480259</v>
      </c>
      <c r="I198" s="54">
        <v>0</v>
      </c>
      <c r="J198" s="43">
        <f t="shared" si="4"/>
        <v>-2720890.1401028982</v>
      </c>
      <c r="K198" s="54">
        <v>2780840.0912394268</v>
      </c>
      <c r="L198" s="54">
        <v>-836337.93925895402</v>
      </c>
      <c r="M198" s="54">
        <v>-836337.93900872872</v>
      </c>
      <c r="N198" s="54">
        <v>-835575.69398888352</v>
      </c>
      <c r="O198" s="54">
        <v>-266055.35460521153</v>
      </c>
      <c r="P198" s="54">
        <v>-6533.1643776489882</v>
      </c>
      <c r="Q198" s="54">
        <v>0</v>
      </c>
      <c r="R198" s="43">
        <f t="shared" si="5"/>
        <v>-2780840.0912394263</v>
      </c>
      <c r="T198" s="361"/>
      <c r="U198" s="109"/>
      <c r="V198" s="109"/>
    </row>
    <row r="199" spans="1:22">
      <c r="A199" s="29">
        <v>36105</v>
      </c>
      <c r="B199" s="27" t="s">
        <v>566</v>
      </c>
      <c r="C199" s="54">
        <v>602333.96420673491</v>
      </c>
      <c r="D199" s="54">
        <v>-127244.72735013079</v>
      </c>
      <c r="E199" s="54">
        <v>-127244.72735013079</v>
      </c>
      <c r="F199" s="54">
        <v>-127244.72735013079</v>
      </c>
      <c r="G199" s="54">
        <v>-126298.88880065596</v>
      </c>
      <c r="H199" s="54">
        <v>-94300.893355686479</v>
      </c>
      <c r="I199" s="54">
        <v>0</v>
      </c>
      <c r="J199" s="43">
        <f t="shared" ref="J199:J262" si="6">SUM(D199:I199)</f>
        <v>-602333.96420673479</v>
      </c>
      <c r="K199" s="54">
        <v>4705868.0911856433</v>
      </c>
      <c r="L199" s="54">
        <v>-1295208.7343693594</v>
      </c>
      <c r="M199" s="54">
        <v>-1295208.7340593108</v>
      </c>
      <c r="N199" s="54">
        <v>-1294264.2532130282</v>
      </c>
      <c r="O199" s="54">
        <v>-571377.27090812929</v>
      </c>
      <c r="P199" s="54">
        <v>-249809.09863581619</v>
      </c>
      <c r="Q199" s="54">
        <v>0</v>
      </c>
      <c r="R199" s="43">
        <f t="shared" ref="R199:R262" si="7">SUM(L199:Q199)</f>
        <v>-4705868.0911856443</v>
      </c>
      <c r="T199" s="361"/>
      <c r="U199" s="109"/>
      <c r="V199" s="109"/>
    </row>
    <row r="200" spans="1:22">
      <c r="A200" s="29">
        <v>36200</v>
      </c>
      <c r="B200" s="27" t="s">
        <v>567</v>
      </c>
      <c r="C200" s="54">
        <v>3146862.1214612862</v>
      </c>
      <c r="D200" s="54">
        <v>-788973.20898371516</v>
      </c>
      <c r="E200" s="54">
        <v>-788973.20898371516</v>
      </c>
      <c r="F200" s="54">
        <v>-788973.20898371516</v>
      </c>
      <c r="G200" s="54">
        <v>-392836.53377925284</v>
      </c>
      <c r="H200" s="54">
        <v>-387105.96073088772</v>
      </c>
      <c r="I200" s="54">
        <v>0</v>
      </c>
      <c r="J200" s="43">
        <f t="shared" si="6"/>
        <v>-3146862.1214612862</v>
      </c>
      <c r="K200" s="54">
        <v>19480994.453366239</v>
      </c>
      <c r="L200" s="54">
        <v>-5416055.8695494467</v>
      </c>
      <c r="M200" s="54">
        <v>-5416055.8682766948</v>
      </c>
      <c r="N200" s="54">
        <v>-5412178.7664552592</v>
      </c>
      <c r="O200" s="54">
        <v>-2515356.5010676649</v>
      </c>
      <c r="P200" s="54">
        <v>-721347.448017171</v>
      </c>
      <c r="Q200" s="54">
        <v>0</v>
      </c>
      <c r="R200" s="43">
        <f t="shared" si="7"/>
        <v>-19480994.453366239</v>
      </c>
      <c r="T200" s="361"/>
      <c r="U200" s="109"/>
      <c r="V200" s="109"/>
    </row>
    <row r="201" spans="1:22">
      <c r="A201" s="29">
        <v>36205</v>
      </c>
      <c r="B201" s="27" t="s">
        <v>568</v>
      </c>
      <c r="C201" s="54">
        <v>1224151.2018315487</v>
      </c>
      <c r="D201" s="54">
        <v>-274943.52179236576</v>
      </c>
      <c r="E201" s="54">
        <v>-274943.52179236576</v>
      </c>
      <c r="F201" s="54">
        <v>-274943.52179236576</v>
      </c>
      <c r="G201" s="54">
        <v>-274163.18275573198</v>
      </c>
      <c r="H201" s="54">
        <v>-125157.45369871958</v>
      </c>
      <c r="I201" s="54">
        <v>0</v>
      </c>
      <c r="J201" s="43">
        <f t="shared" si="6"/>
        <v>-1224151.2018315489</v>
      </c>
      <c r="K201" s="54">
        <v>3157110.5959025486</v>
      </c>
      <c r="L201" s="54">
        <v>-959743.74031200353</v>
      </c>
      <c r="M201" s="54">
        <v>-959743.74005620601</v>
      </c>
      <c r="N201" s="54">
        <v>-958964.5211566207</v>
      </c>
      <c r="O201" s="54">
        <v>-271979.94771604944</v>
      </c>
      <c r="P201" s="54">
        <v>-6678.6466616692651</v>
      </c>
      <c r="Q201" s="54">
        <v>0</v>
      </c>
      <c r="R201" s="43">
        <f t="shared" si="7"/>
        <v>-3157110.5959025491</v>
      </c>
      <c r="T201" s="361"/>
      <c r="U201" s="109"/>
      <c r="V201" s="109"/>
    </row>
    <row r="202" spans="1:22">
      <c r="A202" s="29">
        <v>36300</v>
      </c>
      <c r="B202" s="27" t="s">
        <v>569</v>
      </c>
      <c r="C202" s="54">
        <v>12147735.552987551</v>
      </c>
      <c r="D202" s="54">
        <v>-3157191.0353375692</v>
      </c>
      <c r="E202" s="54">
        <v>-3157191.0353375692</v>
      </c>
      <c r="F202" s="54">
        <v>-3157191.0353375692</v>
      </c>
      <c r="G202" s="54">
        <v>-1347912.6818959755</v>
      </c>
      <c r="H202" s="54">
        <v>-1328249.7650788671</v>
      </c>
      <c r="I202" s="54">
        <v>0</v>
      </c>
      <c r="J202" s="43">
        <f t="shared" si="6"/>
        <v>-12147735.552987549</v>
      </c>
      <c r="K202" s="54">
        <v>56777342.077792011</v>
      </c>
      <c r="L202" s="54">
        <v>-16530337.007391715</v>
      </c>
      <c r="M202" s="54">
        <v>-16530337.00302461</v>
      </c>
      <c r="N202" s="54">
        <v>-16517033.773144646</v>
      </c>
      <c r="O202" s="54">
        <v>-6577368.9686773503</v>
      </c>
      <c r="P202" s="54">
        <v>-622265.32555369602</v>
      </c>
      <c r="Q202" s="54">
        <v>0</v>
      </c>
      <c r="R202" s="43">
        <f t="shared" si="7"/>
        <v>-56777342.077792011</v>
      </c>
      <c r="T202" s="361"/>
      <c r="U202" s="109"/>
      <c r="V202" s="109"/>
    </row>
    <row r="203" spans="1:22">
      <c r="A203" s="29">
        <v>36301</v>
      </c>
      <c r="B203" s="27" t="s">
        <v>570</v>
      </c>
      <c r="C203" s="54">
        <v>1006919.9808810592</v>
      </c>
      <c r="D203" s="54">
        <v>-247736.94956337818</v>
      </c>
      <c r="E203" s="54">
        <v>-247736.94956337818</v>
      </c>
      <c r="F203" s="54">
        <v>-247736.94956337818</v>
      </c>
      <c r="G203" s="54">
        <v>-144579.4626411896</v>
      </c>
      <c r="H203" s="54">
        <v>-119129.66954973499</v>
      </c>
      <c r="I203" s="54">
        <v>0</v>
      </c>
      <c r="J203" s="43">
        <f t="shared" si="6"/>
        <v>-1006919.9808810591</v>
      </c>
      <c r="K203" s="54">
        <v>974451.25332294428</v>
      </c>
      <c r="L203" s="54">
        <v>-293066.31319069554</v>
      </c>
      <c r="M203" s="54">
        <v>-293066.31310301251</v>
      </c>
      <c r="N203" s="54">
        <v>-292799.21014471329</v>
      </c>
      <c r="O203" s="54">
        <v>-93230.090635228451</v>
      </c>
      <c r="P203" s="54">
        <v>-2289.3262492944773</v>
      </c>
      <c r="Q203" s="54">
        <v>0</v>
      </c>
      <c r="R203" s="43">
        <f t="shared" si="7"/>
        <v>-974451.25332294428</v>
      </c>
      <c r="T203" s="361"/>
      <c r="U203" s="109"/>
      <c r="V203" s="109"/>
    </row>
    <row r="204" spans="1:22">
      <c r="A204" s="29">
        <v>36302</v>
      </c>
      <c r="B204" s="27" t="s">
        <v>571</v>
      </c>
      <c r="C204" s="54">
        <v>631029.62280093669</v>
      </c>
      <c r="D204" s="54">
        <v>-137542.85286877741</v>
      </c>
      <c r="E204" s="54">
        <v>-137542.85286877741</v>
      </c>
      <c r="F204" s="54">
        <v>-137542.85286877741</v>
      </c>
      <c r="G204" s="54">
        <v>-109483.03735109972</v>
      </c>
      <c r="H204" s="54">
        <v>-108918.02684350469</v>
      </c>
      <c r="I204" s="54">
        <v>0</v>
      </c>
      <c r="J204" s="43">
        <f t="shared" si="6"/>
        <v>-631029.62280093669</v>
      </c>
      <c r="K204" s="54">
        <v>1412059.7727130561</v>
      </c>
      <c r="L204" s="54">
        <v>-423790.6169755751</v>
      </c>
      <c r="M204" s="54">
        <v>-423790.61685008707</v>
      </c>
      <c r="N204" s="54">
        <v>-423408.35084463924</v>
      </c>
      <c r="O204" s="54">
        <v>-137793.80501031969</v>
      </c>
      <c r="P204" s="54">
        <v>-3276.3830324347973</v>
      </c>
      <c r="Q204" s="54">
        <v>0</v>
      </c>
      <c r="R204" s="43">
        <f t="shared" si="7"/>
        <v>-1412059.7727130561</v>
      </c>
      <c r="T204" s="361"/>
      <c r="U204" s="109"/>
      <c r="V204" s="109"/>
    </row>
    <row r="205" spans="1:22">
      <c r="A205" s="29">
        <v>36305</v>
      </c>
      <c r="B205" s="27" t="s">
        <v>572</v>
      </c>
      <c r="C205" s="54">
        <v>1229833.362822552</v>
      </c>
      <c r="D205" s="54">
        <v>-247651.63636397084</v>
      </c>
      <c r="E205" s="54">
        <v>-247651.63636397084</v>
      </c>
      <c r="F205" s="54">
        <v>-247651.63636397084</v>
      </c>
      <c r="G205" s="54">
        <v>-245227.87959575653</v>
      </c>
      <c r="H205" s="54">
        <v>-241650.57413488295</v>
      </c>
      <c r="I205" s="54">
        <v>0</v>
      </c>
      <c r="J205" s="43">
        <f t="shared" si="6"/>
        <v>-1229833.362822552</v>
      </c>
      <c r="K205" s="54">
        <v>10595272.248079365</v>
      </c>
      <c r="L205" s="54">
        <v>-3210997.1541895587</v>
      </c>
      <c r="M205" s="54">
        <v>-3210997.1533950442</v>
      </c>
      <c r="N205" s="54">
        <v>-3208576.8758065519</v>
      </c>
      <c r="O205" s="54">
        <v>-919395.98514226999</v>
      </c>
      <c r="P205" s="54">
        <v>-45305.079545939181</v>
      </c>
      <c r="Q205" s="54">
        <v>0</v>
      </c>
      <c r="R205" s="43">
        <f t="shared" si="7"/>
        <v>-10595272.248079363</v>
      </c>
      <c r="T205" s="361"/>
      <c r="U205" s="109"/>
      <c r="V205" s="109"/>
    </row>
    <row r="206" spans="1:22">
      <c r="A206" s="29">
        <v>36310</v>
      </c>
      <c r="B206" s="27" t="s">
        <v>573</v>
      </c>
      <c r="C206" s="54">
        <v>535767</v>
      </c>
      <c r="D206" s="54">
        <v>-178589</v>
      </c>
      <c r="E206" s="54">
        <v>-178589</v>
      </c>
      <c r="F206" s="54">
        <v>-178589</v>
      </c>
      <c r="G206" s="54">
        <v>0</v>
      </c>
      <c r="H206" s="54">
        <v>0</v>
      </c>
      <c r="I206" s="54">
        <v>0</v>
      </c>
      <c r="J206" s="43">
        <f t="shared" si="6"/>
        <v>-535767</v>
      </c>
      <c r="K206" s="54">
        <v>719924</v>
      </c>
      <c r="L206" s="54">
        <v>-179981</v>
      </c>
      <c r="M206" s="54">
        <v>-179981</v>
      </c>
      <c r="N206" s="54">
        <v>-179981</v>
      </c>
      <c r="O206" s="54">
        <v>-179981</v>
      </c>
      <c r="P206" s="54">
        <v>0</v>
      </c>
      <c r="Q206" s="54">
        <v>0</v>
      </c>
      <c r="R206" s="43">
        <f t="shared" si="7"/>
        <v>-719924</v>
      </c>
      <c r="T206" s="361"/>
      <c r="U206" s="109"/>
      <c r="V206" s="109"/>
    </row>
    <row r="207" spans="1:22">
      <c r="A207" s="29">
        <v>36400</v>
      </c>
      <c r="B207" s="27" t="s">
        <v>574</v>
      </c>
      <c r="C207" s="54">
        <v>15904602.83866084</v>
      </c>
      <c r="D207" s="54">
        <v>-4363050.1400101073</v>
      </c>
      <c r="E207" s="54">
        <v>-4363050.1400101073</v>
      </c>
      <c r="F207" s="54">
        <v>-4363050.1400101073</v>
      </c>
      <c r="G207" s="54">
        <v>-1418069.3793968509</v>
      </c>
      <c r="H207" s="54">
        <v>-1397383.0392336675</v>
      </c>
      <c r="I207" s="54">
        <v>0</v>
      </c>
      <c r="J207" s="43">
        <f t="shared" si="6"/>
        <v>-15904602.83866084</v>
      </c>
      <c r="K207" s="54">
        <v>67453062.060954154</v>
      </c>
      <c r="L207" s="54">
        <v>-18961209.71307756</v>
      </c>
      <c r="M207" s="54">
        <v>-18961209.708483152</v>
      </c>
      <c r="N207" s="54">
        <v>-18947214.066782299</v>
      </c>
      <c r="O207" s="54">
        <v>-8490205.6195752956</v>
      </c>
      <c r="P207" s="54">
        <v>-2093222.9530358468</v>
      </c>
      <c r="Q207" s="54">
        <v>0</v>
      </c>
      <c r="R207" s="43">
        <f t="shared" si="7"/>
        <v>-67453062.060954154</v>
      </c>
      <c r="T207" s="361"/>
      <c r="U207" s="109"/>
      <c r="V207" s="109"/>
    </row>
    <row r="208" spans="1:22">
      <c r="A208" s="29">
        <v>36405</v>
      </c>
      <c r="B208" s="27" t="s">
        <v>575</v>
      </c>
      <c r="C208" s="54">
        <v>1811957.6513964152</v>
      </c>
      <c r="D208" s="54">
        <v>-396053.0271742756</v>
      </c>
      <c r="E208" s="54">
        <v>-396053.0271742756</v>
      </c>
      <c r="F208" s="54">
        <v>-396053.0271742756</v>
      </c>
      <c r="G208" s="54">
        <v>-393745.59439301665</v>
      </c>
      <c r="H208" s="54">
        <v>-230052.97548057194</v>
      </c>
      <c r="I208" s="54">
        <v>0</v>
      </c>
      <c r="J208" s="43">
        <f t="shared" si="6"/>
        <v>-1811957.6513964152</v>
      </c>
      <c r="K208" s="54">
        <v>10532308.530990094</v>
      </c>
      <c r="L208" s="54">
        <v>-2979405.2710791673</v>
      </c>
      <c r="M208" s="54">
        <v>-2979405.2703227839</v>
      </c>
      <c r="N208" s="54">
        <v>-2977101.149744072</v>
      </c>
      <c r="O208" s="54">
        <v>-1190441.3362858477</v>
      </c>
      <c r="P208" s="54">
        <v>-405955.50355822139</v>
      </c>
      <c r="Q208" s="54">
        <v>0</v>
      </c>
      <c r="R208" s="43">
        <f t="shared" si="7"/>
        <v>-10532308.530990094</v>
      </c>
      <c r="T208" s="361"/>
      <c r="U208" s="109"/>
      <c r="V208" s="109"/>
    </row>
    <row r="209" spans="1:22">
      <c r="A209" s="29">
        <v>36500</v>
      </c>
      <c r="B209" s="27" t="s">
        <v>576</v>
      </c>
      <c r="C209" s="54">
        <v>27491378.005958356</v>
      </c>
      <c r="D209" s="54">
        <v>-7211521.7561379513</v>
      </c>
      <c r="E209" s="54">
        <v>-7211521.7561379513</v>
      </c>
      <c r="F209" s="54">
        <v>-7211521.7561379513</v>
      </c>
      <c r="G209" s="54">
        <v>-2949922.6302013518</v>
      </c>
      <c r="H209" s="54">
        <v>-2906890.1073431456</v>
      </c>
      <c r="I209" s="54">
        <v>0</v>
      </c>
      <c r="J209" s="43">
        <f t="shared" si="6"/>
        <v>-27491378.005958349</v>
      </c>
      <c r="K209" s="54">
        <v>117499630.92744607</v>
      </c>
      <c r="L209" s="54">
        <v>-34275176.472864777</v>
      </c>
      <c r="M209" s="54">
        <v>-34275176.463307314</v>
      </c>
      <c r="N209" s="54">
        <v>-34246062.189508453</v>
      </c>
      <c r="O209" s="54">
        <v>-12492989.80052352</v>
      </c>
      <c r="P209" s="54">
        <v>-2210226.001242015</v>
      </c>
      <c r="Q209" s="54">
        <v>0</v>
      </c>
      <c r="R209" s="43">
        <f t="shared" si="7"/>
        <v>-117499630.92744608</v>
      </c>
      <c r="T209" s="361"/>
      <c r="U209" s="109"/>
      <c r="V209" s="109"/>
    </row>
    <row r="210" spans="1:22">
      <c r="A210" s="29">
        <v>36501</v>
      </c>
      <c r="B210" s="27" t="s">
        <v>577</v>
      </c>
      <c r="C210" s="54">
        <v>709780.16350684781</v>
      </c>
      <c r="D210" s="54">
        <v>-188365.23669372685</v>
      </c>
      <c r="E210" s="54">
        <v>-188365.23669372685</v>
      </c>
      <c r="F210" s="54">
        <v>-188365.23669372685</v>
      </c>
      <c r="G210" s="54">
        <v>-105617.39384204303</v>
      </c>
      <c r="H210" s="54">
        <v>-39067.05958362425</v>
      </c>
      <c r="I210" s="54">
        <v>0</v>
      </c>
      <c r="J210" s="43">
        <f t="shared" si="6"/>
        <v>-709780.16350684781</v>
      </c>
      <c r="K210" s="54">
        <v>1574183.2288598679</v>
      </c>
      <c r="L210" s="54">
        <v>-458655.22199454124</v>
      </c>
      <c r="M210" s="54">
        <v>-458655.22186609398</v>
      </c>
      <c r="N210" s="54">
        <v>-458263.94148491946</v>
      </c>
      <c r="O210" s="54">
        <v>-165914.19871322013</v>
      </c>
      <c r="P210" s="54">
        <v>-32694.644801093244</v>
      </c>
      <c r="Q210" s="54">
        <v>0</v>
      </c>
      <c r="R210" s="43">
        <f t="shared" si="7"/>
        <v>-1574183.2288598681</v>
      </c>
      <c r="T210" s="361"/>
      <c r="U210" s="109"/>
      <c r="V210" s="109"/>
    </row>
    <row r="211" spans="1:22">
      <c r="A211" s="29">
        <v>36502</v>
      </c>
      <c r="B211" s="27" t="s">
        <v>578</v>
      </c>
      <c r="C211" s="54">
        <v>126048.29745074615</v>
      </c>
      <c r="D211" s="54">
        <v>-28074.702270638987</v>
      </c>
      <c r="E211" s="54">
        <v>-28074.702270638987</v>
      </c>
      <c r="F211" s="54">
        <v>-28074.702270638987</v>
      </c>
      <c r="G211" s="54">
        <v>-27935.397589588927</v>
      </c>
      <c r="H211" s="54">
        <v>-13888.793049240272</v>
      </c>
      <c r="I211" s="54">
        <v>0</v>
      </c>
      <c r="J211" s="43">
        <f t="shared" si="6"/>
        <v>-126048.29745074616</v>
      </c>
      <c r="K211" s="54">
        <v>585745.07602658682</v>
      </c>
      <c r="L211" s="54">
        <v>-170810.18804505953</v>
      </c>
      <c r="M211" s="54">
        <v>-170810.18799939504</v>
      </c>
      <c r="N211" s="54">
        <v>-170671.08328313837</v>
      </c>
      <c r="O211" s="54">
        <v>-60407.35705366933</v>
      </c>
      <c r="P211" s="54">
        <v>-13046.259645324542</v>
      </c>
      <c r="Q211" s="54">
        <v>0</v>
      </c>
      <c r="R211" s="43">
        <f t="shared" si="7"/>
        <v>-585745.07602658682</v>
      </c>
      <c r="T211" s="361"/>
      <c r="U211" s="109"/>
      <c r="V211" s="109"/>
    </row>
    <row r="212" spans="1:22">
      <c r="A212" s="29">
        <v>36505</v>
      </c>
      <c r="B212" s="27" t="s">
        <v>579</v>
      </c>
      <c r="C212" s="54">
        <v>3171863.9128906834</v>
      </c>
      <c r="D212" s="54">
        <v>-689736.78900420677</v>
      </c>
      <c r="E212" s="54">
        <v>-689736.78900420677</v>
      </c>
      <c r="F212" s="54">
        <v>-689736.78900420677</v>
      </c>
      <c r="G212" s="54">
        <v>-555377.60792761715</v>
      </c>
      <c r="H212" s="54">
        <v>-547275.93795044557</v>
      </c>
      <c r="I212" s="54">
        <v>0</v>
      </c>
      <c r="J212" s="43">
        <f t="shared" si="6"/>
        <v>-3171863.9128906829</v>
      </c>
      <c r="K212" s="54">
        <v>22100571.698918119</v>
      </c>
      <c r="L212" s="54">
        <v>-6448651.5957570206</v>
      </c>
      <c r="M212" s="54">
        <v>-6448651.5939576514</v>
      </c>
      <c r="N212" s="54">
        <v>-6443170.2923216633</v>
      </c>
      <c r="O212" s="54">
        <v>-2347751.2515700329</v>
      </c>
      <c r="P212" s="54">
        <v>-412346.96531175514</v>
      </c>
      <c r="Q212" s="54">
        <v>0</v>
      </c>
      <c r="R212" s="43">
        <f t="shared" si="7"/>
        <v>-22100571.698918123</v>
      </c>
      <c r="T212" s="361"/>
      <c r="U212" s="109"/>
      <c r="V212" s="109"/>
    </row>
    <row r="213" spans="1:22">
      <c r="A213" s="29">
        <v>36600</v>
      </c>
      <c r="B213" s="27" t="s">
        <v>580</v>
      </c>
      <c r="C213" s="54">
        <v>1097997.4137791549</v>
      </c>
      <c r="D213" s="54">
        <v>-238313.14996759832</v>
      </c>
      <c r="E213" s="54">
        <v>-238313.14996759832</v>
      </c>
      <c r="F213" s="54">
        <v>-238313.14996759832</v>
      </c>
      <c r="G213" s="54">
        <v>-192936.22776668827</v>
      </c>
      <c r="H213" s="54">
        <v>-190121.73610967168</v>
      </c>
      <c r="I213" s="54">
        <v>0</v>
      </c>
      <c r="J213" s="43">
        <f t="shared" si="6"/>
        <v>-1097997.4137791549</v>
      </c>
      <c r="K213" s="54">
        <v>9056432.883395236</v>
      </c>
      <c r="L213" s="54">
        <v>-2523949.437950029</v>
      </c>
      <c r="M213" s="54">
        <v>-2523949.4373249346</v>
      </c>
      <c r="N213" s="54">
        <v>-2522045.2524139779</v>
      </c>
      <c r="O213" s="54">
        <v>-1099311.0809825107</v>
      </c>
      <c r="P213" s="54">
        <v>-387177.67472378403</v>
      </c>
      <c r="Q213" s="54">
        <v>0</v>
      </c>
      <c r="R213" s="43">
        <f t="shared" si="7"/>
        <v>-9056432.883395236</v>
      </c>
      <c r="T213" s="361"/>
      <c r="U213" s="109"/>
      <c r="V213" s="109"/>
    </row>
    <row r="214" spans="1:22">
      <c r="A214" s="29">
        <v>36601</v>
      </c>
      <c r="B214" s="27" t="s">
        <v>581</v>
      </c>
      <c r="C214" s="54">
        <v>2026906.2903291765</v>
      </c>
      <c r="D214" s="54">
        <v>-570169.31423735002</v>
      </c>
      <c r="E214" s="54">
        <v>-570169.31423735002</v>
      </c>
      <c r="F214" s="54">
        <v>-570169.31423735002</v>
      </c>
      <c r="G214" s="54">
        <v>-190987.44207125698</v>
      </c>
      <c r="H214" s="54">
        <v>-125410.90554586919</v>
      </c>
      <c r="I214" s="54">
        <v>0</v>
      </c>
      <c r="J214" s="43">
        <f t="shared" si="6"/>
        <v>-2026906.290329176</v>
      </c>
      <c r="K214" s="54">
        <v>5405841.3520785682</v>
      </c>
      <c r="L214" s="54">
        <v>-1542846.6785329743</v>
      </c>
      <c r="M214" s="54">
        <v>-1542846.6781206401</v>
      </c>
      <c r="N214" s="54">
        <v>-1541590.6115661454</v>
      </c>
      <c r="O214" s="54">
        <v>-603105.69952354243</v>
      </c>
      <c r="P214" s="54">
        <v>-175451.68433526531</v>
      </c>
      <c r="Q214" s="54">
        <v>0</v>
      </c>
      <c r="R214" s="43">
        <f t="shared" si="7"/>
        <v>-5405841.3520785673</v>
      </c>
      <c r="T214" s="361"/>
      <c r="U214" s="109"/>
      <c r="V214" s="109"/>
    </row>
    <row r="215" spans="1:22">
      <c r="A215" s="29">
        <v>36700</v>
      </c>
      <c r="B215" s="27" t="s">
        <v>582</v>
      </c>
      <c r="C215" s="54">
        <v>20520978.647466831</v>
      </c>
      <c r="D215" s="54">
        <v>-5036681.2611410161</v>
      </c>
      <c r="E215" s="54">
        <v>-5036681.2611410161</v>
      </c>
      <c r="F215" s="54">
        <v>-5036681.2611410161</v>
      </c>
      <c r="G215" s="54">
        <v>-2858035.7904259795</v>
      </c>
      <c r="H215" s="54">
        <v>-2552899.0736178057</v>
      </c>
      <c r="I215" s="54">
        <v>0</v>
      </c>
      <c r="J215" s="43">
        <f t="shared" si="6"/>
        <v>-20520978.647466831</v>
      </c>
      <c r="K215" s="54">
        <v>93094592.485223487</v>
      </c>
      <c r="L215" s="54">
        <v>-27998208.124416888</v>
      </c>
      <c r="M215" s="54">
        <v>-27998208.116040058</v>
      </c>
      <c r="N215" s="54">
        <v>-27972690.327469647</v>
      </c>
      <c r="O215" s="54">
        <v>-8906774.2131279819</v>
      </c>
      <c r="P215" s="54">
        <v>-218711.70416891325</v>
      </c>
      <c r="Q215" s="54">
        <v>0</v>
      </c>
      <c r="R215" s="43">
        <f t="shared" si="7"/>
        <v>-93094592.485223487</v>
      </c>
      <c r="T215" s="361"/>
      <c r="U215" s="109"/>
      <c r="V215" s="109"/>
    </row>
    <row r="216" spans="1:22">
      <c r="A216" s="29">
        <v>36701</v>
      </c>
      <c r="B216" s="27" t="s">
        <v>583</v>
      </c>
      <c r="C216" s="54">
        <v>453655.92299009714</v>
      </c>
      <c r="D216" s="54">
        <v>-90816.253812008945</v>
      </c>
      <c r="E216" s="54">
        <v>-90816.253812008945</v>
      </c>
      <c r="F216" s="54">
        <v>-90816.253812008945</v>
      </c>
      <c r="G216" s="54">
        <v>-90693.884961568489</v>
      </c>
      <c r="H216" s="54">
        <v>-90513.276592501818</v>
      </c>
      <c r="I216" s="54">
        <v>0</v>
      </c>
      <c r="J216" s="43">
        <f t="shared" si="6"/>
        <v>-453655.92299009708</v>
      </c>
      <c r="K216" s="54">
        <v>731282.07331497036</v>
      </c>
      <c r="L216" s="54">
        <v>-223801.80822698108</v>
      </c>
      <c r="M216" s="54">
        <v>-223801.80818686826</v>
      </c>
      <c r="N216" s="54">
        <v>-223679.61499069663</v>
      </c>
      <c r="O216" s="54">
        <v>-58951.530067597763</v>
      </c>
      <c r="P216" s="54">
        <v>-1047.3118428266307</v>
      </c>
      <c r="Q216" s="54">
        <v>0</v>
      </c>
      <c r="R216" s="43">
        <f t="shared" si="7"/>
        <v>-731282.07331497036</v>
      </c>
      <c r="T216" s="361"/>
      <c r="U216" s="109"/>
      <c r="V216" s="109"/>
    </row>
    <row r="217" spans="1:22">
      <c r="A217" s="29">
        <v>36705</v>
      </c>
      <c r="B217" s="27" t="s">
        <v>584</v>
      </c>
      <c r="C217" s="54">
        <v>3879818.6779724956</v>
      </c>
      <c r="D217" s="54">
        <v>-898549.27501577174</v>
      </c>
      <c r="E217" s="54">
        <v>-898549.27501577174</v>
      </c>
      <c r="F217" s="54">
        <v>-898549.27501577174</v>
      </c>
      <c r="G217" s="54">
        <v>-895655.46386104275</v>
      </c>
      <c r="H217" s="54">
        <v>-288515.38906413742</v>
      </c>
      <c r="I217" s="54">
        <v>0</v>
      </c>
      <c r="J217" s="43">
        <f t="shared" si="6"/>
        <v>-3879818.6779724951</v>
      </c>
      <c r="K217" s="54">
        <v>12291200.044479202</v>
      </c>
      <c r="L217" s="54">
        <v>-3619017.1679967572</v>
      </c>
      <c r="M217" s="54">
        <v>-3619017.1670481577</v>
      </c>
      <c r="N217" s="54">
        <v>-3616127.5098123448</v>
      </c>
      <c r="O217" s="54">
        <v>-1210441.0903262149</v>
      </c>
      <c r="P217" s="54">
        <v>-226597.10929572798</v>
      </c>
      <c r="Q217" s="54">
        <v>0</v>
      </c>
      <c r="R217" s="43">
        <f t="shared" si="7"/>
        <v>-12291200.044479202</v>
      </c>
      <c r="T217" s="361"/>
      <c r="U217" s="109"/>
      <c r="V217" s="109"/>
    </row>
    <row r="218" spans="1:22">
      <c r="A218" s="29">
        <v>36800</v>
      </c>
      <c r="B218" s="27" t="s">
        <v>585</v>
      </c>
      <c r="C218" s="54">
        <v>8419856.0920252539</v>
      </c>
      <c r="D218" s="54">
        <v>-2188639.2326210369</v>
      </c>
      <c r="E218" s="54">
        <v>-2188639.2326210369</v>
      </c>
      <c r="F218" s="54">
        <v>-2188639.2326210369</v>
      </c>
      <c r="G218" s="54">
        <v>-933780.03856598667</v>
      </c>
      <c r="H218" s="54">
        <v>-920158.35559615737</v>
      </c>
      <c r="I218" s="54">
        <v>0</v>
      </c>
      <c r="J218" s="43">
        <f t="shared" si="6"/>
        <v>-8419856.0920252558</v>
      </c>
      <c r="K218" s="54">
        <v>40101597.585239477</v>
      </c>
      <c r="L218" s="54">
        <v>-11434724.655098081</v>
      </c>
      <c r="M218" s="54">
        <v>-11434724.652072722</v>
      </c>
      <c r="N218" s="54">
        <v>-11425508.706056926</v>
      </c>
      <c r="O218" s="54">
        <v>-4539706.1543714991</v>
      </c>
      <c r="P218" s="54">
        <v>-1266933.4176402534</v>
      </c>
      <c r="Q218" s="54">
        <v>0</v>
      </c>
      <c r="R218" s="43">
        <f t="shared" si="7"/>
        <v>-40101597.585239485</v>
      </c>
      <c r="T218" s="361"/>
      <c r="U218" s="109"/>
      <c r="V218" s="109"/>
    </row>
    <row r="219" spans="1:22">
      <c r="A219" s="29">
        <v>36802</v>
      </c>
      <c r="B219" s="27" t="s">
        <v>586</v>
      </c>
      <c r="C219" s="54">
        <v>3130945.8091115113</v>
      </c>
      <c r="D219" s="54">
        <v>-800861.5619366446</v>
      </c>
      <c r="E219" s="54">
        <v>-800861.5619366446</v>
      </c>
      <c r="F219" s="54">
        <v>-800861.5619366446</v>
      </c>
      <c r="G219" s="54">
        <v>-573002.39688933862</v>
      </c>
      <c r="H219" s="54">
        <v>-155358.72641223919</v>
      </c>
      <c r="I219" s="54">
        <v>0</v>
      </c>
      <c r="J219" s="43">
        <f t="shared" si="6"/>
        <v>-3130945.8091115113</v>
      </c>
      <c r="K219" s="54">
        <v>2055245.6655835395</v>
      </c>
      <c r="L219" s="54">
        <v>-618115.34220902517</v>
      </c>
      <c r="M219" s="54">
        <v>-618115.34202409023</v>
      </c>
      <c r="N219" s="54">
        <v>-617551.9868070517</v>
      </c>
      <c r="O219" s="54">
        <v>-196634.50483193318</v>
      </c>
      <c r="P219" s="54">
        <v>-4828.4897114394325</v>
      </c>
      <c r="Q219" s="54">
        <v>0</v>
      </c>
      <c r="R219" s="43">
        <f t="shared" si="7"/>
        <v>-2055245.6655835398</v>
      </c>
      <c r="T219" s="361"/>
      <c r="U219" s="109"/>
      <c r="V219" s="109"/>
    </row>
    <row r="220" spans="1:22">
      <c r="A220" s="29">
        <v>36810</v>
      </c>
      <c r="B220" s="27" t="s">
        <v>587</v>
      </c>
      <c r="C220" s="54">
        <v>11970880.436745167</v>
      </c>
      <c r="D220" s="54">
        <v>-2782303.3369764229</v>
      </c>
      <c r="E220" s="54">
        <v>-2782303.3369764229</v>
      </c>
      <c r="F220" s="54">
        <v>-2782303.3369764229</v>
      </c>
      <c r="G220" s="54">
        <v>-1825298.6478063103</v>
      </c>
      <c r="H220" s="54">
        <v>-1798671.7780095872</v>
      </c>
      <c r="I220" s="54">
        <v>0</v>
      </c>
      <c r="J220" s="43">
        <f t="shared" si="6"/>
        <v>-11970880.436745167</v>
      </c>
      <c r="K220" s="54">
        <v>71627900.560323119</v>
      </c>
      <c r="L220" s="54">
        <v>-21036617.419231016</v>
      </c>
      <c r="M220" s="54">
        <v>-21036617.413317226</v>
      </c>
      <c r="N220" s="54">
        <v>-21018602.620640002</v>
      </c>
      <c r="O220" s="54">
        <v>-7558638.2097982215</v>
      </c>
      <c r="P220" s="54">
        <v>-977424.89733665716</v>
      </c>
      <c r="Q220" s="54">
        <v>0</v>
      </c>
      <c r="R220" s="43">
        <f t="shared" si="7"/>
        <v>-71627900.560323134</v>
      </c>
      <c r="T220" s="361"/>
      <c r="U220" s="109"/>
      <c r="V220" s="109"/>
    </row>
    <row r="221" spans="1:22">
      <c r="A221" s="29">
        <v>36900</v>
      </c>
      <c r="B221" s="27" t="s">
        <v>588</v>
      </c>
      <c r="C221" s="54">
        <v>1423021.772034175</v>
      </c>
      <c r="D221" s="54">
        <v>-361470.5983221358</v>
      </c>
      <c r="E221" s="54">
        <v>-361470.5983221358</v>
      </c>
      <c r="F221" s="54">
        <v>-361470.5983221358</v>
      </c>
      <c r="G221" s="54">
        <v>-170548.94512180556</v>
      </c>
      <c r="H221" s="54">
        <v>-168061.03194596199</v>
      </c>
      <c r="I221" s="54">
        <v>0</v>
      </c>
      <c r="J221" s="43">
        <f t="shared" si="6"/>
        <v>-1423021.772034175</v>
      </c>
      <c r="K221" s="54">
        <v>7385956.8957369374</v>
      </c>
      <c r="L221" s="54">
        <v>-2135223.7999712257</v>
      </c>
      <c r="M221" s="54">
        <v>-2135223.7994186636</v>
      </c>
      <c r="N221" s="54">
        <v>-2133540.5658878768</v>
      </c>
      <c r="O221" s="54">
        <v>-875892.81909038697</v>
      </c>
      <c r="P221" s="54">
        <v>-106075.91136878374</v>
      </c>
      <c r="Q221" s="54">
        <v>0</v>
      </c>
      <c r="R221" s="43">
        <f t="shared" si="7"/>
        <v>-7385956.8957369365</v>
      </c>
      <c r="T221" s="361"/>
      <c r="U221" s="109"/>
      <c r="V221" s="109"/>
    </row>
    <row r="222" spans="1:22">
      <c r="A222" s="29">
        <v>36901</v>
      </c>
      <c r="B222" s="27" t="s">
        <v>589</v>
      </c>
      <c r="C222" s="54">
        <v>1349301.8643578773</v>
      </c>
      <c r="D222" s="54">
        <v>-326096.79175923596</v>
      </c>
      <c r="E222" s="54">
        <v>-326096.79175923596</v>
      </c>
      <c r="F222" s="54">
        <v>-326096.79175923596</v>
      </c>
      <c r="G222" s="54">
        <v>-207143.41350114057</v>
      </c>
      <c r="H222" s="54">
        <v>-163868.07557902863</v>
      </c>
      <c r="I222" s="54">
        <v>0</v>
      </c>
      <c r="J222" s="43">
        <f t="shared" si="6"/>
        <v>-1349301.8643578771</v>
      </c>
      <c r="K222" s="54">
        <v>2456750.9074389413</v>
      </c>
      <c r="L222" s="54">
        <v>-738868.08438678551</v>
      </c>
      <c r="M222" s="54">
        <v>-738868.08416572225</v>
      </c>
      <c r="N222" s="54">
        <v>-738194.6739433601</v>
      </c>
      <c r="O222" s="54">
        <v>-235048.29922241854</v>
      </c>
      <c r="P222" s="54">
        <v>-5771.7657206543054</v>
      </c>
      <c r="Q222" s="54">
        <v>0</v>
      </c>
      <c r="R222" s="43">
        <f t="shared" si="7"/>
        <v>-2456750.9074389408</v>
      </c>
      <c r="T222" s="361"/>
      <c r="U222" s="109"/>
      <c r="V222" s="109"/>
    </row>
    <row r="223" spans="1:22">
      <c r="A223" s="29">
        <v>36905</v>
      </c>
      <c r="B223" s="27" t="s">
        <v>590</v>
      </c>
      <c r="C223" s="54">
        <v>1416856.1423537768</v>
      </c>
      <c r="D223" s="54">
        <v>-337937.72761095897</v>
      </c>
      <c r="E223" s="54">
        <v>-337937.72761095897</v>
      </c>
      <c r="F223" s="54">
        <v>-337937.72761095897</v>
      </c>
      <c r="G223" s="54">
        <v>-233058.4154734404</v>
      </c>
      <c r="H223" s="54">
        <v>-169984.54404745952</v>
      </c>
      <c r="I223" s="54">
        <v>0</v>
      </c>
      <c r="J223" s="43">
        <f t="shared" si="6"/>
        <v>-1416856.1423537768</v>
      </c>
      <c r="K223" s="54">
        <v>2285289.6643624036</v>
      </c>
      <c r="L223" s="54">
        <v>-687301.09815511899</v>
      </c>
      <c r="M223" s="54">
        <v>-687301.09794948413</v>
      </c>
      <c r="N223" s="54">
        <v>-686674.68628667342</v>
      </c>
      <c r="O223" s="54">
        <v>-218643.83858065386</v>
      </c>
      <c r="P223" s="54">
        <v>-5368.9433904728594</v>
      </c>
      <c r="Q223" s="54">
        <v>0</v>
      </c>
      <c r="R223" s="43">
        <f t="shared" si="7"/>
        <v>-2285289.6643624031</v>
      </c>
      <c r="T223" s="361"/>
      <c r="U223" s="109"/>
      <c r="V223" s="109"/>
    </row>
    <row r="224" spans="1:22">
      <c r="A224" s="29">
        <v>37000</v>
      </c>
      <c r="B224" s="27" t="s">
        <v>591</v>
      </c>
      <c r="C224" s="54">
        <v>3010847.8135948838</v>
      </c>
      <c r="D224" s="54">
        <v>-643561.73368488241</v>
      </c>
      <c r="E224" s="54">
        <v>-643561.73368488241</v>
      </c>
      <c r="F224" s="54">
        <v>-643561.73368488241</v>
      </c>
      <c r="G224" s="54">
        <v>-544049.51597714447</v>
      </c>
      <c r="H224" s="54">
        <v>-536113.09656309208</v>
      </c>
      <c r="I224" s="54">
        <v>0</v>
      </c>
      <c r="J224" s="43">
        <f t="shared" si="6"/>
        <v>-3010847.8135948838</v>
      </c>
      <c r="K224" s="54">
        <v>26476736.654823821</v>
      </c>
      <c r="L224" s="54">
        <v>-7383794.3304097671</v>
      </c>
      <c r="M224" s="54">
        <v>-7383794.3286470985</v>
      </c>
      <c r="N224" s="54">
        <v>-7378424.8296622355</v>
      </c>
      <c r="O224" s="54">
        <v>-3366540.4557879148</v>
      </c>
      <c r="P224" s="54">
        <v>-964182.71031680238</v>
      </c>
      <c r="Q224" s="54">
        <v>0</v>
      </c>
      <c r="R224" s="43">
        <f t="shared" si="7"/>
        <v>-26476736.654823817</v>
      </c>
      <c r="T224" s="361"/>
      <c r="U224" s="109"/>
      <c r="V224" s="109"/>
    </row>
    <row r="225" spans="1:22">
      <c r="A225" s="29">
        <v>37001</v>
      </c>
      <c r="B225" s="27" t="s">
        <v>324</v>
      </c>
      <c r="C225" s="54">
        <v>2289957.8892414398</v>
      </c>
      <c r="D225" s="54">
        <v>-626400.65604184603</v>
      </c>
      <c r="E225" s="54">
        <v>-626400.65604184603</v>
      </c>
      <c r="F225" s="54">
        <v>-626400.65604184603</v>
      </c>
      <c r="G225" s="54">
        <v>-295540.1618607018</v>
      </c>
      <c r="H225" s="54">
        <v>-115215.75925519977</v>
      </c>
      <c r="I225" s="54">
        <v>0</v>
      </c>
      <c r="J225" s="43">
        <f t="shared" si="6"/>
        <v>-2289957.8892414393</v>
      </c>
      <c r="K225" s="54">
        <v>1262273.6331275525</v>
      </c>
      <c r="L225" s="54">
        <v>-379628.9230857169</v>
      </c>
      <c r="M225" s="54">
        <v>-379628.92297213513</v>
      </c>
      <c r="N225" s="54">
        <v>-379282.9261657871</v>
      </c>
      <c r="O225" s="54">
        <v>-120767.33938371745</v>
      </c>
      <c r="P225" s="54">
        <v>-2965.5215201960596</v>
      </c>
      <c r="Q225" s="54">
        <v>0</v>
      </c>
      <c r="R225" s="43">
        <f t="shared" si="7"/>
        <v>-1262273.6331275525</v>
      </c>
      <c r="T225" s="361"/>
      <c r="U225" s="109"/>
      <c r="V225" s="109"/>
    </row>
    <row r="226" spans="1:22">
      <c r="A226" s="29">
        <v>37005</v>
      </c>
      <c r="B226" s="27" t="s">
        <v>592</v>
      </c>
      <c r="C226" s="54">
        <v>718882.67751741142</v>
      </c>
      <c r="D226" s="54">
        <v>-147619.14752269423</v>
      </c>
      <c r="E226" s="54">
        <v>-147619.14752269423</v>
      </c>
      <c r="F226" s="54">
        <v>-147619.14752269423</v>
      </c>
      <c r="G226" s="54">
        <v>-146318.18500140964</v>
      </c>
      <c r="H226" s="54">
        <v>-129707.04994791913</v>
      </c>
      <c r="I226" s="54">
        <v>0</v>
      </c>
      <c r="J226" s="43">
        <f t="shared" si="6"/>
        <v>-718882.67751741142</v>
      </c>
      <c r="K226" s="54">
        <v>5607722.9354269477</v>
      </c>
      <c r="L226" s="54">
        <v>-1639637.7026335797</v>
      </c>
      <c r="M226" s="54">
        <v>-1639637.7022071204</v>
      </c>
      <c r="N226" s="54">
        <v>-1638338.6071514504</v>
      </c>
      <c r="O226" s="54">
        <v>-566206.44394340145</v>
      </c>
      <c r="P226" s="54">
        <v>-123902.47949139525</v>
      </c>
      <c r="Q226" s="54">
        <v>0</v>
      </c>
      <c r="R226" s="43">
        <f t="shared" si="7"/>
        <v>-5607722.9354269477</v>
      </c>
      <c r="T226" s="361"/>
      <c r="U226" s="109"/>
      <c r="V226" s="109"/>
    </row>
    <row r="227" spans="1:22">
      <c r="A227" s="29">
        <v>37100</v>
      </c>
      <c r="B227" s="27" t="s">
        <v>593</v>
      </c>
      <c r="C227" s="54">
        <v>9337366.1671704389</v>
      </c>
      <c r="D227" s="54">
        <v>-2385045.0647148443</v>
      </c>
      <c r="E227" s="54">
        <v>-2385045.0647148443</v>
      </c>
      <c r="F227" s="54">
        <v>-2385045.0647148443</v>
      </c>
      <c r="G227" s="54">
        <v>-1097741.8508466666</v>
      </c>
      <c r="H227" s="54">
        <v>-1084489.1221792393</v>
      </c>
      <c r="I227" s="54">
        <v>0</v>
      </c>
      <c r="J227" s="43">
        <f t="shared" si="6"/>
        <v>-9337366.1671704389</v>
      </c>
      <c r="K227" s="54">
        <v>33584763.132781938</v>
      </c>
      <c r="L227" s="54">
        <v>-10056285.221230987</v>
      </c>
      <c r="M227" s="54">
        <v>-10056285.218287574</v>
      </c>
      <c r="N227" s="54">
        <v>-10047318.893624786</v>
      </c>
      <c r="O227" s="54">
        <v>-3348023.8742730529</v>
      </c>
      <c r="P227" s="54">
        <v>-76849.925365536183</v>
      </c>
      <c r="Q227" s="54">
        <v>0</v>
      </c>
      <c r="R227" s="43">
        <f t="shared" si="7"/>
        <v>-33584763.132781938</v>
      </c>
      <c r="T227" s="361"/>
      <c r="U227" s="109"/>
      <c r="V227" s="109"/>
    </row>
    <row r="228" spans="1:22">
      <c r="A228" s="29">
        <v>37200</v>
      </c>
      <c r="B228" s="27" t="s">
        <v>594</v>
      </c>
      <c r="C228" s="54">
        <v>1726782.2869778958</v>
      </c>
      <c r="D228" s="54">
        <v>-449155.96900553495</v>
      </c>
      <c r="E228" s="54">
        <v>-449155.96900553495</v>
      </c>
      <c r="F228" s="54">
        <v>-449155.96900553495</v>
      </c>
      <c r="G228" s="54">
        <v>-191050.68294837291</v>
      </c>
      <c r="H228" s="54">
        <v>-188263.69701291784</v>
      </c>
      <c r="I228" s="54">
        <v>0</v>
      </c>
      <c r="J228" s="43">
        <f t="shared" si="6"/>
        <v>-1726782.2869778958</v>
      </c>
      <c r="K228" s="54">
        <v>8186464.6628310354</v>
      </c>
      <c r="L228" s="54">
        <v>-2369539.1464850451</v>
      </c>
      <c r="M228" s="54">
        <v>-2369539.1458660597</v>
      </c>
      <c r="N228" s="54">
        <v>-2367653.5703476137</v>
      </c>
      <c r="O228" s="54">
        <v>-958823.62559164059</v>
      </c>
      <c r="P228" s="54">
        <v>-120909.17454067663</v>
      </c>
      <c r="Q228" s="54">
        <v>0</v>
      </c>
      <c r="R228" s="43">
        <f t="shared" si="7"/>
        <v>-8186464.6628310345</v>
      </c>
      <c r="T228" s="361"/>
      <c r="U228" s="109"/>
      <c r="V228" s="109"/>
    </row>
    <row r="229" spans="1:22">
      <c r="A229" s="29">
        <v>37300</v>
      </c>
      <c r="B229" s="27" t="s">
        <v>595</v>
      </c>
      <c r="C229" s="54">
        <v>4757239.090051664</v>
      </c>
      <c r="D229" s="54">
        <v>-1245265.9688879061</v>
      </c>
      <c r="E229" s="54">
        <v>-1245265.9688879061</v>
      </c>
      <c r="F229" s="54">
        <v>-1245265.9688879061</v>
      </c>
      <c r="G229" s="54">
        <v>-514473.07559965423</v>
      </c>
      <c r="H229" s="54">
        <v>-506968.10778829071</v>
      </c>
      <c r="I229" s="54">
        <v>0</v>
      </c>
      <c r="J229" s="43">
        <f t="shared" si="6"/>
        <v>-4757239.0900516631</v>
      </c>
      <c r="K229" s="54">
        <v>21278816.733515002</v>
      </c>
      <c r="L229" s="54">
        <v>-6149017.3456525346</v>
      </c>
      <c r="M229" s="54">
        <v>-6149017.3439856917</v>
      </c>
      <c r="N229" s="54">
        <v>-6143939.7498034593</v>
      </c>
      <c r="O229" s="54">
        <v>-2350155.4853873071</v>
      </c>
      <c r="P229" s="54">
        <v>-486686.80868600996</v>
      </c>
      <c r="Q229" s="54">
        <v>0</v>
      </c>
      <c r="R229" s="43">
        <f t="shared" si="7"/>
        <v>-21278816.733515006</v>
      </c>
      <c r="T229" s="361"/>
      <c r="U229" s="109"/>
      <c r="V229" s="109"/>
    </row>
    <row r="230" spans="1:22">
      <c r="A230" s="29">
        <v>37301</v>
      </c>
      <c r="B230" s="27" t="s">
        <v>596</v>
      </c>
      <c r="C230" s="54">
        <v>747161.49560753454</v>
      </c>
      <c r="D230" s="54">
        <v>-203427.17374025201</v>
      </c>
      <c r="E230" s="54">
        <v>-203427.17374025201</v>
      </c>
      <c r="F230" s="54">
        <v>-203427.17374025201</v>
      </c>
      <c r="G230" s="54">
        <v>-68872.324587871743</v>
      </c>
      <c r="H230" s="54">
        <v>-68007.649798906772</v>
      </c>
      <c r="I230" s="54">
        <v>0</v>
      </c>
      <c r="J230" s="43">
        <f t="shared" si="6"/>
        <v>-747161.49560753454</v>
      </c>
      <c r="K230" s="54">
        <v>2370520.5681900457</v>
      </c>
      <c r="L230" s="54">
        <v>-700943.06717351265</v>
      </c>
      <c r="M230" s="54">
        <v>-700943.06698146963</v>
      </c>
      <c r="N230" s="54">
        <v>-700358.05878578837</v>
      </c>
      <c r="O230" s="54">
        <v>-263262.29892846849</v>
      </c>
      <c r="P230" s="54">
        <v>-5014.0763208063363</v>
      </c>
      <c r="Q230" s="54">
        <v>0</v>
      </c>
      <c r="R230" s="43">
        <f t="shared" si="7"/>
        <v>-2370520.5681900457</v>
      </c>
      <c r="T230" s="361"/>
      <c r="U230" s="109"/>
      <c r="V230" s="109"/>
    </row>
    <row r="231" spans="1:22">
      <c r="A231" s="29">
        <v>37305</v>
      </c>
      <c r="B231" s="27" t="s">
        <v>597</v>
      </c>
      <c r="C231" s="54">
        <v>612345.70123634557</v>
      </c>
      <c r="D231" s="54">
        <v>-123308.0997116395</v>
      </c>
      <c r="E231" s="54">
        <v>-123308.0997116395</v>
      </c>
      <c r="F231" s="54">
        <v>-123308.0997116395</v>
      </c>
      <c r="G231" s="54">
        <v>-122101.28821772114</v>
      </c>
      <c r="H231" s="54">
        <v>-120320.11388370585</v>
      </c>
      <c r="I231" s="54">
        <v>0</v>
      </c>
      <c r="J231" s="43">
        <f t="shared" si="6"/>
        <v>-612345.70123634546</v>
      </c>
      <c r="K231" s="54">
        <v>6273942.0113549251</v>
      </c>
      <c r="L231" s="54">
        <v>-1884862.1474591878</v>
      </c>
      <c r="M231" s="54">
        <v>-1884862.1470635915</v>
      </c>
      <c r="N231" s="54">
        <v>-1883657.0678862701</v>
      </c>
      <c r="O231" s="54">
        <v>-536661.97489941248</v>
      </c>
      <c r="P231" s="54">
        <v>-83898.674046463857</v>
      </c>
      <c r="Q231" s="54">
        <v>0</v>
      </c>
      <c r="R231" s="43">
        <f t="shared" si="7"/>
        <v>-6273942.011354926</v>
      </c>
      <c r="T231" s="361"/>
      <c r="U231" s="109"/>
      <c r="V231" s="109"/>
    </row>
    <row r="232" spans="1:22">
      <c r="A232" s="29">
        <v>37400</v>
      </c>
      <c r="B232" s="27" t="s">
        <v>598</v>
      </c>
      <c r="C232" s="54">
        <v>16256412.792593572</v>
      </c>
      <c r="D232" s="54">
        <v>-3766483.3589972844</v>
      </c>
      <c r="E232" s="54">
        <v>-3766483.3589972844</v>
      </c>
      <c r="F232" s="54">
        <v>-3766483.3589972844</v>
      </c>
      <c r="G232" s="54">
        <v>-2496691.8266108823</v>
      </c>
      <c r="H232" s="54">
        <v>-2460270.8889908348</v>
      </c>
      <c r="I232" s="54">
        <v>0</v>
      </c>
      <c r="J232" s="43">
        <f t="shared" si="6"/>
        <v>-16256412.792593569</v>
      </c>
      <c r="K232" s="54">
        <v>96219153.983650148</v>
      </c>
      <c r="L232" s="54">
        <v>-28608081.811691593</v>
      </c>
      <c r="M232" s="54">
        <v>-28608081.803602554</v>
      </c>
      <c r="N232" s="54">
        <v>-28583440.693124902</v>
      </c>
      <c r="O232" s="54">
        <v>-10172544.935649907</v>
      </c>
      <c r="P232" s="54">
        <v>-247004.73958119139</v>
      </c>
      <c r="Q232" s="54">
        <v>0</v>
      </c>
      <c r="R232" s="43">
        <f t="shared" si="7"/>
        <v>-96219153.983650148</v>
      </c>
      <c r="T232" s="361"/>
      <c r="U232" s="109"/>
      <c r="V232" s="109"/>
    </row>
    <row r="233" spans="1:22">
      <c r="A233" s="29">
        <v>37405</v>
      </c>
      <c r="B233" s="27" t="s">
        <v>599</v>
      </c>
      <c r="C233" s="54">
        <v>3908345.2137825307</v>
      </c>
      <c r="D233" s="54">
        <v>-852352.04264943721</v>
      </c>
      <c r="E233" s="54">
        <v>-852352.04264943721</v>
      </c>
      <c r="F233" s="54">
        <v>-852352.04264943721</v>
      </c>
      <c r="G233" s="54">
        <v>-847296.99886862887</v>
      </c>
      <c r="H233" s="54">
        <v>-503992.08696559013</v>
      </c>
      <c r="I233" s="54">
        <v>0</v>
      </c>
      <c r="J233" s="43">
        <f t="shared" si="6"/>
        <v>-3908345.2137825307</v>
      </c>
      <c r="K233" s="54">
        <v>24090017.380100746</v>
      </c>
      <c r="L233" s="54">
        <v>-6842249.372593022</v>
      </c>
      <c r="M233" s="54">
        <v>-6842249.3709359635</v>
      </c>
      <c r="N233" s="54">
        <v>-6837201.583413722</v>
      </c>
      <c r="O233" s="54">
        <v>-2643470.7158810981</v>
      </c>
      <c r="P233" s="54">
        <v>-924846.3372769414</v>
      </c>
      <c r="Q233" s="54">
        <v>0</v>
      </c>
      <c r="R233" s="43">
        <f t="shared" si="7"/>
        <v>-24090017.380100746</v>
      </c>
      <c r="T233" s="361"/>
      <c r="U233" s="109"/>
      <c r="V233" s="109"/>
    </row>
    <row r="234" spans="1:22">
      <c r="A234" s="29">
        <v>37500</v>
      </c>
      <c r="B234" s="27" t="s">
        <v>600</v>
      </c>
      <c r="C234" s="54">
        <v>1508823.6420193594</v>
      </c>
      <c r="D234" s="54">
        <v>-326265.41978739289</v>
      </c>
      <c r="E234" s="54">
        <v>-326265.41978739289</v>
      </c>
      <c r="F234" s="54">
        <v>-326265.41978739289</v>
      </c>
      <c r="G234" s="54">
        <v>-266960.86093104846</v>
      </c>
      <c r="H234" s="54">
        <v>-263066.52172613255</v>
      </c>
      <c r="I234" s="54">
        <v>0</v>
      </c>
      <c r="J234" s="43">
        <f t="shared" si="6"/>
        <v>-1508823.6420193596</v>
      </c>
      <c r="K234" s="54">
        <v>11315249.36082078</v>
      </c>
      <c r="L234" s="54">
        <v>-3279580.4581495817</v>
      </c>
      <c r="M234" s="54">
        <v>-3279580.457284654</v>
      </c>
      <c r="N234" s="54">
        <v>-3276945.6859455174</v>
      </c>
      <c r="O234" s="54">
        <v>-1308345.2645634643</v>
      </c>
      <c r="P234" s="54">
        <v>-170797.49487756001</v>
      </c>
      <c r="Q234" s="54">
        <v>0</v>
      </c>
      <c r="R234" s="43">
        <f t="shared" si="7"/>
        <v>-11315249.360820776</v>
      </c>
      <c r="T234" s="361"/>
      <c r="U234" s="109"/>
      <c r="V234" s="109"/>
    </row>
    <row r="235" spans="1:22">
      <c r="A235" s="29">
        <v>37600</v>
      </c>
      <c r="B235" s="27" t="s">
        <v>601</v>
      </c>
      <c r="C235" s="54">
        <v>12181087.641815554</v>
      </c>
      <c r="D235" s="54">
        <v>-2988772.2414719202</v>
      </c>
      <c r="E235" s="54">
        <v>-2988772.2414719202</v>
      </c>
      <c r="F235" s="54">
        <v>-2988772.2414719202</v>
      </c>
      <c r="G235" s="54">
        <v>-1619195.611182671</v>
      </c>
      <c r="H235" s="54">
        <v>-1595575.3062171235</v>
      </c>
      <c r="I235" s="54">
        <v>0</v>
      </c>
      <c r="J235" s="43">
        <f t="shared" si="6"/>
        <v>-12181087.641815554</v>
      </c>
      <c r="K235" s="54">
        <v>75999625.505360454</v>
      </c>
      <c r="L235" s="54">
        <v>-21441633.517136768</v>
      </c>
      <c r="M235" s="54">
        <v>-21441633.511890732</v>
      </c>
      <c r="N235" s="54">
        <v>-21425652.853999827</v>
      </c>
      <c r="O235" s="54">
        <v>-9485516.1936769169</v>
      </c>
      <c r="P235" s="54">
        <v>-2205189.4286562274</v>
      </c>
      <c r="Q235" s="54">
        <v>0</v>
      </c>
      <c r="R235" s="43">
        <f t="shared" si="7"/>
        <v>-75999625.505360469</v>
      </c>
      <c r="T235" s="361"/>
      <c r="U235" s="109"/>
      <c r="V235" s="109"/>
    </row>
    <row r="236" spans="1:22">
      <c r="A236" s="29">
        <v>37601</v>
      </c>
      <c r="B236" s="27" t="s">
        <v>602</v>
      </c>
      <c r="C236" s="54">
        <v>7838908.6792102056</v>
      </c>
      <c r="D236" s="54">
        <v>-1809359.9357765263</v>
      </c>
      <c r="E236" s="54">
        <v>-1809359.9357765263</v>
      </c>
      <c r="F236" s="54">
        <v>-1809359.9357765263</v>
      </c>
      <c r="G236" s="54">
        <v>-1393163.9521941738</v>
      </c>
      <c r="H236" s="54">
        <v>-1017664.9196864527</v>
      </c>
      <c r="I236" s="54">
        <v>0</v>
      </c>
      <c r="J236" s="43">
        <f t="shared" si="6"/>
        <v>-7838908.6792102056</v>
      </c>
      <c r="K236" s="54">
        <v>4608318.1456899568</v>
      </c>
      <c r="L236" s="54">
        <v>-1385952.1493370719</v>
      </c>
      <c r="M236" s="54">
        <v>-1385952.1489224064</v>
      </c>
      <c r="N236" s="54">
        <v>-1384688.9811597294</v>
      </c>
      <c r="O236" s="54">
        <v>-440898.31783125323</v>
      </c>
      <c r="P236" s="54">
        <v>-10826.548439495617</v>
      </c>
      <c r="Q236" s="54">
        <v>0</v>
      </c>
      <c r="R236" s="43">
        <f t="shared" si="7"/>
        <v>-4608318.1456899559</v>
      </c>
      <c r="T236" s="361"/>
      <c r="U236" s="109"/>
      <c r="V236" s="109"/>
    </row>
    <row r="237" spans="1:22">
      <c r="A237" s="29">
        <v>37605</v>
      </c>
      <c r="B237" s="27" t="s">
        <v>603</v>
      </c>
      <c r="C237" s="54">
        <v>1346991.6877970069</v>
      </c>
      <c r="D237" s="54">
        <v>-287613.42791064514</v>
      </c>
      <c r="E237" s="54">
        <v>-287613.42791064514</v>
      </c>
      <c r="F237" s="54">
        <v>-287613.42791064514</v>
      </c>
      <c r="G237" s="54">
        <v>-285622.17853835883</v>
      </c>
      <c r="H237" s="54">
        <v>-198529.22552671278</v>
      </c>
      <c r="I237" s="54">
        <v>0</v>
      </c>
      <c r="J237" s="43">
        <f t="shared" si="6"/>
        <v>-1346991.6877970072</v>
      </c>
      <c r="K237" s="54">
        <v>8161088.6324658757</v>
      </c>
      <c r="L237" s="54">
        <v>-2404297.6958658742</v>
      </c>
      <c r="M237" s="54">
        <v>-2404297.6952131367</v>
      </c>
      <c r="N237" s="54">
        <v>-2402309.3041781755</v>
      </c>
      <c r="O237" s="54">
        <v>-813586.5359594333</v>
      </c>
      <c r="P237" s="54">
        <v>-136597.40124925631</v>
      </c>
      <c r="Q237" s="54">
        <v>0</v>
      </c>
      <c r="R237" s="43">
        <f t="shared" si="7"/>
        <v>-8161088.6324658748</v>
      </c>
      <c r="T237" s="361"/>
      <c r="U237" s="109"/>
      <c r="V237" s="109"/>
    </row>
    <row r="238" spans="1:22">
      <c r="A238" s="29">
        <v>37610</v>
      </c>
      <c r="B238" s="27" t="s">
        <v>604</v>
      </c>
      <c r="C238" s="54">
        <v>4715485.9673271989</v>
      </c>
      <c r="D238" s="54">
        <v>-1233411.5230540913</v>
      </c>
      <c r="E238" s="54">
        <v>-1233411.5230540913</v>
      </c>
      <c r="F238" s="54">
        <v>-1233411.5230540913</v>
      </c>
      <c r="G238" s="54">
        <v>-511355.44348066539</v>
      </c>
      <c r="H238" s="54">
        <v>-503895.95468425989</v>
      </c>
      <c r="I238" s="54">
        <v>0</v>
      </c>
      <c r="J238" s="43">
        <f t="shared" si="6"/>
        <v>-4715485.9673271999</v>
      </c>
      <c r="K238" s="54">
        <v>23382212.785599086</v>
      </c>
      <c r="L238" s="54">
        <v>-6721706.95944067</v>
      </c>
      <c r="M238" s="54">
        <v>-6721706.9577839272</v>
      </c>
      <c r="N238" s="54">
        <v>-6716660.1330849975</v>
      </c>
      <c r="O238" s="54">
        <v>-2945865.650323546</v>
      </c>
      <c r="P238" s="54">
        <v>-276273.08496594237</v>
      </c>
      <c r="Q238" s="54">
        <v>0</v>
      </c>
      <c r="R238" s="43">
        <f t="shared" si="7"/>
        <v>-23382212.785599083</v>
      </c>
      <c r="T238" s="361"/>
      <c r="U238" s="109"/>
      <c r="V238" s="109"/>
    </row>
    <row r="239" spans="1:22">
      <c r="A239" s="29">
        <v>37700</v>
      </c>
      <c r="B239" s="27" t="s">
        <v>605</v>
      </c>
      <c r="C239" s="54">
        <v>4337870.1378205353</v>
      </c>
      <c r="D239" s="54">
        <v>-980333.44243893528</v>
      </c>
      <c r="E239" s="54">
        <v>-980333.44243893528</v>
      </c>
      <c r="F239" s="54">
        <v>-980333.44243893528</v>
      </c>
      <c r="G239" s="54">
        <v>-703566.60697634623</v>
      </c>
      <c r="H239" s="54">
        <v>-693303.20352738397</v>
      </c>
      <c r="I239" s="54">
        <v>0</v>
      </c>
      <c r="J239" s="43">
        <f t="shared" si="6"/>
        <v>-4337870.1378205363</v>
      </c>
      <c r="K239" s="54">
        <v>29976129.891861245</v>
      </c>
      <c r="L239" s="54">
        <v>-8667480.7815221865</v>
      </c>
      <c r="M239" s="54">
        <v>-8667480.7792427</v>
      </c>
      <c r="N239" s="54">
        <v>-8660536.925657684</v>
      </c>
      <c r="O239" s="54">
        <v>-3472354.9796842998</v>
      </c>
      <c r="P239" s="54">
        <v>-508276.42575437418</v>
      </c>
      <c r="Q239" s="54">
        <v>0</v>
      </c>
      <c r="R239" s="43">
        <f t="shared" si="7"/>
        <v>-29976129.891861245</v>
      </c>
      <c r="T239" s="361"/>
      <c r="U239" s="109"/>
      <c r="V239" s="109"/>
    </row>
    <row r="240" spans="1:22">
      <c r="A240" s="29">
        <v>37705</v>
      </c>
      <c r="B240" s="27" t="s">
        <v>606</v>
      </c>
      <c r="C240" s="54">
        <v>2205882.6845308449</v>
      </c>
      <c r="D240" s="54">
        <v>-499320.58696644608</v>
      </c>
      <c r="E240" s="54">
        <v>-499320.58696644608</v>
      </c>
      <c r="F240" s="54">
        <v>-499320.58696644608</v>
      </c>
      <c r="G240" s="54">
        <v>-497207.12626246165</v>
      </c>
      <c r="H240" s="54">
        <v>-210713.79736904483</v>
      </c>
      <c r="I240" s="54">
        <v>0</v>
      </c>
      <c r="J240" s="43">
        <f t="shared" si="6"/>
        <v>-2205882.6845308444</v>
      </c>
      <c r="K240" s="54">
        <v>8695878.8671250604</v>
      </c>
      <c r="L240" s="54">
        <v>-2573099.922058973</v>
      </c>
      <c r="M240" s="54">
        <v>-2573099.9213661742</v>
      </c>
      <c r="N240" s="54">
        <v>-2570989.4944276735</v>
      </c>
      <c r="O240" s="54">
        <v>-848614.16432752938</v>
      </c>
      <c r="P240" s="54">
        <v>-130075.36494470964</v>
      </c>
      <c r="Q240" s="54">
        <v>0</v>
      </c>
      <c r="R240" s="43">
        <f t="shared" si="7"/>
        <v>-8695878.8671250604</v>
      </c>
      <c r="T240" s="361"/>
      <c r="U240" s="109"/>
      <c r="V240" s="109"/>
    </row>
    <row r="241" spans="1:22">
      <c r="A241" s="29">
        <v>37800</v>
      </c>
      <c r="B241" s="27" t="s">
        <v>607</v>
      </c>
      <c r="C241" s="54">
        <v>16541626.918534562</v>
      </c>
      <c r="D241" s="54">
        <v>-4056553.2616969082</v>
      </c>
      <c r="E241" s="54">
        <v>-4056553.2616969082</v>
      </c>
      <c r="F241" s="54">
        <v>-4056553.2616969082</v>
      </c>
      <c r="G241" s="54">
        <v>-2202044.9284246098</v>
      </c>
      <c r="H241" s="54">
        <v>-2169922.2050192296</v>
      </c>
      <c r="I241" s="54">
        <v>0</v>
      </c>
      <c r="J241" s="43">
        <f t="shared" si="6"/>
        <v>-16541626.918534564</v>
      </c>
      <c r="K241" s="54">
        <v>89335581.85093388</v>
      </c>
      <c r="L241" s="54">
        <v>-25971197.27011887</v>
      </c>
      <c r="M241" s="54">
        <v>-25971197.262984458</v>
      </c>
      <c r="N241" s="54">
        <v>-25949464.171307009</v>
      </c>
      <c r="O241" s="54">
        <v>-9711328.8922986574</v>
      </c>
      <c r="P241" s="54">
        <v>-1732394.2542248941</v>
      </c>
      <c r="Q241" s="54">
        <v>0</v>
      </c>
      <c r="R241" s="43">
        <f t="shared" si="7"/>
        <v>-89335581.850933895</v>
      </c>
      <c r="T241" s="361"/>
      <c r="U241" s="109"/>
      <c r="V241" s="109"/>
    </row>
    <row r="242" spans="1:22">
      <c r="A242" s="29">
        <v>37801</v>
      </c>
      <c r="B242" s="27" t="s">
        <v>608</v>
      </c>
      <c r="C242" s="54">
        <v>412830.88898104051</v>
      </c>
      <c r="D242" s="54">
        <v>-125143.80373466328</v>
      </c>
      <c r="E242" s="54">
        <v>-125143.80373466328</v>
      </c>
      <c r="F242" s="54">
        <v>-125143.80373466328</v>
      </c>
      <c r="G242" s="54">
        <v>-19554.821722961486</v>
      </c>
      <c r="H242" s="54">
        <v>-17844.656054089235</v>
      </c>
      <c r="I242" s="54">
        <v>0</v>
      </c>
      <c r="J242" s="43">
        <f t="shared" si="6"/>
        <v>-412830.88898104057</v>
      </c>
      <c r="K242" s="54">
        <v>722614.05696497019</v>
      </c>
      <c r="L242" s="54">
        <v>-210214.80496079999</v>
      </c>
      <c r="M242" s="54">
        <v>-210214.80490212914</v>
      </c>
      <c r="N242" s="54">
        <v>-210036.07981001341</v>
      </c>
      <c r="O242" s="54">
        <v>-76499.523364152963</v>
      </c>
      <c r="P242" s="54">
        <v>-15648.843927874686</v>
      </c>
      <c r="Q242" s="54">
        <v>0</v>
      </c>
      <c r="R242" s="43">
        <f t="shared" si="7"/>
        <v>-722614.05696497019</v>
      </c>
      <c r="T242" s="361"/>
      <c r="U242" s="109"/>
      <c r="V242" s="109"/>
    </row>
    <row r="243" spans="1:22">
      <c r="A243" s="29">
        <v>37805</v>
      </c>
      <c r="B243" s="27" t="s">
        <v>609</v>
      </c>
      <c r="C243" s="54">
        <v>1084775.9431864838</v>
      </c>
      <c r="D243" s="54">
        <v>-234672.72027614666</v>
      </c>
      <c r="E243" s="54">
        <v>-234672.72027614666</v>
      </c>
      <c r="F243" s="54">
        <v>-234672.72027614666</v>
      </c>
      <c r="G243" s="54">
        <v>-233192.64098631809</v>
      </c>
      <c r="H243" s="54">
        <v>-147565.1413717258</v>
      </c>
      <c r="I243" s="54">
        <v>0</v>
      </c>
      <c r="J243" s="43">
        <f t="shared" si="6"/>
        <v>-1084775.9431864838</v>
      </c>
      <c r="K243" s="54">
        <v>8574455.9097522907</v>
      </c>
      <c r="L243" s="54">
        <v>-2414988.151040263</v>
      </c>
      <c r="M243" s="54">
        <v>-2414988.1505550887</v>
      </c>
      <c r="N243" s="54">
        <v>-2413510.1958438968</v>
      </c>
      <c r="O243" s="54">
        <v>-917084.93555747543</v>
      </c>
      <c r="P243" s="54">
        <v>-413884.47675556614</v>
      </c>
      <c r="Q243" s="54">
        <v>0</v>
      </c>
      <c r="R243" s="43">
        <f t="shared" si="7"/>
        <v>-8574455.9097522907</v>
      </c>
      <c r="T243" s="361"/>
      <c r="U243" s="109"/>
      <c r="V243" s="109"/>
    </row>
    <row r="244" spans="1:22">
      <c r="A244" s="29">
        <v>37900</v>
      </c>
      <c r="B244" s="27" t="s">
        <v>610</v>
      </c>
      <c r="C244" s="54">
        <v>6620957.4819341488</v>
      </c>
      <c r="D244" s="54">
        <v>-1495540.694073701</v>
      </c>
      <c r="E244" s="54">
        <v>-1495540.694073701</v>
      </c>
      <c r="F244" s="54">
        <v>-1495540.694073701</v>
      </c>
      <c r="G244" s="54">
        <v>-1075008.6400565114</v>
      </c>
      <c r="H244" s="54">
        <v>-1059326.759656535</v>
      </c>
      <c r="I244" s="54">
        <v>0</v>
      </c>
      <c r="J244" s="43">
        <f t="shared" si="6"/>
        <v>-6620957.4819341488</v>
      </c>
      <c r="K244" s="54">
        <v>54485096.619020723</v>
      </c>
      <c r="L244" s="54">
        <v>-15113113.704847017</v>
      </c>
      <c r="M244" s="54">
        <v>-15113113.701364093</v>
      </c>
      <c r="N244" s="54">
        <v>-15102503.899072226</v>
      </c>
      <c r="O244" s="54">
        <v>-7175265.2228709543</v>
      </c>
      <c r="P244" s="54">
        <v>-1981100.0908664402</v>
      </c>
      <c r="Q244" s="54">
        <v>0</v>
      </c>
      <c r="R244" s="43">
        <f t="shared" si="7"/>
        <v>-54485096.61902073</v>
      </c>
      <c r="T244" s="361"/>
      <c r="U244" s="109"/>
      <c r="V244" s="109"/>
    </row>
    <row r="245" spans="1:22">
      <c r="A245" s="29">
        <v>37901</v>
      </c>
      <c r="B245" s="27" t="s">
        <v>611</v>
      </c>
      <c r="C245" s="54">
        <v>1125339.9397365998</v>
      </c>
      <c r="D245" s="54">
        <v>-253561.6078549946</v>
      </c>
      <c r="E245" s="54">
        <v>-253561.6078549946</v>
      </c>
      <c r="F245" s="54">
        <v>-253561.6078549946</v>
      </c>
      <c r="G245" s="54">
        <v>-253299.20370956129</v>
      </c>
      <c r="H245" s="54">
        <v>-111355.91246205462</v>
      </c>
      <c r="I245" s="54">
        <v>0</v>
      </c>
      <c r="J245" s="43">
        <f t="shared" si="6"/>
        <v>-1125339.9397365996</v>
      </c>
      <c r="K245" s="54">
        <v>1022702.7660906322</v>
      </c>
      <c r="L245" s="54">
        <v>-309753.47777906118</v>
      </c>
      <c r="M245" s="54">
        <v>-309753.47769304435</v>
      </c>
      <c r="N245" s="54">
        <v>-309491.45021543244</v>
      </c>
      <c r="O245" s="54">
        <v>-91458.535847826075</v>
      </c>
      <c r="P245" s="54">
        <v>-2245.8245552681169</v>
      </c>
      <c r="Q245" s="54">
        <v>0</v>
      </c>
      <c r="R245" s="43">
        <f t="shared" si="7"/>
        <v>-1022702.7660906322</v>
      </c>
      <c r="T245" s="361"/>
      <c r="U245" s="109"/>
      <c r="V245" s="109"/>
    </row>
    <row r="246" spans="1:22">
      <c r="A246" s="29">
        <v>37905</v>
      </c>
      <c r="B246" s="27" t="s">
        <v>612</v>
      </c>
      <c r="C246" s="54">
        <v>611000.74008909857</v>
      </c>
      <c r="D246" s="54">
        <v>-123037.26478470498</v>
      </c>
      <c r="E246" s="54">
        <v>-123037.26478470498</v>
      </c>
      <c r="F246" s="54">
        <v>-123037.26478470498</v>
      </c>
      <c r="G246" s="54">
        <v>-121833.10394150253</v>
      </c>
      <c r="H246" s="54">
        <v>-120055.84179348101</v>
      </c>
      <c r="I246" s="54">
        <v>0</v>
      </c>
      <c r="J246" s="43">
        <f t="shared" si="6"/>
        <v>-611000.74008909846</v>
      </c>
      <c r="K246" s="54">
        <v>5846534.726512609</v>
      </c>
      <c r="L246" s="54">
        <v>-1647664.0188142639</v>
      </c>
      <c r="M246" s="54">
        <v>-1647664.0184195365</v>
      </c>
      <c r="N246" s="54">
        <v>-1646461.5860880569</v>
      </c>
      <c r="O246" s="54">
        <v>-746856.11512912763</v>
      </c>
      <c r="P246" s="54">
        <v>-157888.98806162388</v>
      </c>
      <c r="Q246" s="54">
        <v>0</v>
      </c>
      <c r="R246" s="43">
        <f t="shared" si="7"/>
        <v>-5846534.726512609</v>
      </c>
      <c r="T246" s="361"/>
      <c r="U246" s="109"/>
      <c r="V246" s="109"/>
    </row>
    <row r="247" spans="1:22">
      <c r="A247" s="29">
        <v>38000</v>
      </c>
      <c r="B247" s="27" t="s">
        <v>613</v>
      </c>
      <c r="C247" s="54">
        <v>15804257.508042989</v>
      </c>
      <c r="D247" s="54">
        <v>-3987387.2283417862</v>
      </c>
      <c r="E247" s="54">
        <v>-3987387.2283417862</v>
      </c>
      <c r="F247" s="54">
        <v>-3987387.2283417862</v>
      </c>
      <c r="G247" s="54">
        <v>-1935162.6769739601</v>
      </c>
      <c r="H247" s="54">
        <v>-1906933.1460436706</v>
      </c>
      <c r="I247" s="54">
        <v>0</v>
      </c>
      <c r="J247" s="43">
        <f t="shared" si="6"/>
        <v>-15804257.508042989</v>
      </c>
      <c r="K247" s="54">
        <v>79128364.915314555</v>
      </c>
      <c r="L247" s="54">
        <v>-22969548.062635463</v>
      </c>
      <c r="M247" s="54">
        <v>-22969548.056365721</v>
      </c>
      <c r="N247" s="54">
        <v>-22950448.960190818</v>
      </c>
      <c r="O247" s="54">
        <v>-8680334.4271180965</v>
      </c>
      <c r="P247" s="54">
        <v>-1558485.4090044494</v>
      </c>
      <c r="Q247" s="54">
        <v>0</v>
      </c>
      <c r="R247" s="43">
        <f t="shared" si="7"/>
        <v>-79128364.91531454</v>
      </c>
      <c r="T247" s="361"/>
      <c r="U247" s="109"/>
      <c r="V247" s="109"/>
    </row>
    <row r="248" spans="1:22">
      <c r="A248" s="29">
        <v>38005</v>
      </c>
      <c r="B248" s="27" t="s">
        <v>614</v>
      </c>
      <c r="C248" s="54">
        <v>2355448.228134335</v>
      </c>
      <c r="D248" s="54">
        <v>-473585.91278392519</v>
      </c>
      <c r="E248" s="54">
        <v>-473585.91278392519</v>
      </c>
      <c r="F248" s="54">
        <v>-473585.91278392519</v>
      </c>
      <c r="G248" s="54">
        <v>-469995.12678654748</v>
      </c>
      <c r="H248" s="54">
        <v>-464695.3629960118</v>
      </c>
      <c r="I248" s="54">
        <v>0</v>
      </c>
      <c r="J248" s="43">
        <f t="shared" si="6"/>
        <v>-2355448.228134335</v>
      </c>
      <c r="K248" s="54">
        <v>16705152.004971974</v>
      </c>
      <c r="L248" s="54">
        <v>-5127152.7159319427</v>
      </c>
      <c r="M248" s="54">
        <v>-5127152.714754872</v>
      </c>
      <c r="N248" s="54">
        <v>-5123567.0831483938</v>
      </c>
      <c r="O248" s="54">
        <v>-1296547.2199209009</v>
      </c>
      <c r="P248" s="54">
        <v>-30732.271215864341</v>
      </c>
      <c r="Q248" s="54">
        <v>0</v>
      </c>
      <c r="R248" s="43">
        <f t="shared" si="7"/>
        <v>-16705152.004971974</v>
      </c>
      <c r="T248" s="361"/>
      <c r="U248" s="109"/>
      <c r="V248" s="109"/>
    </row>
    <row r="249" spans="1:22">
      <c r="A249" s="29">
        <v>38100</v>
      </c>
      <c r="B249" s="27" t="s">
        <v>615</v>
      </c>
      <c r="C249" s="54">
        <v>5145789.2059114305</v>
      </c>
      <c r="D249" s="54">
        <v>-1139542.7109945391</v>
      </c>
      <c r="E249" s="54">
        <v>-1139542.7109945391</v>
      </c>
      <c r="F249" s="54">
        <v>-1139542.7109945391</v>
      </c>
      <c r="G249" s="54">
        <v>-869925.63418865716</v>
      </c>
      <c r="H249" s="54">
        <v>-857235.43873915554</v>
      </c>
      <c r="I249" s="54">
        <v>0</v>
      </c>
      <c r="J249" s="43">
        <f t="shared" si="6"/>
        <v>-5145789.2059114305</v>
      </c>
      <c r="K249" s="54">
        <v>33441327.950408485</v>
      </c>
      <c r="L249" s="54">
        <v>-9850928.5679197162</v>
      </c>
      <c r="M249" s="54">
        <v>-9850928.5651012417</v>
      </c>
      <c r="N249" s="54">
        <v>-9842342.8303978592</v>
      </c>
      <c r="O249" s="54">
        <v>-3427410.0793487839</v>
      </c>
      <c r="P249" s="54">
        <v>-469717.90764087887</v>
      </c>
      <c r="Q249" s="54">
        <v>0</v>
      </c>
      <c r="R249" s="43">
        <f t="shared" si="7"/>
        <v>-33441327.950408481</v>
      </c>
      <c r="T249" s="361"/>
      <c r="U249" s="109"/>
      <c r="V249" s="109"/>
    </row>
    <row r="250" spans="1:22">
      <c r="A250" s="29">
        <v>38105</v>
      </c>
      <c r="B250" s="27" t="s">
        <v>616</v>
      </c>
      <c r="C250" s="54">
        <v>813927.4005982019</v>
      </c>
      <c r="D250" s="54">
        <v>-163900.62160697926</v>
      </c>
      <c r="E250" s="54">
        <v>-163900.62160697926</v>
      </c>
      <c r="F250" s="54">
        <v>-163900.62160697926</v>
      </c>
      <c r="G250" s="54">
        <v>-162296.5327070755</v>
      </c>
      <c r="H250" s="54">
        <v>-159929.00307018866</v>
      </c>
      <c r="I250" s="54">
        <v>0</v>
      </c>
      <c r="J250" s="43">
        <f t="shared" si="6"/>
        <v>-813927.4005982019</v>
      </c>
      <c r="K250" s="54">
        <v>7699947.2483084621</v>
      </c>
      <c r="L250" s="54">
        <v>-2272668.6223942894</v>
      </c>
      <c r="M250" s="54">
        <v>-2272668.6218684642</v>
      </c>
      <c r="N250" s="54">
        <v>-2271066.8355566934</v>
      </c>
      <c r="O250" s="54">
        <v>-737746.33720745123</v>
      </c>
      <c r="P250" s="54">
        <v>-145796.83128156344</v>
      </c>
      <c r="Q250" s="54">
        <v>0</v>
      </c>
      <c r="R250" s="43">
        <f t="shared" si="7"/>
        <v>-7699947.2483084612</v>
      </c>
      <c r="T250" s="361"/>
      <c r="U250" s="109"/>
      <c r="V250" s="109"/>
    </row>
    <row r="251" spans="1:22">
      <c r="A251" s="29">
        <v>38200</v>
      </c>
      <c r="B251" s="27" t="s">
        <v>617</v>
      </c>
      <c r="C251" s="54">
        <v>4280361.5828993749</v>
      </c>
      <c r="D251" s="54">
        <v>-894227.48199727049</v>
      </c>
      <c r="E251" s="54">
        <v>-894227.48199727049</v>
      </c>
      <c r="F251" s="54">
        <v>-894227.48199727049</v>
      </c>
      <c r="G251" s="54">
        <v>-804708.98643417284</v>
      </c>
      <c r="H251" s="54">
        <v>-792970.15047339071</v>
      </c>
      <c r="I251" s="54">
        <v>0</v>
      </c>
      <c r="J251" s="43">
        <f t="shared" si="6"/>
        <v>-4280361.5828993749</v>
      </c>
      <c r="K251" s="54">
        <v>35661625.16825296</v>
      </c>
      <c r="L251" s="54">
        <v>-10228342.944712713</v>
      </c>
      <c r="M251" s="54">
        <v>-10228342.942105535</v>
      </c>
      <c r="N251" s="54">
        <v>-10220400.863381308</v>
      </c>
      <c r="O251" s="54">
        <v>-4286383.2539857579</v>
      </c>
      <c r="P251" s="54">
        <v>-698155.16406764148</v>
      </c>
      <c r="Q251" s="54">
        <v>0</v>
      </c>
      <c r="R251" s="43">
        <f t="shared" si="7"/>
        <v>-35661625.168252952</v>
      </c>
      <c r="T251" s="361"/>
      <c r="U251" s="109"/>
      <c r="V251" s="109"/>
    </row>
    <row r="252" spans="1:22">
      <c r="A252" s="29">
        <v>38205</v>
      </c>
      <c r="B252" s="27" t="s">
        <v>618</v>
      </c>
      <c r="C252" s="54">
        <v>722636.70809227321</v>
      </c>
      <c r="D252" s="54">
        <v>-152595.59088180366</v>
      </c>
      <c r="E252" s="54">
        <v>-152595.59088180366</v>
      </c>
      <c r="F252" s="54">
        <v>-152595.59088180366</v>
      </c>
      <c r="G252" s="54">
        <v>-151458.27178691304</v>
      </c>
      <c r="H252" s="54">
        <v>-113391.66365994925</v>
      </c>
      <c r="I252" s="54">
        <v>0</v>
      </c>
      <c r="J252" s="43">
        <f t="shared" si="6"/>
        <v>-722636.70809227321</v>
      </c>
      <c r="K252" s="54">
        <v>4457623.1380611211</v>
      </c>
      <c r="L252" s="54">
        <v>-1337602.2899100929</v>
      </c>
      <c r="M252" s="54">
        <v>-1337602.2895372764</v>
      </c>
      <c r="N252" s="54">
        <v>-1336466.6030061743</v>
      </c>
      <c r="O252" s="54">
        <v>-416310.04250089638</v>
      </c>
      <c r="P252" s="54">
        <v>-29641.913106680349</v>
      </c>
      <c r="Q252" s="54">
        <v>0</v>
      </c>
      <c r="R252" s="43">
        <f t="shared" si="7"/>
        <v>-4457623.1380611192</v>
      </c>
      <c r="T252" s="361"/>
      <c r="U252" s="109"/>
      <c r="V252" s="109"/>
    </row>
    <row r="253" spans="1:22">
      <c r="A253" s="29">
        <v>38210</v>
      </c>
      <c r="B253" s="27" t="s">
        <v>619</v>
      </c>
      <c r="C253" s="54">
        <v>2436084.1692133229</v>
      </c>
      <c r="D253" s="54">
        <v>-606286.889051468</v>
      </c>
      <c r="E253" s="54">
        <v>-606286.889051468</v>
      </c>
      <c r="F253" s="54">
        <v>-606286.889051468</v>
      </c>
      <c r="G253" s="54">
        <v>-310879.25433298055</v>
      </c>
      <c r="H253" s="54">
        <v>-306344.24772593845</v>
      </c>
      <c r="I253" s="54">
        <v>0</v>
      </c>
      <c r="J253" s="43">
        <f t="shared" si="6"/>
        <v>-2436084.1692133229</v>
      </c>
      <c r="K253" s="54">
        <v>13146305.877721565</v>
      </c>
      <c r="L253" s="54">
        <v>-3791834.3728644857</v>
      </c>
      <c r="M253" s="54">
        <v>-3791834.3718572669</v>
      </c>
      <c r="N253" s="54">
        <v>-3788766.1477498375</v>
      </c>
      <c r="O253" s="54">
        <v>-1496306.3881264497</v>
      </c>
      <c r="P253" s="54">
        <v>-277564.59712352545</v>
      </c>
      <c r="Q253" s="54">
        <v>0</v>
      </c>
      <c r="R253" s="43">
        <f t="shared" si="7"/>
        <v>-13146305.877721565</v>
      </c>
      <c r="T253" s="361"/>
      <c r="U253" s="109"/>
      <c r="V253" s="109"/>
    </row>
    <row r="254" spans="1:22">
      <c r="A254" s="29">
        <v>38300</v>
      </c>
      <c r="B254" s="27" t="s">
        <v>620</v>
      </c>
      <c r="C254" s="54">
        <v>3931320.0719677755</v>
      </c>
      <c r="D254" s="54">
        <v>-897894.36450949253</v>
      </c>
      <c r="E254" s="54">
        <v>-897894.36450949253</v>
      </c>
      <c r="F254" s="54">
        <v>-897894.36450949253</v>
      </c>
      <c r="G254" s="54">
        <v>-623365.21488354472</v>
      </c>
      <c r="H254" s="54">
        <v>-614271.76355575316</v>
      </c>
      <c r="I254" s="54">
        <v>0</v>
      </c>
      <c r="J254" s="43">
        <f t="shared" si="6"/>
        <v>-3931320.071967775</v>
      </c>
      <c r="K254" s="54">
        <v>28939965.06989627</v>
      </c>
      <c r="L254" s="54">
        <v>-8169178.5344135799</v>
      </c>
      <c r="M254" s="54">
        <v>-8169178.5323939361</v>
      </c>
      <c r="N254" s="54">
        <v>-8163026.2267853087</v>
      </c>
      <c r="O254" s="54">
        <v>-3566258.6691184393</v>
      </c>
      <c r="P254" s="54">
        <v>-872323.10718500661</v>
      </c>
      <c r="Q254" s="54">
        <v>0</v>
      </c>
      <c r="R254" s="43">
        <f t="shared" si="7"/>
        <v>-28939965.06989627</v>
      </c>
      <c r="T254" s="361"/>
      <c r="U254" s="109"/>
      <c r="V254" s="109"/>
    </row>
    <row r="255" spans="1:22">
      <c r="A255" s="29">
        <v>38400</v>
      </c>
      <c r="B255" s="27" t="s">
        <v>621</v>
      </c>
      <c r="C255" s="54">
        <v>4816592.3439976247</v>
      </c>
      <c r="D255" s="54">
        <v>-1092329.4507547908</v>
      </c>
      <c r="E255" s="54">
        <v>-1092329.4507547908</v>
      </c>
      <c r="F255" s="54">
        <v>-1092329.4507547908</v>
      </c>
      <c r="G255" s="54">
        <v>-775458.06230888574</v>
      </c>
      <c r="H255" s="54">
        <v>-764145.92942436668</v>
      </c>
      <c r="I255" s="54">
        <v>0</v>
      </c>
      <c r="J255" s="43">
        <f t="shared" si="6"/>
        <v>-4816592.3439976247</v>
      </c>
      <c r="K255" s="54">
        <v>35586160.835848153</v>
      </c>
      <c r="L255" s="54">
        <v>-10038020.928256165</v>
      </c>
      <c r="M255" s="54">
        <v>-10038020.925743755</v>
      </c>
      <c r="N255" s="54">
        <v>-10030367.539138138</v>
      </c>
      <c r="O255" s="54">
        <v>-4312049.6445173593</v>
      </c>
      <c r="P255" s="54">
        <v>-1167701.798192736</v>
      </c>
      <c r="Q255" s="54">
        <v>0</v>
      </c>
      <c r="R255" s="43">
        <f t="shared" si="7"/>
        <v>-35586160.83584816</v>
      </c>
      <c r="T255" s="361"/>
      <c r="U255" s="109"/>
      <c r="V255" s="109"/>
    </row>
    <row r="256" spans="1:22">
      <c r="A256" s="29">
        <v>38402</v>
      </c>
      <c r="B256" s="27" t="s">
        <v>622</v>
      </c>
      <c r="C256" s="54">
        <v>3408104.3473839271</v>
      </c>
      <c r="D256" s="54">
        <v>-833771.46287627262</v>
      </c>
      <c r="E256" s="54">
        <v>-833771.46287627262</v>
      </c>
      <c r="F256" s="54">
        <v>-833771.46287627262</v>
      </c>
      <c r="G256" s="54">
        <v>-720472.19361432909</v>
      </c>
      <c r="H256" s="54">
        <v>-186317.76514078025</v>
      </c>
      <c r="I256" s="54">
        <v>0</v>
      </c>
      <c r="J256" s="43">
        <f t="shared" si="6"/>
        <v>-3408104.3473839276</v>
      </c>
      <c r="K256" s="54">
        <v>2266918.5365922581</v>
      </c>
      <c r="L256" s="54">
        <v>-681775.97961646249</v>
      </c>
      <c r="M256" s="54">
        <v>-681775.97941248072</v>
      </c>
      <c r="N256" s="54">
        <v>-681154.60338645335</v>
      </c>
      <c r="O256" s="54">
        <v>-216886.19098028244</v>
      </c>
      <c r="P256" s="54">
        <v>-5325.783196579202</v>
      </c>
      <c r="Q256" s="54">
        <v>0</v>
      </c>
      <c r="R256" s="43">
        <f t="shared" si="7"/>
        <v>-2266918.5365922581</v>
      </c>
      <c r="T256" s="361"/>
      <c r="U256" s="109"/>
      <c r="V256" s="109"/>
    </row>
    <row r="257" spans="1:22">
      <c r="A257" s="29">
        <v>38405</v>
      </c>
      <c r="B257" s="27" t="s">
        <v>623</v>
      </c>
      <c r="C257" s="54">
        <v>2403355.4797406639</v>
      </c>
      <c r="D257" s="54">
        <v>-552757.90471207991</v>
      </c>
      <c r="E257" s="54">
        <v>-552757.90471207991</v>
      </c>
      <c r="F257" s="54">
        <v>-552757.90471207991</v>
      </c>
      <c r="G257" s="54">
        <v>-550809.35118176043</v>
      </c>
      <c r="H257" s="54">
        <v>-194272.41442266383</v>
      </c>
      <c r="I257" s="54">
        <v>0</v>
      </c>
      <c r="J257" s="43">
        <f t="shared" si="6"/>
        <v>-2403355.4797406639</v>
      </c>
      <c r="K257" s="54">
        <v>10158984.255479176</v>
      </c>
      <c r="L257" s="54">
        <v>-2835986.9117241949</v>
      </c>
      <c r="M257" s="54">
        <v>-2835986.9110854529</v>
      </c>
      <c r="N257" s="54">
        <v>-2834041.154604746</v>
      </c>
      <c r="O257" s="54">
        <v>-1157721.2954720738</v>
      </c>
      <c r="P257" s="54">
        <v>-495247.98259270826</v>
      </c>
      <c r="Q257" s="54">
        <v>0</v>
      </c>
      <c r="R257" s="43">
        <f t="shared" si="7"/>
        <v>-10158984.255479176</v>
      </c>
      <c r="T257" s="361"/>
      <c r="U257" s="109"/>
      <c r="V257" s="109"/>
    </row>
    <row r="258" spans="1:22">
      <c r="A258" s="29">
        <v>38500</v>
      </c>
      <c r="B258" s="27" t="s">
        <v>624</v>
      </c>
      <c r="C258" s="54">
        <v>3011307.9738276154</v>
      </c>
      <c r="D258" s="54">
        <v>-606387.31218245905</v>
      </c>
      <c r="E258" s="54">
        <v>-606387.31218245905</v>
      </c>
      <c r="F258" s="54">
        <v>-606387.31218245905</v>
      </c>
      <c r="G258" s="54">
        <v>-600452.62354627554</v>
      </c>
      <c r="H258" s="54">
        <v>-591693.41373396211</v>
      </c>
      <c r="I258" s="54">
        <v>0</v>
      </c>
      <c r="J258" s="43">
        <f t="shared" si="6"/>
        <v>-3011307.9738276144</v>
      </c>
      <c r="K258" s="54">
        <v>28525262.735597849</v>
      </c>
      <c r="L258" s="54">
        <v>-8071489.4047659216</v>
      </c>
      <c r="M258" s="54">
        <v>-8071489.4028205136</v>
      </c>
      <c r="N258" s="54">
        <v>-8065563.2331284042</v>
      </c>
      <c r="O258" s="54">
        <v>-3480157.7874577004</v>
      </c>
      <c r="P258" s="54">
        <v>-836562.9074253079</v>
      </c>
      <c r="Q258" s="54">
        <v>0</v>
      </c>
      <c r="R258" s="43">
        <f t="shared" si="7"/>
        <v>-28525262.735597845</v>
      </c>
      <c r="T258" s="361"/>
      <c r="U258" s="109"/>
      <c r="V258" s="109"/>
    </row>
    <row r="259" spans="1:22">
      <c r="A259" s="29">
        <v>38600</v>
      </c>
      <c r="B259" s="27" t="s">
        <v>625</v>
      </c>
      <c r="C259" s="54">
        <v>6313254.5246297885</v>
      </c>
      <c r="D259" s="54">
        <v>-1582557.7873322361</v>
      </c>
      <c r="E259" s="54">
        <v>-1582557.7873322361</v>
      </c>
      <c r="F259" s="54">
        <v>-1582557.7873322361</v>
      </c>
      <c r="G259" s="54">
        <v>-788542.08048395545</v>
      </c>
      <c r="H259" s="54">
        <v>-777039.0821491254</v>
      </c>
      <c r="I259" s="54">
        <v>0</v>
      </c>
      <c r="J259" s="43">
        <f t="shared" si="6"/>
        <v>-6313254.5246297894</v>
      </c>
      <c r="K259" s="54">
        <v>34937545.033221975</v>
      </c>
      <c r="L259" s="54">
        <v>-10012080.864109559</v>
      </c>
      <c r="M259" s="54">
        <v>-10012080.861554759</v>
      </c>
      <c r="N259" s="54">
        <v>-10004298.342176763</v>
      </c>
      <c r="O259" s="54">
        <v>-4189497.3765807799</v>
      </c>
      <c r="P259" s="54">
        <v>-719587.58880011539</v>
      </c>
      <c r="Q259" s="54">
        <v>0</v>
      </c>
      <c r="R259" s="43">
        <f t="shared" si="7"/>
        <v>-34937545.033221982</v>
      </c>
      <c r="T259" s="361"/>
      <c r="U259" s="109"/>
      <c r="V259" s="109"/>
    </row>
    <row r="260" spans="1:22">
      <c r="A260" s="29">
        <v>38601</v>
      </c>
      <c r="B260" s="27" t="s">
        <v>626</v>
      </c>
      <c r="C260" s="54">
        <v>176216.25977091349</v>
      </c>
      <c r="D260" s="54">
        <v>-39254.565573814551</v>
      </c>
      <c r="E260" s="54">
        <v>-39254.565573814551</v>
      </c>
      <c r="F260" s="54">
        <v>-39254.565573814551</v>
      </c>
      <c r="G260" s="54">
        <v>-39143.92823774225</v>
      </c>
      <c r="H260" s="54">
        <v>-19308.634811727585</v>
      </c>
      <c r="I260" s="54">
        <v>0</v>
      </c>
      <c r="J260" s="43">
        <f t="shared" si="6"/>
        <v>-176216.25977091349</v>
      </c>
      <c r="K260" s="54">
        <v>516255.32454618497</v>
      </c>
      <c r="L260" s="54">
        <v>-158952.42595359692</v>
      </c>
      <c r="M260" s="54">
        <v>-158952.42591732967</v>
      </c>
      <c r="N260" s="54">
        <v>-158841.94739553329</v>
      </c>
      <c r="O260" s="54">
        <v>-38561.619331763344</v>
      </c>
      <c r="P260" s="54">
        <v>-946.90594796171058</v>
      </c>
      <c r="Q260" s="54">
        <v>0</v>
      </c>
      <c r="R260" s="43">
        <f t="shared" si="7"/>
        <v>-516255.32454618497</v>
      </c>
      <c r="T260" s="361"/>
      <c r="U260" s="109"/>
      <c r="V260" s="109"/>
    </row>
    <row r="261" spans="1:22">
      <c r="A261" s="29">
        <v>38602</v>
      </c>
      <c r="B261" s="27" t="s">
        <v>627</v>
      </c>
      <c r="C261" s="54">
        <v>1716627.2632573326</v>
      </c>
      <c r="D261" s="54">
        <v>-472124.47159072483</v>
      </c>
      <c r="E261" s="54">
        <v>-472124.47159072483</v>
      </c>
      <c r="F261" s="54">
        <v>-472124.47159072483</v>
      </c>
      <c r="G261" s="54">
        <v>-233476.69633751316</v>
      </c>
      <c r="H261" s="54">
        <v>-66777.152147644942</v>
      </c>
      <c r="I261" s="54">
        <v>0</v>
      </c>
      <c r="J261" s="43">
        <f t="shared" si="6"/>
        <v>-1716627.2632573326</v>
      </c>
      <c r="K261" s="54">
        <v>2561562.2226698287</v>
      </c>
      <c r="L261" s="54">
        <v>-758140.90074308612</v>
      </c>
      <c r="M261" s="54">
        <v>-758140.90052353183</v>
      </c>
      <c r="N261" s="54">
        <v>-757472.08669867378</v>
      </c>
      <c r="O261" s="54">
        <v>-257759.96447963204</v>
      </c>
      <c r="P261" s="54">
        <v>-30048.37022490512</v>
      </c>
      <c r="Q261" s="54">
        <v>0</v>
      </c>
      <c r="R261" s="43">
        <f t="shared" si="7"/>
        <v>-2561562.2226698291</v>
      </c>
      <c r="T261" s="361"/>
      <c r="U261" s="109"/>
      <c r="V261" s="109"/>
    </row>
    <row r="262" spans="1:22">
      <c r="A262" s="29">
        <v>38605</v>
      </c>
      <c r="B262" s="27" t="s">
        <v>628</v>
      </c>
      <c r="C262" s="54">
        <v>1011128.6727955719</v>
      </c>
      <c r="D262" s="54">
        <v>-203611.05655619115</v>
      </c>
      <c r="E262" s="54">
        <v>-203611.05655619115</v>
      </c>
      <c r="F262" s="54">
        <v>-203611.05655619115</v>
      </c>
      <c r="G262" s="54">
        <v>-201618.32320034917</v>
      </c>
      <c r="H262" s="54">
        <v>-198677.17992664911</v>
      </c>
      <c r="I262" s="54">
        <v>0</v>
      </c>
      <c r="J262" s="43">
        <f t="shared" si="6"/>
        <v>-1011128.6727955717</v>
      </c>
      <c r="K262" s="54">
        <v>9855417.764563458</v>
      </c>
      <c r="L262" s="54">
        <v>-2832909.590642096</v>
      </c>
      <c r="M262" s="54">
        <v>-2832909.5899888719</v>
      </c>
      <c r="N262" s="54">
        <v>-2830919.7171005378</v>
      </c>
      <c r="O262" s="54">
        <v>-1061676.7646907063</v>
      </c>
      <c r="P262" s="54">
        <v>-297002.10214124649</v>
      </c>
      <c r="Q262" s="54">
        <v>0</v>
      </c>
      <c r="R262" s="43">
        <f t="shared" si="7"/>
        <v>-9855417.764563458</v>
      </c>
      <c r="T262" s="361"/>
      <c r="U262" s="109"/>
      <c r="V262" s="109"/>
    </row>
    <row r="263" spans="1:22">
      <c r="A263" s="29">
        <v>38610</v>
      </c>
      <c r="B263" s="27" t="s">
        <v>629</v>
      </c>
      <c r="C263" s="54">
        <v>1222123.9433313063</v>
      </c>
      <c r="D263" s="54">
        <v>-245598.39336247536</v>
      </c>
      <c r="E263" s="54">
        <v>-245598.39336247536</v>
      </c>
      <c r="F263" s="54">
        <v>-245598.39336247536</v>
      </c>
      <c r="G263" s="54">
        <v>-243910.20734532303</v>
      </c>
      <c r="H263" s="54">
        <v>-241418.55589855724</v>
      </c>
      <c r="I263" s="54">
        <v>0</v>
      </c>
      <c r="J263" s="43">
        <f t="shared" ref="J263:J310" si="8">SUM(D263:I263)</f>
        <v>-1222123.9433313063</v>
      </c>
      <c r="K263" s="54">
        <v>6386752.9132918101</v>
      </c>
      <c r="L263" s="54">
        <v>-1916654.8264359478</v>
      </c>
      <c r="M263" s="54">
        <v>-1916654.8258825555</v>
      </c>
      <c r="N263" s="54">
        <v>-1914969.0631706761</v>
      </c>
      <c r="O263" s="54">
        <v>-624025.60894775554</v>
      </c>
      <c r="P263" s="54">
        <v>-14448.588854875572</v>
      </c>
      <c r="Q263" s="54">
        <v>0</v>
      </c>
      <c r="R263" s="43">
        <f t="shared" ref="R263:R313" si="9">SUM(L263:Q263)</f>
        <v>-6386752.9132918101</v>
      </c>
      <c r="T263" s="361"/>
      <c r="U263" s="109"/>
      <c r="V263" s="109"/>
    </row>
    <row r="264" spans="1:22">
      <c r="A264" s="29">
        <v>38620</v>
      </c>
      <c r="B264" s="27" t="s">
        <v>630</v>
      </c>
      <c r="C264" s="54">
        <v>611734.72407267184</v>
      </c>
      <c r="D264" s="54">
        <v>-123185.06719443934</v>
      </c>
      <c r="E264" s="54">
        <v>-123185.06719443934</v>
      </c>
      <c r="F264" s="54">
        <v>-123185.06719443934</v>
      </c>
      <c r="G264" s="54">
        <v>-121979.45981489976</v>
      </c>
      <c r="H264" s="54">
        <v>-120200.06267445406</v>
      </c>
      <c r="I264" s="54">
        <v>0</v>
      </c>
      <c r="J264" s="43">
        <f t="shared" si="8"/>
        <v>-611734.72407267184</v>
      </c>
      <c r="K264" s="54">
        <v>6351177.4388976768</v>
      </c>
      <c r="L264" s="54">
        <v>-1777420.8853481216</v>
      </c>
      <c r="M264" s="54">
        <v>-1777420.88495292</v>
      </c>
      <c r="N264" s="54">
        <v>-1776217.0081615327</v>
      </c>
      <c r="O264" s="54">
        <v>-788216.29197902756</v>
      </c>
      <c r="P264" s="54">
        <v>-231902.36845607485</v>
      </c>
      <c r="Q264" s="54">
        <v>0</v>
      </c>
      <c r="R264" s="43">
        <f t="shared" si="9"/>
        <v>-6351177.4388976768</v>
      </c>
      <c r="T264" s="361"/>
      <c r="U264" s="109"/>
      <c r="V264" s="109"/>
    </row>
    <row r="265" spans="1:22">
      <c r="A265" s="29">
        <v>38700</v>
      </c>
      <c r="B265" s="27" t="s">
        <v>631</v>
      </c>
      <c r="C265" s="54">
        <v>1876200.4319127433</v>
      </c>
      <c r="D265" s="54">
        <v>-466238.14525009214</v>
      </c>
      <c r="E265" s="54">
        <v>-466238.14525009214</v>
      </c>
      <c r="F265" s="54">
        <v>-466238.14525009214</v>
      </c>
      <c r="G265" s="54">
        <v>-240497.14559841604</v>
      </c>
      <c r="H265" s="54">
        <v>-236988.85056405075</v>
      </c>
      <c r="I265" s="54">
        <v>0</v>
      </c>
      <c r="J265" s="43">
        <f t="shared" si="8"/>
        <v>-1876200.431912743</v>
      </c>
      <c r="K265" s="54">
        <v>10160193.702552022</v>
      </c>
      <c r="L265" s="54">
        <v>-2944510.7216098947</v>
      </c>
      <c r="M265" s="54">
        <v>-2944510.7208307069</v>
      </c>
      <c r="N265" s="54">
        <v>-2942137.1332412865</v>
      </c>
      <c r="O265" s="54">
        <v>-1168683.2249977661</v>
      </c>
      <c r="P265" s="54">
        <v>-160351.90187236766</v>
      </c>
      <c r="Q265" s="54">
        <v>0</v>
      </c>
      <c r="R265" s="43">
        <f t="shared" si="9"/>
        <v>-10160193.702552022</v>
      </c>
      <c r="T265" s="361"/>
      <c r="U265" s="109"/>
      <c r="V265" s="109"/>
    </row>
    <row r="266" spans="1:22">
      <c r="A266" s="29">
        <v>38701</v>
      </c>
      <c r="B266" s="27" t="s">
        <v>632</v>
      </c>
      <c r="C266" s="54">
        <v>119748.79083617835</v>
      </c>
      <c r="D266" s="54">
        <v>-24052.882046959541</v>
      </c>
      <c r="E266" s="54">
        <v>-24052.882046959541</v>
      </c>
      <c r="F266" s="54">
        <v>-24052.882046959541</v>
      </c>
      <c r="G266" s="54">
        <v>-23904.54224195881</v>
      </c>
      <c r="H266" s="54">
        <v>-23685.602453340907</v>
      </c>
      <c r="I266" s="54">
        <v>0</v>
      </c>
      <c r="J266" s="43">
        <f t="shared" si="8"/>
        <v>-119748.79083617835</v>
      </c>
      <c r="K266" s="54">
        <v>612203.9108365475</v>
      </c>
      <c r="L266" s="54">
        <v>-184661.32794984357</v>
      </c>
      <c r="M266" s="54">
        <v>-184661.32790121733</v>
      </c>
      <c r="N266" s="54">
        <v>-184513.20103047148</v>
      </c>
      <c r="O266" s="54">
        <v>-57098.46586964334</v>
      </c>
      <c r="P266" s="54">
        <v>-1269.5880853718777</v>
      </c>
      <c r="Q266" s="54">
        <v>0</v>
      </c>
      <c r="R266" s="43">
        <f t="shared" si="9"/>
        <v>-612203.91083654761</v>
      </c>
      <c r="T266" s="361"/>
      <c r="U266" s="109"/>
      <c r="V266" s="109"/>
    </row>
    <row r="267" spans="1:22">
      <c r="A267" s="29">
        <v>38800</v>
      </c>
      <c r="B267" s="27" t="s">
        <v>633</v>
      </c>
      <c r="C267" s="54">
        <v>2523912.6170677925</v>
      </c>
      <c r="D267" s="54">
        <v>-573313.66684907291</v>
      </c>
      <c r="E267" s="54">
        <v>-573313.66684907291</v>
      </c>
      <c r="F267" s="54">
        <v>-573313.66684907291</v>
      </c>
      <c r="G267" s="54">
        <v>-404939.37093299197</v>
      </c>
      <c r="H267" s="54">
        <v>-399032.24558758171</v>
      </c>
      <c r="I267" s="54">
        <v>0</v>
      </c>
      <c r="J267" s="43">
        <f t="shared" si="8"/>
        <v>-2523912.6170677925</v>
      </c>
      <c r="K267" s="54">
        <v>17581273.093982618</v>
      </c>
      <c r="L267" s="54">
        <v>-5041193.7383777387</v>
      </c>
      <c r="M267" s="54">
        <v>-5041193.7370657744</v>
      </c>
      <c r="N267" s="54">
        <v>-5037197.1862421772</v>
      </c>
      <c r="O267" s="54">
        <v>-2051127.1927880959</v>
      </c>
      <c r="P267" s="54">
        <v>-410561.23950883403</v>
      </c>
      <c r="Q267" s="54">
        <v>0</v>
      </c>
      <c r="R267" s="43">
        <f t="shared" si="9"/>
        <v>-17581273.093982618</v>
      </c>
      <c r="T267" s="361"/>
      <c r="U267" s="109"/>
      <c r="V267" s="109"/>
    </row>
    <row r="268" spans="1:22">
      <c r="A268" s="29">
        <v>38801</v>
      </c>
      <c r="B268" s="27" t="s">
        <v>634</v>
      </c>
      <c r="C268" s="54">
        <v>793399.21711416333</v>
      </c>
      <c r="D268" s="54">
        <v>-228909.00188827032</v>
      </c>
      <c r="E268" s="54">
        <v>-228909.00188827032</v>
      </c>
      <c r="F268" s="54">
        <v>-228909.00188827032</v>
      </c>
      <c r="G268" s="54">
        <v>-74323.544557253714</v>
      </c>
      <c r="H268" s="54">
        <v>-32348.666892098685</v>
      </c>
      <c r="I268" s="54">
        <v>0</v>
      </c>
      <c r="J268" s="43">
        <f t="shared" si="8"/>
        <v>-793399.21711416345</v>
      </c>
      <c r="K268" s="54">
        <v>1740383.685044751</v>
      </c>
      <c r="L268" s="54">
        <v>-467162.72056400299</v>
      </c>
      <c r="M268" s="54">
        <v>-467162.7204576449</v>
      </c>
      <c r="N268" s="54">
        <v>-466838.72886864556</v>
      </c>
      <c r="O268" s="54">
        <v>-224764.59926415954</v>
      </c>
      <c r="P268" s="54">
        <v>-114454.91589029797</v>
      </c>
      <c r="Q268" s="54">
        <v>0</v>
      </c>
      <c r="R268" s="43">
        <f t="shared" si="9"/>
        <v>-1740383.685044751</v>
      </c>
      <c r="T268" s="361"/>
      <c r="U268" s="109"/>
      <c r="V268" s="109"/>
    </row>
    <row r="269" spans="1:22">
      <c r="A269" s="29">
        <v>38900</v>
      </c>
      <c r="B269" s="27" t="s">
        <v>635</v>
      </c>
      <c r="C269" s="54">
        <v>433113.67712525197</v>
      </c>
      <c r="D269" s="54">
        <v>-87216.133595134466</v>
      </c>
      <c r="E269" s="54">
        <v>-87216.133595134466</v>
      </c>
      <c r="F269" s="54">
        <v>-87216.133595134466</v>
      </c>
      <c r="G269" s="54">
        <v>-86362.552745832058</v>
      </c>
      <c r="H269" s="54">
        <v>-85102.723594016497</v>
      </c>
      <c r="I269" s="54">
        <v>0</v>
      </c>
      <c r="J269" s="43">
        <f t="shared" si="8"/>
        <v>-433113.67712525197</v>
      </c>
      <c r="K269" s="54">
        <v>3857516.5325691965</v>
      </c>
      <c r="L269" s="54">
        <v>-1123467.562554731</v>
      </c>
      <c r="M269" s="54">
        <v>-1123467.5622749247</v>
      </c>
      <c r="N269" s="54">
        <v>-1122615.2066975723</v>
      </c>
      <c r="O269" s="54">
        <v>-390372.70353123208</v>
      </c>
      <c r="P269" s="54">
        <v>-97593.497510736168</v>
      </c>
      <c r="Q269" s="54">
        <v>0</v>
      </c>
      <c r="R269" s="43">
        <f t="shared" si="9"/>
        <v>-3857516.5325691961</v>
      </c>
      <c r="T269" s="361"/>
      <c r="U269" s="109"/>
      <c r="V269" s="109"/>
    </row>
    <row r="270" spans="1:22">
      <c r="A270" s="29">
        <v>39000</v>
      </c>
      <c r="B270" s="27" t="s">
        <v>636</v>
      </c>
      <c r="C270" s="54">
        <v>34278455.864336915</v>
      </c>
      <c r="D270" s="54">
        <v>-8622430.8918915354</v>
      </c>
      <c r="E270" s="54">
        <v>-8622430.8918915354</v>
      </c>
      <c r="F270" s="54">
        <v>-8622430.8918915354</v>
      </c>
      <c r="G270" s="54">
        <v>-4236481.811599494</v>
      </c>
      <c r="H270" s="54">
        <v>-4174681.3770628134</v>
      </c>
      <c r="I270" s="54">
        <v>0</v>
      </c>
      <c r="J270" s="43">
        <f t="shared" si="8"/>
        <v>-34278455.864336915</v>
      </c>
      <c r="K270" s="54">
        <v>179036988.30522329</v>
      </c>
      <c r="L270" s="54">
        <v>-52230035.318599828</v>
      </c>
      <c r="M270" s="54">
        <v>-52230035.304874033</v>
      </c>
      <c r="N270" s="54">
        <v>-52188223.329826288</v>
      </c>
      <c r="O270" s="54">
        <v>-20947913.981085327</v>
      </c>
      <c r="P270" s="54">
        <v>-1440780.3708378202</v>
      </c>
      <c r="Q270" s="54">
        <v>0</v>
      </c>
      <c r="R270" s="43">
        <f t="shared" si="9"/>
        <v>-179036988.30522329</v>
      </c>
      <c r="T270" s="361"/>
      <c r="U270" s="109"/>
      <c r="V270" s="109"/>
    </row>
    <row r="271" spans="1:22">
      <c r="A271" s="29">
        <v>39100</v>
      </c>
      <c r="B271" s="27" t="s">
        <v>637</v>
      </c>
      <c r="C271" s="54">
        <v>2706812.0632326379</v>
      </c>
      <c r="D271" s="54">
        <v>-545070.94786468288</v>
      </c>
      <c r="E271" s="54">
        <v>-545070.94786468288</v>
      </c>
      <c r="F271" s="54">
        <v>-545070.94786468288</v>
      </c>
      <c r="G271" s="54">
        <v>-539736.36006045621</v>
      </c>
      <c r="H271" s="54">
        <v>-531862.85957813298</v>
      </c>
      <c r="I271" s="54">
        <v>0</v>
      </c>
      <c r="J271" s="43">
        <f t="shared" si="8"/>
        <v>-2706812.0632326379</v>
      </c>
      <c r="K271" s="54">
        <v>31490477.490742177</v>
      </c>
      <c r="L271" s="54">
        <v>-8584954.7903236281</v>
      </c>
      <c r="M271" s="54">
        <v>-8584954.788574934</v>
      </c>
      <c r="N271" s="54">
        <v>-8579627.8583005201</v>
      </c>
      <c r="O271" s="54">
        <v>-4334450.1975388499</v>
      </c>
      <c r="P271" s="54">
        <v>-1406489.8560042449</v>
      </c>
      <c r="Q271" s="54">
        <v>0</v>
      </c>
      <c r="R271" s="43">
        <f t="shared" si="9"/>
        <v>-31490477.49074218</v>
      </c>
      <c r="T271" s="361"/>
      <c r="U271" s="109"/>
      <c r="V271" s="109"/>
    </row>
    <row r="272" spans="1:22">
      <c r="A272" s="29">
        <v>39101</v>
      </c>
      <c r="B272" s="27" t="s">
        <v>638</v>
      </c>
      <c r="C272" s="54">
        <v>2300924.2186408765</v>
      </c>
      <c r="D272" s="54">
        <v>-565844.74792214169</v>
      </c>
      <c r="E272" s="54">
        <v>-565844.74792214169</v>
      </c>
      <c r="F272" s="54">
        <v>-565844.74792214169</v>
      </c>
      <c r="G272" s="54">
        <v>-388013.39772392454</v>
      </c>
      <c r="H272" s="54">
        <v>-215376.57715052704</v>
      </c>
      <c r="I272" s="54">
        <v>0</v>
      </c>
      <c r="J272" s="43">
        <f t="shared" si="8"/>
        <v>-2300924.2186408769</v>
      </c>
      <c r="K272" s="54">
        <v>2453005.6991550867</v>
      </c>
      <c r="L272" s="54">
        <v>-737741.71261586575</v>
      </c>
      <c r="M272" s="54">
        <v>-737741.7123951395</v>
      </c>
      <c r="N272" s="54">
        <v>-737069.32875692786</v>
      </c>
      <c r="O272" s="54">
        <v>-234689.97846849597</v>
      </c>
      <c r="P272" s="54">
        <v>-5762.9669186577312</v>
      </c>
      <c r="Q272" s="54">
        <v>0</v>
      </c>
      <c r="R272" s="43">
        <f t="shared" si="9"/>
        <v>-2453005.6991550867</v>
      </c>
      <c r="T272" s="361"/>
      <c r="U272" s="109"/>
      <c r="V272" s="109"/>
    </row>
    <row r="273" spans="1:22">
      <c r="A273" s="29">
        <v>39105</v>
      </c>
      <c r="B273" s="27" t="s">
        <v>639</v>
      </c>
      <c r="C273" s="54">
        <v>1010697.1601391961</v>
      </c>
      <c r="D273" s="54">
        <v>-203524.16282026423</v>
      </c>
      <c r="E273" s="54">
        <v>-203524.16282026423</v>
      </c>
      <c r="F273" s="54">
        <v>-203524.16282026423</v>
      </c>
      <c r="G273" s="54">
        <v>-201532.27988997835</v>
      </c>
      <c r="H273" s="54">
        <v>-198592.39178842498</v>
      </c>
      <c r="I273" s="54">
        <v>0</v>
      </c>
      <c r="J273" s="43">
        <f t="shared" si="8"/>
        <v>-1010697.1601391961</v>
      </c>
      <c r="K273" s="54">
        <v>14222741.675721593</v>
      </c>
      <c r="L273" s="54">
        <v>-3814089.8401089353</v>
      </c>
      <c r="M273" s="54">
        <v>-3814089.8394559901</v>
      </c>
      <c r="N273" s="54">
        <v>-3812100.8157724692</v>
      </c>
      <c r="O273" s="54">
        <v>-1864240.3567354206</v>
      </c>
      <c r="P273" s="54">
        <v>-918220.82364877791</v>
      </c>
      <c r="Q273" s="54">
        <v>0</v>
      </c>
      <c r="R273" s="43">
        <f t="shared" si="9"/>
        <v>-14222741.675721593</v>
      </c>
      <c r="T273" s="361"/>
      <c r="U273" s="109"/>
      <c r="V273" s="109"/>
    </row>
    <row r="274" spans="1:22">
      <c r="A274" s="29">
        <v>39200</v>
      </c>
      <c r="B274" s="27" t="s">
        <v>640</v>
      </c>
      <c r="C274" s="54">
        <v>173034794.94656572</v>
      </c>
      <c r="D274" s="54">
        <v>-45696970.12806654</v>
      </c>
      <c r="E274" s="54">
        <v>-45696970.12806654</v>
      </c>
      <c r="F274" s="54">
        <v>-45696970.12806654</v>
      </c>
      <c r="G274" s="54">
        <v>-18103989.872881472</v>
      </c>
      <c r="H274" s="54">
        <v>-17839894.689484634</v>
      </c>
      <c r="I274" s="54">
        <v>0</v>
      </c>
      <c r="J274" s="43">
        <f t="shared" si="8"/>
        <v>-173034794.94656572</v>
      </c>
      <c r="K274" s="54">
        <v>706752217.61801267</v>
      </c>
      <c r="L274" s="54">
        <v>-208447721.55682123</v>
      </c>
      <c r="M274" s="54">
        <v>-208447721.49816605</v>
      </c>
      <c r="N274" s="54">
        <v>-208269044.094015</v>
      </c>
      <c r="O274" s="54">
        <v>-74768118.272323146</v>
      </c>
      <c r="P274" s="54">
        <v>-6819612.1966872746</v>
      </c>
      <c r="Q274" s="54">
        <v>0</v>
      </c>
      <c r="R274" s="43">
        <f t="shared" si="9"/>
        <v>-706752217.61801267</v>
      </c>
      <c r="T274" s="361"/>
      <c r="U274" s="109"/>
      <c r="V274" s="109"/>
    </row>
    <row r="275" spans="1:22">
      <c r="A275" s="29">
        <v>39201</v>
      </c>
      <c r="B275" s="27" t="s">
        <v>641</v>
      </c>
      <c r="C275" s="54">
        <v>348290.12681269029</v>
      </c>
      <c r="D275" s="54">
        <v>-82234.392231304111</v>
      </c>
      <c r="E275" s="54">
        <v>-82234.392231304111</v>
      </c>
      <c r="F275" s="54">
        <v>-82234.392231304111</v>
      </c>
      <c r="G275" s="54">
        <v>-51166.676572650511</v>
      </c>
      <c r="H275" s="54">
        <v>-50420.273546127493</v>
      </c>
      <c r="I275" s="54">
        <v>0</v>
      </c>
      <c r="J275" s="43">
        <f t="shared" si="8"/>
        <v>-348290.12681269035</v>
      </c>
      <c r="K275" s="54">
        <v>2580512.330289803</v>
      </c>
      <c r="L275" s="54">
        <v>-705489.52229043341</v>
      </c>
      <c r="M275" s="54">
        <v>-705489.52212465822</v>
      </c>
      <c r="N275" s="54">
        <v>-704984.53239514411</v>
      </c>
      <c r="O275" s="54">
        <v>-327675.5114759499</v>
      </c>
      <c r="P275" s="54">
        <v>-136873.24200361749</v>
      </c>
      <c r="Q275" s="54">
        <v>0</v>
      </c>
      <c r="R275" s="43">
        <f t="shared" si="9"/>
        <v>-2580512.330289803</v>
      </c>
      <c r="T275" s="361"/>
      <c r="U275" s="109"/>
      <c r="V275" s="109"/>
    </row>
    <row r="276" spans="1:22">
      <c r="A276" s="29">
        <v>39204</v>
      </c>
      <c r="B276" s="27" t="s">
        <v>642</v>
      </c>
      <c r="C276" s="54">
        <v>3958630.4465182568</v>
      </c>
      <c r="D276" s="54">
        <v>-972283.75153980346</v>
      </c>
      <c r="E276" s="54">
        <v>-972283.75153980346</v>
      </c>
      <c r="F276" s="54">
        <v>-972283.75153980346</v>
      </c>
      <c r="G276" s="54">
        <v>-678136.86781906814</v>
      </c>
      <c r="H276" s="54">
        <v>-363642.32407977851</v>
      </c>
      <c r="I276" s="54">
        <v>0</v>
      </c>
      <c r="J276" s="43">
        <f t="shared" si="8"/>
        <v>-3958630.4465182568</v>
      </c>
      <c r="K276" s="54">
        <v>2691743.4386673798</v>
      </c>
      <c r="L276" s="54">
        <v>-809542.1119685882</v>
      </c>
      <c r="M276" s="54">
        <v>-809542.11172637995</v>
      </c>
      <c r="N276" s="54">
        <v>-808804.28863569279</v>
      </c>
      <c r="O276" s="54">
        <v>-257531.08110639697</v>
      </c>
      <c r="P276" s="54">
        <v>-6323.845230321811</v>
      </c>
      <c r="Q276" s="54">
        <v>0</v>
      </c>
      <c r="R276" s="43">
        <f t="shared" si="9"/>
        <v>-2691743.4386673793</v>
      </c>
      <c r="T276" s="361"/>
      <c r="U276" s="109"/>
      <c r="V276" s="109"/>
    </row>
    <row r="277" spans="1:22">
      <c r="A277" s="29">
        <v>39205</v>
      </c>
      <c r="B277" s="27" t="s">
        <v>643</v>
      </c>
      <c r="C277" s="54">
        <v>18671284.720031559</v>
      </c>
      <c r="D277" s="54">
        <v>-4295809.2685991712</v>
      </c>
      <c r="E277" s="54">
        <v>-4295809.2685991712</v>
      </c>
      <c r="F277" s="54">
        <v>-4295809.2685991712</v>
      </c>
      <c r="G277" s="54">
        <v>-3701796.3625015081</v>
      </c>
      <c r="H277" s="54">
        <v>-2082060.5517325415</v>
      </c>
      <c r="I277" s="54">
        <v>0</v>
      </c>
      <c r="J277" s="43">
        <f t="shared" si="8"/>
        <v>-18671284.720031563</v>
      </c>
      <c r="K277" s="54">
        <v>52837534.48320657</v>
      </c>
      <c r="L277" s="54">
        <v>-15890893.850538997</v>
      </c>
      <c r="M277" s="54">
        <v>-15890893.845784575</v>
      </c>
      <c r="N277" s="54">
        <v>-15876410.759307362</v>
      </c>
      <c r="O277" s="54">
        <v>-5055202.2094621994</v>
      </c>
      <c r="P277" s="54">
        <v>-124133.81811344299</v>
      </c>
      <c r="Q277" s="54">
        <v>0</v>
      </c>
      <c r="R277" s="43">
        <f t="shared" si="9"/>
        <v>-52837534.483206585</v>
      </c>
      <c r="T277" s="361"/>
      <c r="U277" s="109"/>
      <c r="V277" s="109"/>
    </row>
    <row r="278" spans="1:22">
      <c r="A278" s="29">
        <v>39208</v>
      </c>
      <c r="B278" s="27" t="s">
        <v>644</v>
      </c>
      <c r="C278" s="54">
        <v>540805.86172265944</v>
      </c>
      <c r="D278" s="54">
        <v>-108902.11687172161</v>
      </c>
      <c r="E278" s="54">
        <v>-108902.11687172161</v>
      </c>
      <c r="F278" s="54">
        <v>-108902.11687172161</v>
      </c>
      <c r="G278" s="54">
        <v>-107836.29616196957</v>
      </c>
      <c r="H278" s="54">
        <v>-106263.21494552508</v>
      </c>
      <c r="I278" s="54">
        <v>0</v>
      </c>
      <c r="J278" s="43">
        <f t="shared" si="8"/>
        <v>-540805.86172265944</v>
      </c>
      <c r="K278" s="54">
        <v>4419495.4843949117</v>
      </c>
      <c r="L278" s="54">
        <v>-1284018.6166734055</v>
      </c>
      <c r="M278" s="54">
        <v>-1284018.6163240264</v>
      </c>
      <c r="N278" s="54">
        <v>-1282954.3255457627</v>
      </c>
      <c r="O278" s="54">
        <v>-482335.94221261831</v>
      </c>
      <c r="P278" s="54">
        <v>-86167.983639098675</v>
      </c>
      <c r="Q278" s="54">
        <v>0</v>
      </c>
      <c r="R278" s="43">
        <f t="shared" si="9"/>
        <v>-4419495.4843949117</v>
      </c>
      <c r="T278" s="361"/>
      <c r="U278" s="109"/>
      <c r="V278" s="109"/>
    </row>
    <row r="279" spans="1:22">
      <c r="A279" s="29">
        <v>39209</v>
      </c>
      <c r="B279" s="27" t="s">
        <v>645</v>
      </c>
      <c r="C279" s="54">
        <v>442954.91496053385</v>
      </c>
      <c r="D279" s="54">
        <v>-111410.44791051747</v>
      </c>
      <c r="E279" s="54">
        <v>-111410.44791051747</v>
      </c>
      <c r="F279" s="54">
        <v>-111410.44791051747</v>
      </c>
      <c r="G279" s="54">
        <v>-54761.205040533212</v>
      </c>
      <c r="H279" s="54">
        <v>-53962.366188448192</v>
      </c>
      <c r="I279" s="54">
        <v>0</v>
      </c>
      <c r="J279" s="43">
        <f t="shared" si="8"/>
        <v>-442954.91496053385</v>
      </c>
      <c r="K279" s="54">
        <v>2313749.4824616588</v>
      </c>
      <c r="L279" s="54">
        <v>-673305.14992245322</v>
      </c>
      <c r="M279" s="54">
        <v>-673305.14974503219</v>
      </c>
      <c r="N279" s="54">
        <v>-672764.68380169431</v>
      </c>
      <c r="O279" s="54">
        <v>-268949.19211422029</v>
      </c>
      <c r="P279" s="54">
        <v>-25425.306878259056</v>
      </c>
      <c r="Q279" s="54">
        <v>0</v>
      </c>
      <c r="R279" s="43">
        <f t="shared" si="9"/>
        <v>-2313749.4824616592</v>
      </c>
      <c r="T279" s="361"/>
      <c r="U279" s="109"/>
      <c r="V279" s="109"/>
    </row>
    <row r="280" spans="1:22">
      <c r="A280" s="29">
        <v>39220</v>
      </c>
      <c r="B280" s="27" t="s">
        <v>771</v>
      </c>
      <c r="C280" s="54">
        <v>1335272.3902420052</v>
      </c>
      <c r="D280" s="54">
        <v>-267129.67103273625</v>
      </c>
      <c r="E280" s="54">
        <v>-267129.67103273625</v>
      </c>
      <c r="F280" s="54">
        <v>-267129.67103273625</v>
      </c>
      <c r="G280" s="54">
        <v>-267021.50876553322</v>
      </c>
      <c r="H280" s="54">
        <v>-266861.86837826326</v>
      </c>
      <c r="I280" s="54">
        <v>0</v>
      </c>
      <c r="J280" s="43">
        <f t="shared" ref="J280" si="10">SUM(D280:I280)</f>
        <v>-1335272.390242005</v>
      </c>
      <c r="K280" s="54">
        <v>394033.68200543406</v>
      </c>
      <c r="L280" s="54">
        <v>-118505.66979569243</v>
      </c>
      <c r="M280" s="54">
        <v>-118505.66976023652</v>
      </c>
      <c r="N280" s="54">
        <v>-118397.66275447373</v>
      </c>
      <c r="O280" s="54">
        <v>-37698.956988795355</v>
      </c>
      <c r="P280" s="54">
        <v>-925.72270623601548</v>
      </c>
      <c r="Q280" s="54">
        <v>0</v>
      </c>
      <c r="R280" s="43">
        <f t="shared" ref="R280" si="11">SUM(L280:Q280)</f>
        <v>-394033.68200543406</v>
      </c>
      <c r="T280" s="361"/>
      <c r="U280" s="109"/>
      <c r="V280" s="109"/>
    </row>
    <row r="281" spans="1:22">
      <c r="A281" s="29">
        <v>39300</v>
      </c>
      <c r="B281" s="27" t="s">
        <v>646</v>
      </c>
      <c r="C281" s="54">
        <v>1070141.5987999409</v>
      </c>
      <c r="D281" s="54">
        <v>-215494.49388469747</v>
      </c>
      <c r="E281" s="54">
        <v>-215494.49388469747</v>
      </c>
      <c r="F281" s="54">
        <v>-215494.49388469747</v>
      </c>
      <c r="G281" s="54">
        <v>-213385.45779781966</v>
      </c>
      <c r="H281" s="54">
        <v>-210272.65934802889</v>
      </c>
      <c r="I281" s="54">
        <v>0</v>
      </c>
      <c r="J281" s="43">
        <f t="shared" si="8"/>
        <v>-1070141.5987999409</v>
      </c>
      <c r="K281" s="54">
        <v>11942393.046624256</v>
      </c>
      <c r="L281" s="54">
        <v>-3416115.1851598267</v>
      </c>
      <c r="M281" s="54">
        <v>-3416115.1844684784</v>
      </c>
      <c r="N281" s="54">
        <v>-3414009.1757957712</v>
      </c>
      <c r="O281" s="54">
        <v>-1495910.0049931363</v>
      </c>
      <c r="P281" s="54">
        <v>-200243.49620704388</v>
      </c>
      <c r="Q281" s="54">
        <v>0</v>
      </c>
      <c r="R281" s="43">
        <f t="shared" si="9"/>
        <v>-11942393.046624256</v>
      </c>
      <c r="T281" s="361"/>
      <c r="U281" s="109"/>
      <c r="V281" s="109"/>
    </row>
    <row r="282" spans="1:22">
      <c r="A282" s="29">
        <v>39301</v>
      </c>
      <c r="B282" s="27" t="s">
        <v>647</v>
      </c>
      <c r="C282" s="54">
        <v>231213.78805728201</v>
      </c>
      <c r="D282" s="54">
        <v>-71210.802346589044</v>
      </c>
      <c r="E282" s="54">
        <v>-71210.802346589044</v>
      </c>
      <c r="F282" s="54">
        <v>-71210.802346589044</v>
      </c>
      <c r="G282" s="54">
        <v>-8855.2794937923409</v>
      </c>
      <c r="H282" s="54">
        <v>-8726.1015237225238</v>
      </c>
      <c r="I282" s="54">
        <v>0</v>
      </c>
      <c r="J282" s="43">
        <f t="shared" si="8"/>
        <v>-231213.78805728198</v>
      </c>
      <c r="K282" s="54">
        <v>1214658.5734256422</v>
      </c>
      <c r="L282" s="54">
        <v>-304388.53777042968</v>
      </c>
      <c r="M282" s="54">
        <v>-304388.53774173942</v>
      </c>
      <c r="N282" s="54">
        <v>-304301.14052355208</v>
      </c>
      <c r="O282" s="54">
        <v>-239001.28015399032</v>
      </c>
      <c r="P282" s="54">
        <v>-62579.077235930767</v>
      </c>
      <c r="Q282" s="54">
        <v>0</v>
      </c>
      <c r="R282" s="43">
        <f t="shared" si="9"/>
        <v>-1214658.5734256424</v>
      </c>
      <c r="T282" s="361"/>
      <c r="U282" s="109"/>
      <c r="V282" s="109"/>
    </row>
    <row r="283" spans="1:22">
      <c r="A283" s="29">
        <v>39400</v>
      </c>
      <c r="B283" s="27" t="s">
        <v>648</v>
      </c>
      <c r="C283" s="54">
        <v>731543.57323081419</v>
      </c>
      <c r="D283" s="54">
        <v>-147310.98412094184</v>
      </c>
      <c r="E283" s="54">
        <v>-147310.98412094184</v>
      </c>
      <c r="F283" s="54">
        <v>-147310.98412094184</v>
      </c>
      <c r="G283" s="54">
        <v>-145869.25734684255</v>
      </c>
      <c r="H283" s="54">
        <v>-143741.36352114612</v>
      </c>
      <c r="I283" s="54">
        <v>0</v>
      </c>
      <c r="J283" s="43">
        <f t="shared" si="8"/>
        <v>-731543.57323081419</v>
      </c>
      <c r="K283" s="54">
        <v>8201418.2117255097</v>
      </c>
      <c r="L283" s="54">
        <v>-2239369.0391992973</v>
      </c>
      <c r="M283" s="54">
        <v>-2239369.0387266949</v>
      </c>
      <c r="N283" s="54">
        <v>-2237929.3814781443</v>
      </c>
      <c r="O283" s="54">
        <v>-994468.52122457477</v>
      </c>
      <c r="P283" s="54">
        <v>-490282.23109679873</v>
      </c>
      <c r="Q283" s="54">
        <v>0</v>
      </c>
      <c r="R283" s="43">
        <f t="shared" si="9"/>
        <v>-8201418.2117255107</v>
      </c>
      <c r="T283" s="361"/>
      <c r="U283" s="109"/>
      <c r="V283" s="109"/>
    </row>
    <row r="284" spans="1:22">
      <c r="A284" s="29">
        <v>39401</v>
      </c>
      <c r="B284" s="27" t="s">
        <v>649</v>
      </c>
      <c r="C284" s="54">
        <v>5068986.075829477</v>
      </c>
      <c r="D284" s="54">
        <v>-1351281.9512168569</v>
      </c>
      <c r="E284" s="54">
        <v>-1351281.9512168569</v>
      </c>
      <c r="F284" s="54">
        <v>-1351281.9512168569</v>
      </c>
      <c r="G284" s="54">
        <v>-720281.79497370881</v>
      </c>
      <c r="H284" s="54">
        <v>-294858.42720519833</v>
      </c>
      <c r="I284" s="54">
        <v>0</v>
      </c>
      <c r="J284" s="43">
        <f t="shared" si="8"/>
        <v>-5068986.075829478</v>
      </c>
      <c r="K284" s="54">
        <v>4142644.8713572077</v>
      </c>
      <c r="L284" s="54">
        <v>-1245900.8648887677</v>
      </c>
      <c r="M284" s="54">
        <v>-1245900.8645160045</v>
      </c>
      <c r="N284" s="54">
        <v>-1244765.3406028799</v>
      </c>
      <c r="O284" s="54">
        <v>-396345.28203351732</v>
      </c>
      <c r="P284" s="54">
        <v>-9732.5193160382114</v>
      </c>
      <c r="Q284" s="54">
        <v>0</v>
      </c>
      <c r="R284" s="43">
        <f t="shared" si="9"/>
        <v>-4142644.8713572077</v>
      </c>
      <c r="T284" s="361"/>
      <c r="U284" s="109"/>
      <c r="V284" s="109"/>
    </row>
    <row r="285" spans="1:22">
      <c r="A285" s="29">
        <v>39500</v>
      </c>
      <c r="B285" s="27" t="s">
        <v>650</v>
      </c>
      <c r="C285" s="54">
        <v>5238057.3736481713</v>
      </c>
      <c r="D285" s="54">
        <v>-1255938.6774730897</v>
      </c>
      <c r="E285" s="54">
        <v>-1255938.6774730897</v>
      </c>
      <c r="F285" s="54">
        <v>-1255938.6774730897</v>
      </c>
      <c r="G285" s="54">
        <v>-739188.91091338813</v>
      </c>
      <c r="H285" s="54">
        <v>-731052.4303155141</v>
      </c>
      <c r="I285" s="54">
        <v>0</v>
      </c>
      <c r="J285" s="43">
        <f t="shared" si="8"/>
        <v>-5238057.3736481713</v>
      </c>
      <c r="K285" s="54">
        <v>20684482.29609593</v>
      </c>
      <c r="L285" s="54">
        <v>-6190331.5248157997</v>
      </c>
      <c r="M285" s="54">
        <v>-6190331.5230086977</v>
      </c>
      <c r="N285" s="54">
        <v>-6184826.6697453624</v>
      </c>
      <c r="O285" s="54">
        <v>-2071810.7533807643</v>
      </c>
      <c r="P285" s="54">
        <v>-47181.825145307317</v>
      </c>
      <c r="Q285" s="54">
        <v>0</v>
      </c>
      <c r="R285" s="43">
        <f t="shared" si="9"/>
        <v>-20684482.296095934</v>
      </c>
      <c r="T285" s="361"/>
      <c r="U285" s="109"/>
      <c r="V285" s="109"/>
    </row>
    <row r="286" spans="1:22">
      <c r="A286" s="29">
        <v>39501</v>
      </c>
      <c r="B286" s="27" t="s">
        <v>651</v>
      </c>
      <c r="C286" s="54">
        <v>91145.618749772693</v>
      </c>
      <c r="D286" s="54">
        <v>-20574.54582276924</v>
      </c>
      <c r="E286" s="54">
        <v>-20574.54582276924</v>
      </c>
      <c r="F286" s="54">
        <v>-20574.54582276924</v>
      </c>
      <c r="G286" s="54">
        <v>-14819.078617825566</v>
      </c>
      <c r="H286" s="54">
        <v>-14602.902663639401</v>
      </c>
      <c r="I286" s="54">
        <v>0</v>
      </c>
      <c r="J286" s="43">
        <f t="shared" si="8"/>
        <v>-91145.618749772679</v>
      </c>
      <c r="K286" s="54">
        <v>868166.05406073516</v>
      </c>
      <c r="L286" s="54">
        <v>-232033.65383317051</v>
      </c>
      <c r="M286" s="54">
        <v>-232033.65378515812</v>
      </c>
      <c r="N286" s="54">
        <v>-231887.39682644708</v>
      </c>
      <c r="O286" s="54">
        <v>-122609.78845418441</v>
      </c>
      <c r="P286" s="54">
        <v>-49601.561161775098</v>
      </c>
      <c r="Q286" s="54">
        <v>0</v>
      </c>
      <c r="R286" s="43">
        <f t="shared" si="9"/>
        <v>-868166.05406073527</v>
      </c>
      <c r="T286" s="361"/>
      <c r="U286" s="109"/>
      <c r="V286" s="109"/>
    </row>
    <row r="287" spans="1:22">
      <c r="A287" s="29">
        <v>39600</v>
      </c>
      <c r="B287" s="27" t="s">
        <v>652</v>
      </c>
      <c r="C287" s="54">
        <v>14641307.550360514</v>
      </c>
      <c r="D287" s="54">
        <v>-3733312.8224063516</v>
      </c>
      <c r="E287" s="54">
        <v>-3733312.8224063516</v>
      </c>
      <c r="F287" s="54">
        <v>-3733312.8224063516</v>
      </c>
      <c r="G287" s="54">
        <v>-1733327.1511580646</v>
      </c>
      <c r="H287" s="54">
        <v>-1708041.931983395</v>
      </c>
      <c r="I287" s="54">
        <v>0</v>
      </c>
      <c r="J287" s="43">
        <f t="shared" si="8"/>
        <v>-14641307.550360514</v>
      </c>
      <c r="K287" s="54">
        <v>69978767.519527718</v>
      </c>
      <c r="L287" s="54">
        <v>-20453933.416360378</v>
      </c>
      <c r="M287" s="54">
        <v>-20453933.410744563</v>
      </c>
      <c r="N287" s="54">
        <v>-20436826.33114012</v>
      </c>
      <c r="O287" s="54">
        <v>-7655070.4278129917</v>
      </c>
      <c r="P287" s="54">
        <v>-979003.9334696806</v>
      </c>
      <c r="Q287" s="54">
        <v>0</v>
      </c>
      <c r="R287" s="43">
        <f t="shared" si="9"/>
        <v>-69978767.519527733</v>
      </c>
      <c r="T287" s="361"/>
      <c r="U287" s="109"/>
      <c r="V287" s="109"/>
    </row>
    <row r="288" spans="1:22">
      <c r="A288" s="29">
        <v>39605</v>
      </c>
      <c r="B288" s="27" t="s">
        <v>653</v>
      </c>
      <c r="C288" s="54">
        <v>2902477.0105724027</v>
      </c>
      <c r="D288" s="54">
        <v>-664252.90647294768</v>
      </c>
      <c r="E288" s="54">
        <v>-664252.90647294768</v>
      </c>
      <c r="F288" s="54">
        <v>-664252.90647294768</v>
      </c>
      <c r="G288" s="54">
        <v>-661765.94287066022</v>
      </c>
      <c r="H288" s="54">
        <v>-247952.34828289924</v>
      </c>
      <c r="I288" s="54">
        <v>0</v>
      </c>
      <c r="J288" s="43">
        <f t="shared" si="8"/>
        <v>-2902477.0105724023</v>
      </c>
      <c r="K288" s="54">
        <v>10290125.892937221</v>
      </c>
      <c r="L288" s="54">
        <v>-3008441.3672159668</v>
      </c>
      <c r="M288" s="54">
        <v>-3008441.3664007327</v>
      </c>
      <c r="N288" s="54">
        <v>-3005957.9727083668</v>
      </c>
      <c r="O288" s="54">
        <v>-1056404.1420605455</v>
      </c>
      <c r="P288" s="54">
        <v>-210881.044551609</v>
      </c>
      <c r="Q288" s="54">
        <v>0</v>
      </c>
      <c r="R288" s="43">
        <f t="shared" si="9"/>
        <v>-10290125.892937221</v>
      </c>
      <c r="T288" s="361"/>
      <c r="U288" s="109"/>
      <c r="V288" s="109"/>
    </row>
    <row r="289" spans="1:22">
      <c r="A289" s="29">
        <v>39700</v>
      </c>
      <c r="B289" s="27" t="s">
        <v>654</v>
      </c>
      <c r="C289" s="54">
        <v>5995255.4455571724</v>
      </c>
      <c r="D289" s="54">
        <v>-1358783.9317298483</v>
      </c>
      <c r="E289" s="54">
        <v>-1358783.9317298483</v>
      </c>
      <c r="F289" s="54">
        <v>-1358783.9317298483</v>
      </c>
      <c r="G289" s="54">
        <v>-966501.33051183925</v>
      </c>
      <c r="H289" s="54">
        <v>-952402.31985578733</v>
      </c>
      <c r="I289" s="54">
        <v>0</v>
      </c>
      <c r="J289" s="43">
        <f t="shared" si="8"/>
        <v>-5995255.4455571715</v>
      </c>
      <c r="K289" s="54">
        <v>44592588.522200137</v>
      </c>
      <c r="L289" s="54">
        <v>-12726120.781538077</v>
      </c>
      <c r="M289" s="54">
        <v>-12726120.778406706</v>
      </c>
      <c r="N289" s="54">
        <v>-12716581.889462505</v>
      </c>
      <c r="O289" s="54">
        <v>-5589488.7272804035</v>
      </c>
      <c r="P289" s="54">
        <v>-834276.34551244148</v>
      </c>
      <c r="Q289" s="54">
        <v>0</v>
      </c>
      <c r="R289" s="43">
        <f t="shared" si="9"/>
        <v>-44592588.52220013</v>
      </c>
      <c r="T289" s="361"/>
      <c r="U289" s="109"/>
      <c r="V289" s="109"/>
    </row>
    <row r="290" spans="1:22">
      <c r="A290" s="29">
        <v>39703</v>
      </c>
      <c r="B290" s="27" t="s">
        <v>655</v>
      </c>
      <c r="C290" s="54">
        <v>3892293.7243334013</v>
      </c>
      <c r="D290" s="54">
        <v>-959561.40087671345</v>
      </c>
      <c r="E290" s="54">
        <v>-959561.40087671345</v>
      </c>
      <c r="F290" s="54">
        <v>-959561.40087671345</v>
      </c>
      <c r="G290" s="54">
        <v>-709887.48766752414</v>
      </c>
      <c r="H290" s="54">
        <v>-303722.03403573687</v>
      </c>
      <c r="I290" s="54">
        <v>0</v>
      </c>
      <c r="J290" s="43">
        <f t="shared" si="8"/>
        <v>-3892293.7243334013</v>
      </c>
      <c r="K290" s="54">
        <v>2560703.3497841042</v>
      </c>
      <c r="L290" s="54">
        <v>-770131.79195694672</v>
      </c>
      <c r="M290" s="54">
        <v>-770131.7917265296</v>
      </c>
      <c r="N290" s="54">
        <v>-769429.88751354627</v>
      </c>
      <c r="O290" s="54">
        <v>-244993.89228163453</v>
      </c>
      <c r="P290" s="54">
        <v>-6015.9863054475645</v>
      </c>
      <c r="Q290" s="54">
        <v>0</v>
      </c>
      <c r="R290" s="43">
        <f t="shared" si="9"/>
        <v>-2560703.3497841051</v>
      </c>
      <c r="T290" s="361"/>
      <c r="U290" s="109"/>
      <c r="V290" s="109"/>
    </row>
    <row r="291" spans="1:22">
      <c r="A291" s="29">
        <v>39705</v>
      </c>
      <c r="B291" s="27" t="s">
        <v>656</v>
      </c>
      <c r="C291" s="54">
        <v>1752851.8074237159</v>
      </c>
      <c r="D291" s="54">
        <v>-380949.08467776026</v>
      </c>
      <c r="E291" s="54">
        <v>-380949.08467776026</v>
      </c>
      <c r="F291" s="54">
        <v>-380949.08467776026</v>
      </c>
      <c r="G291" s="54">
        <v>-378628.38021535915</v>
      </c>
      <c r="H291" s="54">
        <v>-231376.17317507614</v>
      </c>
      <c r="I291" s="54">
        <v>0</v>
      </c>
      <c r="J291" s="43">
        <f t="shared" si="8"/>
        <v>-1752851.8074237159</v>
      </c>
      <c r="K291" s="54">
        <v>9528660.0865638535</v>
      </c>
      <c r="L291" s="54">
        <v>-2885637.1040677642</v>
      </c>
      <c r="M291" s="54">
        <v>-2885637.1033070302</v>
      </c>
      <c r="N291" s="54">
        <v>-2883319.7300980003</v>
      </c>
      <c r="O291" s="54">
        <v>-831532.05789362756</v>
      </c>
      <c r="P291" s="54">
        <v>-42534.091197431713</v>
      </c>
      <c r="Q291" s="54">
        <v>0</v>
      </c>
      <c r="R291" s="43">
        <f t="shared" si="9"/>
        <v>-9528660.0865638535</v>
      </c>
      <c r="T291" s="361"/>
      <c r="U291" s="109"/>
      <c r="V291" s="109"/>
    </row>
    <row r="292" spans="1:22">
      <c r="A292" s="29">
        <v>39800</v>
      </c>
      <c r="B292" s="27" t="s">
        <v>657</v>
      </c>
      <c r="C292" s="54">
        <v>6716589.9817923969</v>
      </c>
      <c r="D292" s="54">
        <v>-1525523.2676354244</v>
      </c>
      <c r="E292" s="54">
        <v>-1525523.2676354244</v>
      </c>
      <c r="F292" s="54">
        <v>-1525523.2676354244</v>
      </c>
      <c r="G292" s="54">
        <v>-1077871.9139021742</v>
      </c>
      <c r="H292" s="54">
        <v>-1062148.2649839488</v>
      </c>
      <c r="I292" s="54">
        <v>0</v>
      </c>
      <c r="J292" s="43">
        <f t="shared" si="8"/>
        <v>-6716589.9817923959</v>
      </c>
      <c r="K292" s="54">
        <v>49640698.103309073</v>
      </c>
      <c r="L292" s="54">
        <v>-13886981.682194743</v>
      </c>
      <c r="M292" s="54">
        <v>-13886981.678702544</v>
      </c>
      <c r="N292" s="54">
        <v>-13876343.617317419</v>
      </c>
      <c r="O292" s="54">
        <v>-5927990.8269368419</v>
      </c>
      <c r="P292" s="54">
        <v>-2062400.2981575285</v>
      </c>
      <c r="Q292" s="54">
        <v>0</v>
      </c>
      <c r="R292" s="43">
        <f t="shared" si="9"/>
        <v>-49640698.10330908</v>
      </c>
      <c r="T292" s="361"/>
      <c r="U292" s="109"/>
      <c r="V292" s="109"/>
    </row>
    <row r="293" spans="1:22">
      <c r="A293" s="29">
        <v>39805</v>
      </c>
      <c r="B293" s="27" t="s">
        <v>658</v>
      </c>
      <c r="C293" s="54">
        <v>1189813.9908079279</v>
      </c>
      <c r="D293" s="54">
        <v>-238850.92041968188</v>
      </c>
      <c r="E293" s="54">
        <v>-238850.92041968188</v>
      </c>
      <c r="F293" s="54">
        <v>-238850.92041968188</v>
      </c>
      <c r="G293" s="54">
        <v>-237573.39010434097</v>
      </c>
      <c r="H293" s="54">
        <v>-235687.83944454126</v>
      </c>
      <c r="I293" s="54">
        <v>0</v>
      </c>
      <c r="J293" s="43">
        <f t="shared" si="8"/>
        <v>-1189813.9908079279</v>
      </c>
      <c r="K293" s="54">
        <v>5021989.7249076795</v>
      </c>
      <c r="L293" s="54">
        <v>-1500798.7084189458</v>
      </c>
      <c r="M293" s="54">
        <v>-1500798.7080001677</v>
      </c>
      <c r="N293" s="54">
        <v>-1499523.0115147</v>
      </c>
      <c r="O293" s="54">
        <v>-509935.36547078768</v>
      </c>
      <c r="P293" s="54">
        <v>-10933.931503079366</v>
      </c>
      <c r="Q293" s="54">
        <v>0</v>
      </c>
      <c r="R293" s="43">
        <f t="shared" si="9"/>
        <v>-5021989.7249076813</v>
      </c>
      <c r="T293" s="361"/>
      <c r="U293" s="109"/>
      <c r="V293" s="109"/>
    </row>
    <row r="294" spans="1:22">
      <c r="A294" s="29">
        <v>39900</v>
      </c>
      <c r="B294" s="27" t="s">
        <v>659</v>
      </c>
      <c r="C294" s="54">
        <v>4607649.8454710105</v>
      </c>
      <c r="D294" s="54">
        <v>-1172421.9140671589</v>
      </c>
      <c r="E294" s="54">
        <v>-1172421.9140671589</v>
      </c>
      <c r="F294" s="54">
        <v>-1172421.9140671589</v>
      </c>
      <c r="G294" s="54">
        <v>-549197.81218669482</v>
      </c>
      <c r="H294" s="54">
        <v>-541186.29108283867</v>
      </c>
      <c r="I294" s="54">
        <v>0</v>
      </c>
      <c r="J294" s="43">
        <f t="shared" si="8"/>
        <v>-4607649.8454710105</v>
      </c>
      <c r="K294" s="54">
        <v>24846681.010435253</v>
      </c>
      <c r="L294" s="54">
        <v>-7057996.4836458955</v>
      </c>
      <c r="M294" s="54">
        <v>-7057996.4818665478</v>
      </c>
      <c r="N294" s="54">
        <v>-7052576.1717506023</v>
      </c>
      <c r="O294" s="54">
        <v>-3002727.6631631483</v>
      </c>
      <c r="P294" s="54">
        <v>-675384.2100090601</v>
      </c>
      <c r="Q294" s="54">
        <v>0</v>
      </c>
      <c r="R294" s="43">
        <f t="shared" si="9"/>
        <v>-24846681.010435253</v>
      </c>
      <c r="T294" s="361"/>
      <c r="U294" s="109"/>
      <c r="V294" s="109"/>
    </row>
    <row r="295" spans="1:22">
      <c r="A295" s="29">
        <v>40000</v>
      </c>
      <c r="B295" s="27" t="s">
        <v>660</v>
      </c>
      <c r="C295" s="54">
        <v>20838249.306947835</v>
      </c>
      <c r="D295" s="54">
        <v>-4173397.454727177</v>
      </c>
      <c r="E295" s="54">
        <v>-4173397.454727177</v>
      </c>
      <c r="F295" s="54">
        <v>-4173397.454727177</v>
      </c>
      <c r="G295" s="54">
        <v>-4165129.7588529764</v>
      </c>
      <c r="H295" s="54">
        <v>-4152927.1839133264</v>
      </c>
      <c r="I295" s="54">
        <v>0</v>
      </c>
      <c r="J295" s="43">
        <f t="shared" si="8"/>
        <v>-20838249.306947835</v>
      </c>
      <c r="K295" s="54">
        <v>46475531.667958319</v>
      </c>
      <c r="L295" s="54">
        <v>-13624963.781249097</v>
      </c>
      <c r="M295" s="54">
        <v>-13624963.778538922</v>
      </c>
      <c r="N295" s="54">
        <v>-13616707.950522175</v>
      </c>
      <c r="O295" s="54">
        <v>-5538135.8639069367</v>
      </c>
      <c r="P295" s="54">
        <v>-70760.293741192596</v>
      </c>
      <c r="Q295" s="54">
        <v>0</v>
      </c>
      <c r="R295" s="43">
        <f t="shared" si="9"/>
        <v>-46475531.667958319</v>
      </c>
      <c r="T295" s="361"/>
      <c r="U295" s="109"/>
      <c r="V295" s="109"/>
    </row>
    <row r="296" spans="1:22">
      <c r="A296" s="29">
        <v>51000</v>
      </c>
      <c r="B296" s="27" t="s">
        <v>661</v>
      </c>
      <c r="C296" s="54">
        <v>38396781.842246279</v>
      </c>
      <c r="D296" s="54">
        <v>-7731962.8348013163</v>
      </c>
      <c r="E296" s="54">
        <v>-7731962.8348013163</v>
      </c>
      <c r="F296" s="54">
        <v>-7731962.8348013163</v>
      </c>
      <c r="G296" s="54">
        <v>-7656290.4204067327</v>
      </c>
      <c r="H296" s="54">
        <v>-7544602.9174356023</v>
      </c>
      <c r="I296" s="54">
        <v>0</v>
      </c>
      <c r="J296" s="43">
        <f t="shared" si="8"/>
        <v>-38396781.842246287</v>
      </c>
      <c r="K296" s="54">
        <v>355040876.00354785</v>
      </c>
      <c r="L296" s="54">
        <v>-104885784.92815712</v>
      </c>
      <c r="M296" s="54">
        <v>-104885784.90335147</v>
      </c>
      <c r="N296" s="54">
        <v>-104810221.11286384</v>
      </c>
      <c r="O296" s="54">
        <v>-37927789.546982802</v>
      </c>
      <c r="P296" s="54">
        <v>-2531295.5121925743</v>
      </c>
      <c r="Q296" s="54">
        <v>0</v>
      </c>
      <c r="R296" s="43">
        <f t="shared" si="9"/>
        <v>-355040876.00354779</v>
      </c>
      <c r="T296" s="361"/>
      <c r="U296" s="109"/>
      <c r="V296" s="109"/>
    </row>
    <row r="297" spans="1:22">
      <c r="A297" s="29">
        <v>51000.1</v>
      </c>
      <c r="B297" s="27" t="s">
        <v>662</v>
      </c>
      <c r="C297" s="54">
        <v>547972.01372489997</v>
      </c>
      <c r="D297" s="54">
        <v>-120924.02640298608</v>
      </c>
      <c r="E297" s="54">
        <v>-120924.02640298608</v>
      </c>
      <c r="F297" s="54">
        <v>-120924.02640298608</v>
      </c>
      <c r="G297" s="54">
        <v>-113701.30156482966</v>
      </c>
      <c r="H297" s="54">
        <v>-71498.632951112144</v>
      </c>
      <c r="I297" s="54">
        <v>0</v>
      </c>
      <c r="J297" s="43">
        <f t="shared" si="8"/>
        <v>-547972.01372490008</v>
      </c>
      <c r="K297" s="54">
        <v>290436.51116417453</v>
      </c>
      <c r="L297" s="54">
        <v>-87348.810166334821</v>
      </c>
      <c r="M297" s="54">
        <v>-87348.810140200803</v>
      </c>
      <c r="N297" s="54">
        <v>-87269.199742999772</v>
      </c>
      <c r="O297" s="54">
        <v>-27787.354336381322</v>
      </c>
      <c r="P297" s="54">
        <v>-682.33677825780023</v>
      </c>
      <c r="Q297" s="54">
        <v>0</v>
      </c>
      <c r="R297" s="43">
        <f t="shared" si="9"/>
        <v>-290436.51116417453</v>
      </c>
      <c r="T297" s="361"/>
      <c r="U297" s="109"/>
      <c r="V297" s="109"/>
    </row>
    <row r="298" spans="1:22">
      <c r="A298" s="29">
        <v>51000.2</v>
      </c>
      <c r="B298" s="27" t="s">
        <v>663</v>
      </c>
      <c r="C298" s="54">
        <v>2973815.6939955852</v>
      </c>
      <c r="D298" s="54">
        <v>-686438.83417899546</v>
      </c>
      <c r="E298" s="54">
        <v>-686438.83417899546</v>
      </c>
      <c r="F298" s="54">
        <v>-686438.83417899546</v>
      </c>
      <c r="G298" s="54">
        <v>-603553.62986480747</v>
      </c>
      <c r="H298" s="54">
        <v>-310945.56159379153</v>
      </c>
      <c r="I298" s="54">
        <v>0</v>
      </c>
      <c r="J298" s="43">
        <f t="shared" si="8"/>
        <v>-2973815.6939955857</v>
      </c>
      <c r="K298" s="54">
        <v>7377792.0282932967</v>
      </c>
      <c r="L298" s="54">
        <v>-2218871.7001968371</v>
      </c>
      <c r="M298" s="54">
        <v>-2218871.6995329694</v>
      </c>
      <c r="N298" s="54">
        <v>-2216849.4022967005</v>
      </c>
      <c r="O298" s="54">
        <v>-705866.21664254204</v>
      </c>
      <c r="P298" s="54">
        <v>-17333.009624248276</v>
      </c>
      <c r="Q298" s="54">
        <v>0</v>
      </c>
      <c r="R298" s="43">
        <f t="shared" si="9"/>
        <v>-7377792.0282932976</v>
      </c>
      <c r="T298" s="361"/>
      <c r="U298" s="109"/>
      <c r="V298" s="109"/>
    </row>
    <row r="299" spans="1:22">
      <c r="A299" s="29">
        <v>60000</v>
      </c>
      <c r="B299" s="27" t="s">
        <v>664</v>
      </c>
      <c r="C299" s="54">
        <v>1107169.0085266076</v>
      </c>
      <c r="D299" s="54">
        <v>-221713.01475750789</v>
      </c>
      <c r="E299" s="54">
        <v>-221713.01475750789</v>
      </c>
      <c r="F299" s="54">
        <v>-221713.01475750789</v>
      </c>
      <c r="G299" s="54">
        <v>-221311.37733050375</v>
      </c>
      <c r="H299" s="54">
        <v>-220718.58692358035</v>
      </c>
      <c r="I299" s="54">
        <v>0</v>
      </c>
      <c r="J299" s="43">
        <f t="shared" si="8"/>
        <v>-1107169.0085266076</v>
      </c>
      <c r="K299" s="54">
        <v>2149006.7347763791</v>
      </c>
      <c r="L299" s="54">
        <v>-661380.43851500307</v>
      </c>
      <c r="M299" s="54">
        <v>-661380.43838334514</v>
      </c>
      <c r="N299" s="54">
        <v>-660979.3774864655</v>
      </c>
      <c r="O299" s="54">
        <v>-161829.0072739397</v>
      </c>
      <c r="P299" s="54">
        <v>-3437.4731176257187</v>
      </c>
      <c r="Q299" s="54">
        <v>0</v>
      </c>
      <c r="R299" s="43">
        <f t="shared" si="9"/>
        <v>-2149006.7347763795</v>
      </c>
      <c r="T299" s="361"/>
      <c r="U299" s="109"/>
      <c r="V299" s="109"/>
    </row>
    <row r="300" spans="1:22">
      <c r="A300" s="29">
        <v>90901</v>
      </c>
      <c r="B300" s="27" t="s">
        <v>665</v>
      </c>
      <c r="C300" s="54">
        <v>5672053.7778886138</v>
      </c>
      <c r="D300" s="54">
        <v>-1429701.4811351034</v>
      </c>
      <c r="E300" s="54">
        <v>-1429701.4811351034</v>
      </c>
      <c r="F300" s="54">
        <v>-1429701.4811351034</v>
      </c>
      <c r="G300" s="54">
        <v>-693373.04238309001</v>
      </c>
      <c r="H300" s="54">
        <v>-689576.29210021393</v>
      </c>
      <c r="I300" s="54">
        <v>0</v>
      </c>
      <c r="J300" s="43">
        <f t="shared" si="8"/>
        <v>-5672053.7778886128</v>
      </c>
      <c r="K300" s="54">
        <v>10314219.711667804</v>
      </c>
      <c r="L300" s="54">
        <v>-3054152.3830058631</v>
      </c>
      <c r="M300" s="54">
        <v>-3054152.3821626101</v>
      </c>
      <c r="N300" s="54">
        <v>-3051583.6360157537</v>
      </c>
      <c r="O300" s="54">
        <v>-1132314.714264584</v>
      </c>
      <c r="P300" s="54">
        <v>-22016.596218991876</v>
      </c>
      <c r="Q300" s="54">
        <v>0</v>
      </c>
      <c r="R300" s="43">
        <f t="shared" si="9"/>
        <v>-10314219.711667804</v>
      </c>
      <c r="T300" s="361"/>
      <c r="U300" s="109"/>
      <c r="V300" s="109"/>
    </row>
    <row r="301" spans="1:22">
      <c r="A301" s="29">
        <v>91041</v>
      </c>
      <c r="B301" s="27" t="s">
        <v>666</v>
      </c>
      <c r="C301" s="54">
        <v>1104059.7053275828</v>
      </c>
      <c r="D301" s="54">
        <v>-283949.64894755371</v>
      </c>
      <c r="E301" s="54">
        <v>-283949.64894755371</v>
      </c>
      <c r="F301" s="54">
        <v>-283949.64894755371</v>
      </c>
      <c r="G301" s="54">
        <v>-145880.07352751517</v>
      </c>
      <c r="H301" s="54">
        <v>-106330.68495740637</v>
      </c>
      <c r="I301" s="54">
        <v>0</v>
      </c>
      <c r="J301" s="43">
        <f t="shared" si="8"/>
        <v>-1104059.7053275825</v>
      </c>
      <c r="K301" s="54">
        <v>1812660.5506995795</v>
      </c>
      <c r="L301" s="54">
        <v>-545157.84432336921</v>
      </c>
      <c r="M301" s="54">
        <v>-545157.8441602625</v>
      </c>
      <c r="N301" s="54">
        <v>-544660.98298446415</v>
      </c>
      <c r="O301" s="54">
        <v>-173425.3066598686</v>
      </c>
      <c r="P301" s="54">
        <v>-4258.5725716151846</v>
      </c>
      <c r="Q301" s="54">
        <v>0</v>
      </c>
      <c r="R301" s="43">
        <f t="shared" si="9"/>
        <v>-1812660.5506995798</v>
      </c>
      <c r="T301" s="361"/>
      <c r="U301" s="109"/>
      <c r="V301" s="109"/>
    </row>
    <row r="302" spans="1:22">
      <c r="A302" s="29">
        <v>91111</v>
      </c>
      <c r="B302" s="27" t="s">
        <v>667</v>
      </c>
      <c r="C302" s="54">
        <v>435613.61555730004</v>
      </c>
      <c r="D302" s="54">
        <v>-129442.76569872683</v>
      </c>
      <c r="E302" s="54">
        <v>-129442.76569872683</v>
      </c>
      <c r="F302" s="54">
        <v>-129442.76569872683</v>
      </c>
      <c r="G302" s="54">
        <v>-23816.372019299979</v>
      </c>
      <c r="H302" s="54">
        <v>-23468.946441819622</v>
      </c>
      <c r="I302" s="54">
        <v>0</v>
      </c>
      <c r="J302" s="43">
        <f t="shared" si="8"/>
        <v>-435613.6155573001</v>
      </c>
      <c r="K302" s="54">
        <v>1069847.0023772707</v>
      </c>
      <c r="L302" s="54">
        <v>-308791.03962024115</v>
      </c>
      <c r="M302" s="54">
        <v>-308791.0395430784</v>
      </c>
      <c r="N302" s="54">
        <v>-308555.9837593211</v>
      </c>
      <c r="O302" s="54">
        <v>-132931.28795383641</v>
      </c>
      <c r="P302" s="54">
        <v>-10777.651500793665</v>
      </c>
      <c r="Q302" s="54">
        <v>0</v>
      </c>
      <c r="R302" s="43">
        <f t="shared" si="9"/>
        <v>-1069847.0023772707</v>
      </c>
      <c r="T302" s="361"/>
      <c r="U302" s="109"/>
      <c r="V302" s="109"/>
    </row>
    <row r="303" spans="1:22">
      <c r="A303" s="29">
        <v>91151</v>
      </c>
      <c r="B303" s="27" t="s">
        <v>668</v>
      </c>
      <c r="C303" s="54">
        <v>1221228.1106563786</v>
      </c>
      <c r="D303" s="54">
        <v>-324956.08568467136</v>
      </c>
      <c r="E303" s="54">
        <v>-324956.08568467136</v>
      </c>
      <c r="F303" s="54">
        <v>-324956.08568467136</v>
      </c>
      <c r="G303" s="54">
        <v>-123690.381629959</v>
      </c>
      <c r="H303" s="54">
        <v>-122669.47197240534</v>
      </c>
      <c r="I303" s="54">
        <v>0</v>
      </c>
      <c r="J303" s="43">
        <f t="shared" si="8"/>
        <v>-1221228.1106563786</v>
      </c>
      <c r="K303" s="54">
        <v>2922100.5510608805</v>
      </c>
      <c r="L303" s="54">
        <v>-858408.72210261563</v>
      </c>
      <c r="M303" s="54">
        <v>-858408.72187587305</v>
      </c>
      <c r="N303" s="54">
        <v>-857718.01072719484</v>
      </c>
      <c r="O303" s="54">
        <v>-341645.0452504924</v>
      </c>
      <c r="P303" s="54">
        <v>-5920.0511047046375</v>
      </c>
      <c r="Q303" s="54">
        <v>0</v>
      </c>
      <c r="R303" s="43">
        <f t="shared" si="9"/>
        <v>-2922100.5510608805</v>
      </c>
      <c r="T303" s="361"/>
      <c r="U303" s="109"/>
      <c r="V303" s="109"/>
    </row>
    <row r="304" spans="1:22">
      <c r="A304" s="29">
        <v>98101</v>
      </c>
      <c r="B304" s="27" t="s">
        <v>669</v>
      </c>
      <c r="C304" s="54">
        <v>5596437.2141000647</v>
      </c>
      <c r="D304" s="54">
        <v>-1455569.8103874563</v>
      </c>
      <c r="E304" s="54">
        <v>-1455569.8103874563</v>
      </c>
      <c r="F304" s="54">
        <v>-1455569.8103874563</v>
      </c>
      <c r="G304" s="54">
        <v>-617149.98480267567</v>
      </c>
      <c r="H304" s="54">
        <v>-612577.79813501984</v>
      </c>
      <c r="I304" s="54">
        <v>0</v>
      </c>
      <c r="J304" s="43">
        <f t="shared" si="8"/>
        <v>-5596437.2141000638</v>
      </c>
      <c r="K304" s="54">
        <v>13251776.864197601</v>
      </c>
      <c r="L304" s="54">
        <v>-3885676.2055973997</v>
      </c>
      <c r="M304" s="54">
        <v>-3885676.2045819233</v>
      </c>
      <c r="N304" s="54">
        <v>-3882582.8257684098</v>
      </c>
      <c r="O304" s="54">
        <v>-1571328.4313842105</v>
      </c>
      <c r="P304" s="54">
        <v>-26513.196865657792</v>
      </c>
      <c r="Q304" s="54">
        <v>0</v>
      </c>
      <c r="R304" s="43">
        <f t="shared" si="9"/>
        <v>-13251776.864197599</v>
      </c>
      <c r="T304" s="361"/>
      <c r="U304" s="109"/>
      <c r="V304" s="109"/>
    </row>
    <row r="305" spans="1:22">
      <c r="A305" s="29">
        <v>98103</v>
      </c>
      <c r="B305" s="27" t="s">
        <v>670</v>
      </c>
      <c r="C305" s="54">
        <v>584404.46972170146</v>
      </c>
      <c r="D305" s="54">
        <v>-134729.83262987729</v>
      </c>
      <c r="E305" s="54">
        <v>-134729.83262987729</v>
      </c>
      <c r="F305" s="54">
        <v>-134729.83262987729</v>
      </c>
      <c r="G305" s="54">
        <v>-90519.085179356523</v>
      </c>
      <c r="H305" s="54">
        <v>-89695.88665271303</v>
      </c>
      <c r="I305" s="54">
        <v>0</v>
      </c>
      <c r="J305" s="43">
        <f t="shared" si="8"/>
        <v>-584404.46972170146</v>
      </c>
      <c r="K305" s="54">
        <v>2407634.4469677275</v>
      </c>
      <c r="L305" s="54">
        <v>-705026.03984099929</v>
      </c>
      <c r="M305" s="54">
        <v>-705026.03965816798</v>
      </c>
      <c r="N305" s="54">
        <v>-704469.09282578062</v>
      </c>
      <c r="O305" s="54">
        <v>-288339.71087933652</v>
      </c>
      <c r="P305" s="54">
        <v>-4773.5637634428986</v>
      </c>
      <c r="Q305" s="54">
        <v>0</v>
      </c>
      <c r="R305" s="43">
        <f t="shared" si="9"/>
        <v>-2407634.4469677275</v>
      </c>
      <c r="T305" s="361"/>
      <c r="U305" s="109"/>
      <c r="V305" s="109"/>
    </row>
    <row r="306" spans="1:22">
      <c r="A306" s="29">
        <v>98111</v>
      </c>
      <c r="B306" s="27" t="s">
        <v>671</v>
      </c>
      <c r="C306" s="54">
        <v>1341054.2783770768</v>
      </c>
      <c r="D306" s="54">
        <v>-318756.11190281768</v>
      </c>
      <c r="E306" s="54">
        <v>-318756.11190281768</v>
      </c>
      <c r="F306" s="54">
        <v>-318756.11190281768</v>
      </c>
      <c r="G306" s="54">
        <v>-193246.50739664648</v>
      </c>
      <c r="H306" s="54">
        <v>-191539.43527197716</v>
      </c>
      <c r="I306" s="54">
        <v>0</v>
      </c>
      <c r="J306" s="43">
        <f t="shared" si="8"/>
        <v>-1341054.2783770768</v>
      </c>
      <c r="K306" s="54">
        <v>4278610.6314981179</v>
      </c>
      <c r="L306" s="54">
        <v>-1283487.9374312742</v>
      </c>
      <c r="M306" s="54">
        <v>-1283487.9370521358</v>
      </c>
      <c r="N306" s="54">
        <v>-1282332.9927929814</v>
      </c>
      <c r="O306" s="54">
        <v>-419402.79408006318</v>
      </c>
      <c r="P306" s="54">
        <v>-9898.9701416630905</v>
      </c>
      <c r="Q306" s="54">
        <v>0</v>
      </c>
      <c r="R306" s="43">
        <f t="shared" si="9"/>
        <v>-4278610.6314981179</v>
      </c>
      <c r="T306" s="361"/>
      <c r="U306" s="109"/>
      <c r="V306" s="109"/>
    </row>
    <row r="307" spans="1:22">
      <c r="A307" s="29">
        <v>98131</v>
      </c>
      <c r="B307" s="27" t="s">
        <v>672</v>
      </c>
      <c r="C307" s="54">
        <v>252326.35498416619</v>
      </c>
      <c r="D307" s="54">
        <v>-50638.758585197458</v>
      </c>
      <c r="E307" s="54">
        <v>-50638.758585197458</v>
      </c>
      <c r="F307" s="54">
        <v>-50638.758585197458</v>
      </c>
      <c r="G307" s="54">
        <v>-50389.203243632488</v>
      </c>
      <c r="H307" s="54">
        <v>-50020.875984941318</v>
      </c>
      <c r="I307" s="54">
        <v>0</v>
      </c>
      <c r="J307" s="43">
        <f t="shared" si="8"/>
        <v>-252326.35498416619</v>
      </c>
      <c r="K307" s="54">
        <v>1429171.746727406</v>
      </c>
      <c r="L307" s="54">
        <v>-419802.96121190552</v>
      </c>
      <c r="M307" s="54">
        <v>-419802.96113010054</v>
      </c>
      <c r="N307" s="54">
        <v>-419553.76401255187</v>
      </c>
      <c r="O307" s="54">
        <v>-167876.2041993133</v>
      </c>
      <c r="P307" s="54">
        <v>-2135.8561735350149</v>
      </c>
      <c r="Q307" s="54">
        <v>0</v>
      </c>
      <c r="R307" s="43">
        <f t="shared" si="9"/>
        <v>-1429171.7467274063</v>
      </c>
      <c r="T307" s="361"/>
      <c r="U307" s="109"/>
      <c r="V307" s="109"/>
    </row>
    <row r="308" spans="1:22">
      <c r="A308" s="29">
        <v>99401</v>
      </c>
      <c r="B308" s="27" t="s">
        <v>673</v>
      </c>
      <c r="C308" s="54">
        <v>1267464.087957646</v>
      </c>
      <c r="D308" s="54">
        <v>-342886.98208931362</v>
      </c>
      <c r="E308" s="54">
        <v>-342886.98208931362</v>
      </c>
      <c r="F308" s="54">
        <v>-342886.98208931362</v>
      </c>
      <c r="G308" s="54">
        <v>-120078.58195375769</v>
      </c>
      <c r="H308" s="54">
        <v>-118724.55973594732</v>
      </c>
      <c r="I308" s="54">
        <v>0</v>
      </c>
      <c r="J308" s="43">
        <f t="shared" si="8"/>
        <v>-1267464.0879576458</v>
      </c>
      <c r="K308" s="54">
        <v>4409300.3324679686</v>
      </c>
      <c r="L308" s="54">
        <v>-1271935.7956858063</v>
      </c>
      <c r="M308" s="54">
        <v>-1271935.7953850799</v>
      </c>
      <c r="N308" s="54">
        <v>-1271019.7121308174</v>
      </c>
      <c r="O308" s="54">
        <v>-586557.32498760184</v>
      </c>
      <c r="P308" s="54">
        <v>-7851.7042786634656</v>
      </c>
      <c r="Q308" s="54">
        <v>0</v>
      </c>
      <c r="R308" s="43">
        <f t="shared" si="9"/>
        <v>-4409300.3324679686</v>
      </c>
      <c r="T308" s="361"/>
      <c r="U308" s="109"/>
      <c r="V308" s="109"/>
    </row>
    <row r="309" spans="1:22">
      <c r="A309" s="29">
        <v>99521</v>
      </c>
      <c r="B309" s="27" t="s">
        <v>674</v>
      </c>
      <c r="C309" s="54">
        <v>1530219.9869311857</v>
      </c>
      <c r="D309" s="54">
        <v>-379551.3401791607</v>
      </c>
      <c r="E309" s="54">
        <v>-379551.3401791607</v>
      </c>
      <c r="F309" s="54">
        <v>-379551.3401791607</v>
      </c>
      <c r="G309" s="54">
        <v>-242159.20374653325</v>
      </c>
      <c r="H309" s="54">
        <v>-149406.76264717028</v>
      </c>
      <c r="I309" s="54">
        <v>0</v>
      </c>
      <c r="J309" s="43">
        <f t="shared" si="8"/>
        <v>-1530219.9869311857</v>
      </c>
      <c r="K309" s="54">
        <v>2007782.5978616227</v>
      </c>
      <c r="L309" s="54">
        <v>-603840.81978160865</v>
      </c>
      <c r="M309" s="54">
        <v>-603840.81960094441</v>
      </c>
      <c r="N309" s="54">
        <v>-603290.47429667006</v>
      </c>
      <c r="O309" s="54">
        <v>-192093.50179001517</v>
      </c>
      <c r="P309" s="54">
        <v>-4716.9823923844333</v>
      </c>
      <c r="Q309" s="54">
        <v>0</v>
      </c>
      <c r="R309" s="43">
        <f t="shared" si="9"/>
        <v>-2007782.5978616229</v>
      </c>
      <c r="T309" s="361"/>
      <c r="U309" s="109"/>
      <c r="V309" s="109"/>
    </row>
    <row r="310" spans="1:22" s="64" customFormat="1">
      <c r="A310" s="29">
        <v>99831</v>
      </c>
      <c r="B310" s="27" t="s">
        <v>675</v>
      </c>
      <c r="C310" s="54">
        <v>237656.42254707549</v>
      </c>
      <c r="D310" s="54">
        <v>-65779.957440611295</v>
      </c>
      <c r="E310" s="54">
        <v>-65779.957440611295</v>
      </c>
      <c r="F310" s="54">
        <v>-65779.957440611295</v>
      </c>
      <c r="G310" s="54">
        <v>-20203.574041253127</v>
      </c>
      <c r="H310" s="54">
        <v>-20112.976183988456</v>
      </c>
      <c r="I310" s="54">
        <v>0</v>
      </c>
      <c r="J310" s="43">
        <f t="shared" si="8"/>
        <v>-237656.42254707546</v>
      </c>
      <c r="K310" s="54">
        <v>376886.89676095161</v>
      </c>
      <c r="L310" s="54">
        <v>-105570.40586306759</v>
      </c>
      <c r="M310" s="54">
        <v>-105570.40584294593</v>
      </c>
      <c r="N310" s="54">
        <v>-105509.11055633945</v>
      </c>
      <c r="O310" s="54">
        <v>-59711.615627698353</v>
      </c>
      <c r="P310" s="54">
        <v>-525.35887090029394</v>
      </c>
      <c r="Q310" s="54">
        <v>0</v>
      </c>
      <c r="R310" s="43">
        <f t="shared" si="9"/>
        <v>-376886.89676095161</v>
      </c>
      <c r="S310" s="361"/>
      <c r="T310" s="361"/>
      <c r="U310" s="63"/>
      <c r="V310" s="63"/>
    </row>
    <row r="311" spans="1:22">
      <c r="A311" s="29">
        <v>36303</v>
      </c>
      <c r="B311" s="27" t="s">
        <v>735</v>
      </c>
      <c r="C311" s="54">
        <v>5950399.8669833383</v>
      </c>
      <c r="D311" s="54">
        <v>-1396801.1612905576</v>
      </c>
      <c r="E311" s="54">
        <v>-1396801.1612905576</v>
      </c>
      <c r="F311" s="54">
        <v>-1396801.1612905576</v>
      </c>
      <c r="G311" s="54">
        <v>-1396236.7261294667</v>
      </c>
      <c r="H311" s="54">
        <v>-363759.65698219929</v>
      </c>
      <c r="I311" s="54">
        <v>0</v>
      </c>
      <c r="J311" s="43">
        <f t="shared" ref="J311:J313" si="12">SUM(D311:I311)</f>
        <v>-5950399.8669833383</v>
      </c>
      <c r="K311" s="54">
        <v>2056229.6864624727</v>
      </c>
      <c r="L311" s="54">
        <v>-618411.28658808779</v>
      </c>
      <c r="M311" s="54">
        <v>-618411.28640306427</v>
      </c>
      <c r="N311" s="54">
        <v>-617847.66145997564</v>
      </c>
      <c r="O311" s="54">
        <v>-196728.65049126407</v>
      </c>
      <c r="P311" s="54">
        <v>-4830.8015200807713</v>
      </c>
      <c r="Q311" s="54">
        <v>0</v>
      </c>
      <c r="R311" s="43">
        <f t="shared" si="9"/>
        <v>-2056229.6864624727</v>
      </c>
      <c r="T311" s="361"/>
      <c r="U311" s="109"/>
      <c r="V311" s="109"/>
    </row>
    <row r="312" spans="1:22">
      <c r="A312" s="29">
        <v>18640</v>
      </c>
      <c r="B312" s="27" t="s">
        <v>734</v>
      </c>
      <c r="C312" s="54">
        <v>47317.855139086772</v>
      </c>
      <c r="D312" s="54">
        <v>-10846.735671391723</v>
      </c>
      <c r="E312" s="54">
        <v>-10846.735671391723</v>
      </c>
      <c r="F312" s="54">
        <v>-10846.735671391723</v>
      </c>
      <c r="G312" s="54">
        <v>-10842.471143613129</v>
      </c>
      <c r="H312" s="54">
        <v>-3935.1769812984667</v>
      </c>
      <c r="I312" s="54">
        <v>0</v>
      </c>
      <c r="J312" s="43">
        <f t="shared" si="12"/>
        <v>-47317.855139086758</v>
      </c>
      <c r="K312" s="54">
        <v>15535.617235711479</v>
      </c>
      <c r="L312" s="54">
        <v>-4672.3384580663915</v>
      </c>
      <c r="M312" s="54">
        <v>-4672.3384566684663</v>
      </c>
      <c r="N312" s="54">
        <v>-4668.0800504028757</v>
      </c>
      <c r="O312" s="54">
        <v>-1486.3616810184208</v>
      </c>
      <c r="P312" s="54">
        <v>-36.498589555324827</v>
      </c>
      <c r="Q312" s="54">
        <v>0</v>
      </c>
      <c r="R312" s="43">
        <f t="shared" si="9"/>
        <v>-15535.617235711479</v>
      </c>
      <c r="T312" s="361"/>
      <c r="U312" s="109"/>
      <c r="V312" s="109"/>
    </row>
    <row r="313" spans="1:22" s="64" customFormat="1" ht="15.75" customHeight="1">
      <c r="A313" s="29">
        <v>11050</v>
      </c>
      <c r="B313" s="27" t="s">
        <v>733</v>
      </c>
      <c r="C313" s="54">
        <v>6194768.9866925376</v>
      </c>
      <c r="D313" s="54">
        <v>-1533937.8794095519</v>
      </c>
      <c r="E313" s="54">
        <v>-1533937.8794095519</v>
      </c>
      <c r="F313" s="54">
        <v>-1533937.8794095519</v>
      </c>
      <c r="G313" s="54">
        <v>-1533339.9364546696</v>
      </c>
      <c r="H313" s="54">
        <v>-59615.412009212407</v>
      </c>
      <c r="I313" s="54">
        <v>0</v>
      </c>
      <c r="J313" s="43">
        <f t="shared" si="12"/>
        <v>-6194768.9866925376</v>
      </c>
      <c r="K313" s="54">
        <v>2230678.1277488591</v>
      </c>
      <c r="L313" s="54">
        <v>-665599.38267575158</v>
      </c>
      <c r="M313" s="54">
        <v>-665599.38247974403</v>
      </c>
      <c r="N313" s="54">
        <v>-665002.29784159991</v>
      </c>
      <c r="O313" s="54">
        <v>-218883.48183970019</v>
      </c>
      <c r="P313" s="54">
        <v>-15593.582912063623</v>
      </c>
      <c r="Q313" s="54">
        <v>0</v>
      </c>
      <c r="R313" s="43">
        <f t="shared" si="9"/>
        <v>-2230678.1277488596</v>
      </c>
      <c r="S313" s="361"/>
      <c r="T313" s="361"/>
      <c r="U313" s="63"/>
      <c r="V313" s="63"/>
    </row>
    <row r="314" spans="1:22" ht="18" customHeight="1">
      <c r="A314" s="111"/>
      <c r="B314" s="112" t="s">
        <v>325</v>
      </c>
      <c r="C314" s="117">
        <f t="shared" ref="C314:D314" si="13">SUM(C6:C313)</f>
        <v>3201638856.9999948</v>
      </c>
      <c r="D314" s="117">
        <f t="shared" si="13"/>
        <v>-752663765.00000024</v>
      </c>
      <c r="E314" s="117">
        <f>SUM(E6:E313)</f>
        <v>-752663765.00000024</v>
      </c>
      <c r="F314" s="117">
        <f t="shared" ref="F314:R314" si="14">SUM(F6:F313)</f>
        <v>-752663765.00000024</v>
      </c>
      <c r="G314" s="117">
        <f t="shared" si="14"/>
        <v>-535772589.99999982</v>
      </c>
      <c r="H314" s="117">
        <f t="shared" si="14"/>
        <v>-407874971.99999994</v>
      </c>
      <c r="I314" s="117">
        <f t="shared" si="14"/>
        <v>0</v>
      </c>
      <c r="J314" s="117">
        <f t="shared" si="14"/>
        <v>-3201638856.9999948</v>
      </c>
      <c r="K314" s="117">
        <f t="shared" si="14"/>
        <v>12767075873.999996</v>
      </c>
      <c r="L314" s="117">
        <f t="shared" si="14"/>
        <v>-3783300759.0000014</v>
      </c>
      <c r="M314" s="117">
        <f t="shared" si="14"/>
        <v>-3783300757.9999962</v>
      </c>
      <c r="N314" s="117">
        <f t="shared" si="14"/>
        <v>-3780254524.0000005</v>
      </c>
      <c r="O314" s="117">
        <f t="shared" si="14"/>
        <v>-1290384378.0000005</v>
      </c>
      <c r="P314" s="117">
        <f t="shared" si="14"/>
        <v>-129835455.00000003</v>
      </c>
      <c r="Q314" s="117">
        <f t="shared" si="14"/>
        <v>0</v>
      </c>
      <c r="R314" s="117">
        <f t="shared" si="14"/>
        <v>-12767075873.999996</v>
      </c>
      <c r="S314" s="362"/>
      <c r="T314" s="54"/>
    </row>
    <row r="315" spans="1:22" s="105" customFormat="1" ht="18" customHeight="1">
      <c r="A315" s="113"/>
      <c r="B315" s="114"/>
      <c r="C315" s="351"/>
      <c r="D315" s="350"/>
      <c r="E315" s="350"/>
      <c r="F315" s="350"/>
      <c r="G315" s="350"/>
      <c r="H315" s="350"/>
      <c r="I315" s="350"/>
      <c r="J315" s="350"/>
      <c r="K315" s="350"/>
      <c r="L315" s="350"/>
      <c r="M315" s="350"/>
      <c r="N315" s="350"/>
      <c r="O315" s="350"/>
      <c r="P315" s="350"/>
      <c r="Q315" s="350"/>
      <c r="R315" s="350"/>
      <c r="S315" s="349"/>
      <c r="T315" s="126"/>
    </row>
    <row r="316" spans="1:22" s="105" customFormat="1">
      <c r="A316" s="29"/>
      <c r="B316" s="27"/>
      <c r="C316" s="352"/>
      <c r="D316" s="28"/>
      <c r="E316" s="28"/>
      <c r="F316" s="28"/>
      <c r="G316" s="28"/>
      <c r="H316" s="28"/>
      <c r="I316" s="28"/>
      <c r="J316" s="28"/>
      <c r="K316" s="352"/>
      <c r="L316" s="28"/>
      <c r="M316" s="28"/>
      <c r="N316" s="28"/>
      <c r="O316" s="28"/>
      <c r="P316" s="28"/>
      <c r="Q316" s="28"/>
      <c r="R316" s="28"/>
      <c r="S316" s="349"/>
      <c r="T316" s="349"/>
      <c r="U316" s="353"/>
      <c r="V316" s="353"/>
    </row>
    <row r="317" spans="1:22" s="105" customFormat="1">
      <c r="A317" s="29"/>
      <c r="B317" s="27"/>
      <c r="C317" s="28"/>
      <c r="D317" s="28"/>
      <c r="E317" s="28"/>
      <c r="F317" s="28"/>
      <c r="G317" s="28"/>
      <c r="H317" s="28"/>
      <c r="I317" s="28"/>
      <c r="J317" s="28"/>
      <c r="K317" s="28"/>
      <c r="L317" s="28"/>
      <c r="M317" s="28"/>
      <c r="N317" s="28"/>
      <c r="O317" s="28"/>
      <c r="P317" s="28"/>
      <c r="Q317" s="28"/>
      <c r="R317" s="28"/>
      <c r="S317" s="349"/>
      <c r="T317" s="349"/>
      <c r="U317" s="353"/>
      <c r="V317" s="353"/>
    </row>
    <row r="318" spans="1:22" s="105" customFormat="1">
      <c r="A318" s="29"/>
      <c r="B318" s="27"/>
      <c r="C318" s="28"/>
      <c r="D318" s="28"/>
      <c r="E318" s="28"/>
      <c r="F318" s="28"/>
      <c r="G318" s="28"/>
      <c r="H318" s="28"/>
      <c r="I318" s="28"/>
      <c r="J318" s="28"/>
      <c r="K318" s="28"/>
      <c r="L318" s="28"/>
      <c r="M318" s="28"/>
      <c r="N318" s="28"/>
      <c r="O318" s="28"/>
      <c r="P318" s="28"/>
      <c r="Q318" s="28"/>
      <c r="R318" s="28"/>
      <c r="S318" s="349"/>
      <c r="T318" s="349"/>
      <c r="U318" s="353"/>
      <c r="V318" s="353"/>
    </row>
    <row r="319" spans="1:22" s="105" customFormat="1" ht="18" customHeight="1">
      <c r="A319" s="115"/>
      <c r="B319" s="116"/>
      <c r="E319" s="16"/>
      <c r="J319" s="16"/>
      <c r="K319" s="16"/>
      <c r="S319" s="349"/>
      <c r="T319" s="126"/>
    </row>
    <row r="320" spans="1:22"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36"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54"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sheetData>
  <mergeCells count="1">
    <mergeCell ref="A2:R2"/>
  </mergeCells>
  <printOptions horizontalCentered="1"/>
  <pageMargins left="0.25" right="0.25" top="0.75" bottom="0.75" header="0.3" footer="0.3"/>
  <pageSetup paperSize="5" scale="10" firstPageNumber="7" orientation="landscape" r:id="rId1"/>
  <headerFooter scaleWithDoc="0" alignWithMargins="0">
    <oddHeader>&amp;L&amp;"Arial,Bold"APPENDIX: GASB 75 Calculations for North Carolina State Health Plan
Draft Information as of June 30, 2017 to be Reported June 30, 2018</oddHeader>
    <oddFooter>&amp;L&amp;G&amp;C&amp;D&amp;R&amp;P</oddFooter>
  </headerFooter>
  <rowBreaks count="1" manualBreakCount="1">
    <brk id="315" max="16383" man="1"/>
  </rowBreaks>
  <ignoredErrors>
    <ignoredError sqref="J280:J310 J6:J279 R293:R313 R6:R292 J311:J313" formulaRange="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1"/>
  <sheetViews>
    <sheetView topLeftCell="A47" zoomScaleNormal="100" workbookViewId="0">
      <selection activeCell="G74" sqref="G74"/>
    </sheetView>
  </sheetViews>
  <sheetFormatPr defaultColWidth="9.109375" defaultRowHeight="13.8"/>
  <cols>
    <col min="1" max="1" width="15.33203125" style="127" customWidth="1"/>
    <col min="2" max="2" width="77.5546875" style="127" customWidth="1"/>
    <col min="3" max="3" width="12.109375" style="127" customWidth="1"/>
    <col min="4" max="4" width="13.109375" style="127" customWidth="1"/>
    <col min="5" max="5" width="16.44140625" style="127" customWidth="1"/>
    <col min="6" max="6" width="22" style="127" customWidth="1"/>
    <col min="7" max="7" width="17.88671875" style="127" customWidth="1"/>
    <col min="8" max="8" width="17" style="127" customWidth="1"/>
    <col min="9" max="9" width="2.5546875" style="127" customWidth="1"/>
    <col min="10" max="10" width="18.33203125" style="127" customWidth="1"/>
    <col min="11" max="11" width="20" style="127" customWidth="1"/>
    <col min="12" max="12" width="19.6640625" style="127" customWidth="1"/>
    <col min="13" max="13" width="19.44140625" style="127" customWidth="1"/>
    <col min="14" max="14" width="2.5546875" style="127" customWidth="1"/>
    <col min="15" max="15" width="18.33203125" style="127" customWidth="1"/>
    <col min="16" max="16" width="20" style="127" customWidth="1"/>
    <col min="17" max="17" width="16.6640625" style="127" customWidth="1"/>
    <col min="18" max="18" width="19.44140625" style="127" customWidth="1"/>
    <col min="19" max="19" width="2.6640625" style="127" customWidth="1"/>
    <col min="20" max="20" width="18.88671875" style="127" customWidth="1"/>
    <col min="21" max="21" width="22.44140625" style="127" customWidth="1"/>
    <col min="22" max="22" width="14.33203125" style="127" bestFit="1" customWidth="1"/>
    <col min="23" max="16384" width="9.109375" style="127"/>
  </cols>
  <sheetData>
    <row r="1" spans="1:22">
      <c r="A1" s="128"/>
      <c r="B1" s="131" t="s">
        <v>326</v>
      </c>
      <c r="C1" s="251" t="str">
        <f>Info!C17</f>
        <v>N/A</v>
      </c>
      <c r="D1" s="129"/>
      <c r="E1" s="129"/>
    </row>
    <row r="2" spans="1:22">
      <c r="A2" s="131" t="s">
        <v>319</v>
      </c>
      <c r="B2" s="127" t="s">
        <v>329</v>
      </c>
    </row>
    <row r="3" spans="1:22">
      <c r="A3" s="131" t="s">
        <v>319</v>
      </c>
      <c r="B3" s="127" t="s">
        <v>765</v>
      </c>
      <c r="C3" s="357"/>
      <c r="D3" s="137"/>
      <c r="E3" s="137"/>
    </row>
    <row r="4" spans="1:22" ht="12" hidden="1" customHeight="1">
      <c r="B4" s="127">
        <v>2</v>
      </c>
      <c r="C4" s="127">
        <v>3</v>
      </c>
      <c r="D4" s="127">
        <v>4</v>
      </c>
      <c r="F4" s="127">
        <v>5</v>
      </c>
      <c r="G4" s="127">
        <v>6</v>
      </c>
      <c r="H4" s="127">
        <v>7</v>
      </c>
      <c r="I4" s="127">
        <v>8</v>
      </c>
      <c r="J4" s="127">
        <v>9</v>
      </c>
      <c r="K4" s="127">
        <v>10</v>
      </c>
      <c r="L4" s="127">
        <v>11</v>
      </c>
      <c r="M4" s="127">
        <v>12</v>
      </c>
      <c r="N4" s="127">
        <v>13</v>
      </c>
      <c r="O4" s="127">
        <v>14</v>
      </c>
      <c r="P4" s="127">
        <v>15</v>
      </c>
      <c r="Q4" s="127">
        <v>16</v>
      </c>
      <c r="R4" s="127">
        <v>17</v>
      </c>
      <c r="S4" s="127">
        <v>18</v>
      </c>
      <c r="T4" s="127">
        <v>19</v>
      </c>
      <c r="U4" s="127">
        <v>20</v>
      </c>
      <c r="V4" s="127">
        <v>21</v>
      </c>
    </row>
    <row r="5" spans="1:22">
      <c r="F5" s="132"/>
      <c r="G5" s="132"/>
      <c r="J5" s="133" t="s">
        <v>272</v>
      </c>
      <c r="K5" s="133"/>
      <c r="L5" s="133"/>
      <c r="M5" s="133"/>
      <c r="O5" s="133" t="s">
        <v>273</v>
      </c>
      <c r="P5" s="133"/>
      <c r="Q5" s="133"/>
      <c r="R5" s="133"/>
      <c r="T5" s="133" t="s">
        <v>362</v>
      </c>
      <c r="U5" s="133"/>
      <c r="V5" s="133"/>
    </row>
    <row r="6" spans="1:22" ht="78.75" customHeight="1">
      <c r="A6" s="134" t="s">
        <v>270</v>
      </c>
      <c r="B6" s="134" t="s">
        <v>271</v>
      </c>
      <c r="C6" s="134" t="s">
        <v>313</v>
      </c>
      <c r="D6" s="134" t="s">
        <v>314</v>
      </c>
      <c r="E6" s="134" t="s">
        <v>322</v>
      </c>
      <c r="F6" s="134" t="s">
        <v>681</v>
      </c>
      <c r="G6" s="134" t="s">
        <v>721</v>
      </c>
      <c r="H6" s="134" t="s">
        <v>722</v>
      </c>
      <c r="I6" s="134"/>
      <c r="J6" s="134" t="s">
        <v>274</v>
      </c>
      <c r="K6" s="134" t="s">
        <v>275</v>
      </c>
      <c r="L6" s="134" t="s">
        <v>276</v>
      </c>
      <c r="M6" s="134" t="s">
        <v>277</v>
      </c>
      <c r="N6" s="134"/>
      <c r="O6" s="134" t="s">
        <v>274</v>
      </c>
      <c r="P6" s="134" t="s">
        <v>275</v>
      </c>
      <c r="Q6" s="134" t="s">
        <v>276</v>
      </c>
      <c r="R6" s="134" t="s">
        <v>277</v>
      </c>
      <c r="S6" s="134"/>
      <c r="T6" s="134" t="s">
        <v>723</v>
      </c>
      <c r="U6" s="134" t="s">
        <v>278</v>
      </c>
      <c r="V6" s="134" t="s">
        <v>724</v>
      </c>
    </row>
    <row r="7" spans="1:22">
      <c r="A7" s="257" t="s">
        <v>318</v>
      </c>
      <c r="B7" s="257"/>
      <c r="C7" s="257"/>
      <c r="D7" s="257"/>
      <c r="E7" s="257"/>
      <c r="F7" s="257"/>
      <c r="G7" s="257"/>
      <c r="H7" s="257"/>
      <c r="I7" s="257"/>
      <c r="J7" s="257"/>
      <c r="K7" s="257"/>
      <c r="L7" s="257"/>
      <c r="M7" s="257"/>
      <c r="N7" s="257"/>
      <c r="O7" s="257"/>
      <c r="P7" s="257"/>
      <c r="Q7" s="257"/>
      <c r="R7" s="257"/>
      <c r="S7" s="257"/>
      <c r="T7" s="257"/>
      <c r="U7" s="257"/>
      <c r="V7" s="257"/>
    </row>
    <row r="8" spans="1:22">
      <c r="A8" s="258" t="str">
        <f>'JE Template'!C1</f>
        <v>N/A</v>
      </c>
      <c r="B8" s="258" t="str">
        <f>VLOOKUP($A8,'2019 Summary'!A:S,2,FALSE)</f>
        <v>No Agency Chosen</v>
      </c>
      <c r="C8" s="259">
        <f>VLOOKUP($A8,'2019 Allocation %'!$A:$U,4,FALSE)</f>
        <v>0</v>
      </c>
      <c r="D8" s="259">
        <f>VLOOKUP($A8,'2018 Allocation %'!A:D,4,FALSE)</f>
        <v>0</v>
      </c>
      <c r="E8" s="259">
        <f>C8-D8</f>
        <v>0</v>
      </c>
      <c r="F8" s="260">
        <f>VLOOKUP($A8,'Contributions FY 2019'!$A:$C,3,FALSE)</f>
        <v>0</v>
      </c>
      <c r="G8" s="260" t="e">
        <f>VLOOKUP(A8,'2020 Summary'!A:S,3,FALSE)</f>
        <v>#N/A</v>
      </c>
      <c r="H8" s="260" t="e">
        <f>VLOOKUP($A8,'2020 Summary'!$A:$S,4,FALSE)</f>
        <v>#N/A</v>
      </c>
      <c r="I8" s="258"/>
      <c r="J8" s="260" t="e">
        <f>VLOOKUP($A$8,'2020 Summary'!$A:$S,5,FALSE)</f>
        <v>#N/A</v>
      </c>
      <c r="K8" s="260" t="e">
        <f>VLOOKUP($A8,'2020 Summary'!$A:$S,7,FALSE)</f>
        <v>#N/A</v>
      </c>
      <c r="L8" s="260" t="e">
        <f>VLOOKUP($A8,'2020 Summary'!$A:$S,6,FALSE)</f>
        <v>#N/A</v>
      </c>
      <c r="M8" s="260" t="e">
        <f>VLOOKUP($A8,'2020 Summary'!$A:$S,8,FALSE)</f>
        <v>#N/A</v>
      </c>
      <c r="N8" s="258"/>
      <c r="O8" s="260" t="e">
        <f>VLOOKUP($A8,'2020 Summary'!$A:$S,11,FALSE)</f>
        <v>#N/A</v>
      </c>
      <c r="P8" s="260" t="e">
        <f>VLOOKUP($A8,'2020 Summary'!$A:$S,13,FALSE)</f>
        <v>#N/A</v>
      </c>
      <c r="Q8" s="260" t="e">
        <f>VLOOKUP($A8,'2020 Summary'!$A:$S,12,FALSE)</f>
        <v>#N/A</v>
      </c>
      <c r="R8" s="260" t="e">
        <f>VLOOKUP($A8,'2020 Summary'!$A:$S,14,FALSE)</f>
        <v>#N/A</v>
      </c>
      <c r="S8" s="258"/>
      <c r="T8" s="260" t="e">
        <f>VLOOKUP($A8,'2020 Summary'!$A:$S,17,FALSE)</f>
        <v>#N/A</v>
      </c>
      <c r="U8" s="260" t="e">
        <f>VLOOKUP($A8,'2020 Summary'!$A:$S,18,FALSE)</f>
        <v>#N/A</v>
      </c>
      <c r="V8" s="260" t="e">
        <f>VLOOKUP($A8,'2020 Summary'!$A:$S,19,FALSE)</f>
        <v>#N/A</v>
      </c>
    </row>
    <row r="9" spans="1:22">
      <c r="A9" s="258"/>
      <c r="B9" s="258"/>
      <c r="C9" s="258"/>
      <c r="D9" s="258"/>
      <c r="E9" s="258"/>
      <c r="F9" s="258"/>
      <c r="G9" s="258"/>
      <c r="H9" s="258"/>
      <c r="I9" s="258"/>
      <c r="J9" s="258"/>
      <c r="K9" s="258"/>
      <c r="L9" s="258"/>
      <c r="M9" s="258"/>
      <c r="N9" s="258"/>
      <c r="O9" s="258"/>
      <c r="P9" s="258"/>
      <c r="Q9" s="258"/>
      <c r="R9" s="258"/>
      <c r="S9" s="258"/>
      <c r="T9" s="258"/>
      <c r="U9" s="258"/>
      <c r="V9" s="258"/>
    </row>
    <row r="10" spans="1:22">
      <c r="A10" s="258"/>
      <c r="B10" s="258"/>
      <c r="C10" s="258"/>
      <c r="D10" s="258"/>
      <c r="E10" s="258"/>
      <c r="F10" s="261"/>
      <c r="G10" s="261"/>
      <c r="H10" s="260"/>
      <c r="I10" s="258"/>
      <c r="J10" s="258"/>
      <c r="K10" s="258"/>
      <c r="L10" s="258"/>
      <c r="M10" s="258"/>
      <c r="N10" s="258"/>
      <c r="O10" s="258"/>
      <c r="P10" s="258"/>
      <c r="Q10" s="258"/>
      <c r="R10" s="258"/>
      <c r="S10" s="258"/>
      <c r="T10" s="258"/>
      <c r="U10" s="258"/>
      <c r="V10" s="258"/>
    </row>
    <row r="11" spans="1:22">
      <c r="A11" s="262"/>
      <c r="B11" s="258" t="s">
        <v>766</v>
      </c>
      <c r="C11" s="258"/>
      <c r="D11" s="258"/>
      <c r="E11" s="258"/>
      <c r="F11" s="260">
        <f>'Contributions FY 2019'!C311</f>
        <v>1103026708.5499995</v>
      </c>
      <c r="G11" s="260">
        <f>'2020 Summary'!C311</f>
        <v>28488185468.279976</v>
      </c>
      <c r="H11" s="260">
        <f>'2020 Summary'!D311</f>
        <v>31639499499</v>
      </c>
      <c r="I11" s="260"/>
      <c r="J11" s="260">
        <f>'2020 Summary'!E$311</f>
        <v>0</v>
      </c>
      <c r="K11" s="260">
        <f>'2020 Summary'!G$311</f>
        <v>21069394</v>
      </c>
      <c r="L11" s="260">
        <f>'2020 Summary'!F$311</f>
        <v>1520743317</v>
      </c>
      <c r="M11" s="260">
        <f>'2020 Summary'!H$311</f>
        <v>1653733682</v>
      </c>
      <c r="N11" s="260"/>
      <c r="O11" s="260">
        <f>'2020 Summary'!K$311</f>
        <v>1595029353</v>
      </c>
      <c r="P11" s="260">
        <f>'2020 Summary'!M$311</f>
        <v>0</v>
      </c>
      <c r="Q11" s="260">
        <f>'2020 Summary'!L$311</f>
        <v>9512220240</v>
      </c>
      <c r="R11" s="260">
        <f>'2020 Summary'!N$311</f>
        <v>1653733820</v>
      </c>
      <c r="S11" s="260"/>
      <c r="T11" s="260">
        <f>'2020 Summary'!Q$311</f>
        <v>-467046016</v>
      </c>
      <c r="U11" s="260">
        <f>'2020 Summary'!R$311</f>
        <v>103</v>
      </c>
      <c r="V11" s="260">
        <f>'2020 Summary'!S$311</f>
        <v>-467045913</v>
      </c>
    </row>
    <row r="12" spans="1:22">
      <c r="A12" s="134"/>
      <c r="B12" s="134"/>
      <c r="C12" s="134"/>
      <c r="D12" s="134"/>
      <c r="E12" s="134"/>
      <c r="F12" s="134"/>
      <c r="G12" s="134"/>
      <c r="H12" s="134"/>
      <c r="I12" s="134"/>
      <c r="J12" s="134"/>
      <c r="K12" s="134"/>
      <c r="L12" s="134"/>
      <c r="M12" s="134"/>
      <c r="N12" s="134"/>
      <c r="O12" s="134"/>
      <c r="P12" s="134"/>
      <c r="Q12" s="134"/>
      <c r="R12" s="134"/>
      <c r="S12" s="134"/>
      <c r="T12" s="134"/>
      <c r="U12" s="134"/>
      <c r="V12" s="134"/>
    </row>
    <row r="13" spans="1:22">
      <c r="A13" s="252" t="s">
        <v>346</v>
      </c>
      <c r="B13" s="252"/>
      <c r="C13" s="252"/>
      <c r="D13" s="252"/>
      <c r="E13" s="252"/>
      <c r="F13" s="252"/>
      <c r="G13" s="252"/>
      <c r="H13" s="252"/>
      <c r="I13" s="252"/>
      <c r="J13" s="252"/>
      <c r="K13" s="252"/>
      <c r="L13" s="252"/>
      <c r="M13" s="252"/>
      <c r="N13" s="252"/>
      <c r="O13" s="252"/>
      <c r="P13" s="252"/>
      <c r="Q13" s="252"/>
      <c r="R13" s="252"/>
      <c r="S13" s="252"/>
      <c r="T13" s="252"/>
      <c r="U13" s="252"/>
      <c r="V13" s="252"/>
    </row>
    <row r="14" spans="1:22">
      <c r="A14" s="253" t="str">
        <f>C1</f>
        <v>N/A</v>
      </c>
      <c r="B14" s="253" t="str">
        <f>VLOOKUP($A14,'2018 Summary'!A:B,2,FALSE)</f>
        <v>No Agency Chosen</v>
      </c>
      <c r="C14" s="254">
        <f>VLOOKUP($A14,'2018 Allocation %'!$A:$U,4,FALSE)</f>
        <v>0</v>
      </c>
      <c r="D14" s="254">
        <v>1.7993104463582702E-3</v>
      </c>
      <c r="E14" s="254">
        <f>C14-D14</f>
        <v>-1.7993104463582702E-3</v>
      </c>
      <c r="F14" s="255">
        <f>VLOOKUP($A14,'Contributions FY 2018'!$A:$C,3,FALSE)</f>
        <v>0</v>
      </c>
      <c r="G14" s="255">
        <f>VLOOKUP(A14,'2019 Summary'!A:S,3,FALSE)</f>
        <v>0</v>
      </c>
      <c r="H14" s="255">
        <f>VLOOKUP($A14,'2019 Summary'!$A:$S,4,FALSE)</f>
        <v>0</v>
      </c>
      <c r="I14" s="253"/>
      <c r="J14" s="255">
        <f>VLOOKUP($A$8,'2019 Summary'!$A:$S,5,FALSE)</f>
        <v>0</v>
      </c>
      <c r="K14" s="255">
        <f>VLOOKUP($A14,'2019 Summary'!$A:$S,6,FALSE)</f>
        <v>0</v>
      </c>
      <c r="L14" s="255">
        <f>VLOOKUP($A14,'2019 Summary'!$A:$S,7,FALSE)</f>
        <v>0</v>
      </c>
      <c r="M14" s="255">
        <f>VLOOKUP($A14,'2019 Summary'!$A:$S,8,FALSE)</f>
        <v>0</v>
      </c>
      <c r="N14" s="253"/>
      <c r="O14" s="255">
        <f>VLOOKUP($A14,'2019 Summary'!$A:$S,11,FALSE)</f>
        <v>0</v>
      </c>
      <c r="P14" s="255">
        <f>VLOOKUP($A14,'2019 Summary'!$A:$S,12,FALSE)</f>
        <v>0</v>
      </c>
      <c r="Q14" s="255">
        <f>VLOOKUP($A14,'2019 Summary'!$A:$S,13,FALSE)</f>
        <v>0</v>
      </c>
      <c r="R14" s="255">
        <f>VLOOKUP($A14,'2019 Summary'!$A:$S,14,FALSE)</f>
        <v>0</v>
      </c>
      <c r="S14" s="253"/>
      <c r="T14" s="255">
        <f>VLOOKUP($A14,'2019 Summary'!$A:$S,17,FALSE)</f>
        <v>0</v>
      </c>
      <c r="U14" s="255">
        <f>VLOOKUP($A14,'2019 Summary'!$A:$S,18,FALSE)</f>
        <v>0</v>
      </c>
      <c r="V14" s="255">
        <f>VLOOKUP($A14,'2019 Summary'!$A:$S,19,FALSE)</f>
        <v>0</v>
      </c>
    </row>
    <row r="15" spans="1:22">
      <c r="A15" s="253"/>
      <c r="B15" s="253"/>
      <c r="C15" s="253"/>
      <c r="D15" s="253"/>
      <c r="E15" s="253"/>
      <c r="F15" s="253"/>
      <c r="G15" s="253"/>
      <c r="H15" s="253"/>
      <c r="I15" s="253"/>
      <c r="J15" s="253"/>
      <c r="K15" s="253"/>
      <c r="L15" s="253"/>
      <c r="M15" s="253"/>
      <c r="N15" s="253"/>
      <c r="O15" s="253"/>
      <c r="P15" s="253"/>
      <c r="Q15" s="253"/>
      <c r="R15" s="253"/>
      <c r="S15" s="253"/>
      <c r="T15" s="253"/>
      <c r="U15" s="253"/>
      <c r="V15" s="253"/>
    </row>
    <row r="16" spans="1:22">
      <c r="A16" s="256"/>
      <c r="B16" s="253" t="s">
        <v>732</v>
      </c>
      <c r="C16" s="253"/>
      <c r="D16" s="253"/>
      <c r="E16" s="253"/>
      <c r="F16" s="255">
        <f>'Contributions FY 2018'!C310</f>
        <v>1018581302.2799993</v>
      </c>
      <c r="G16" s="255">
        <f>'2019 Summary'!C313</f>
        <v>32786624459</v>
      </c>
      <c r="H16" s="255">
        <f>'2019 Summary'!D313</f>
        <v>28488185468.279972</v>
      </c>
      <c r="I16" s="255"/>
      <c r="J16" s="255">
        <f>'2019 Summary'!E$313</f>
        <v>0</v>
      </c>
      <c r="K16" s="255">
        <f>'2019 Summary'!F$313</f>
        <v>3063757.0000000009</v>
      </c>
      <c r="L16" s="255">
        <f>'2019 Summary'!G$313</f>
        <v>0</v>
      </c>
      <c r="M16" s="255">
        <f>'2019 Summary'!H$313</f>
        <v>1472337816.8500011</v>
      </c>
      <c r="N16" s="255"/>
      <c r="O16" s="255">
        <f>'2019 Summary'!K$313</f>
        <v>1948147746.0000005</v>
      </c>
      <c r="P16" s="255">
        <f>'2019 Summary'!L$313</f>
        <v>0</v>
      </c>
      <c r="Q16" s="255">
        <f>'2019 Summary'!M$313</f>
        <v>12341739635.999998</v>
      </c>
      <c r="R16" s="255">
        <f>'2019 Summary'!N$313</f>
        <v>1472337827.0570829</v>
      </c>
      <c r="S16" s="255"/>
      <c r="T16" s="255">
        <f>'2019 Summary'!Q$313</f>
        <v>-385366956.72000086</v>
      </c>
      <c r="U16" s="255">
        <f>'2019 Summary'!R$313</f>
        <v>51</v>
      </c>
      <c r="V16" s="255">
        <f>'2019 Summary'!S$313</f>
        <v>-385366905.72000098</v>
      </c>
    </row>
    <row r="17" spans="1:22" ht="15" customHeight="1">
      <c r="A17" s="129"/>
      <c r="F17" s="136"/>
      <c r="J17" s="136"/>
      <c r="K17" s="136"/>
      <c r="L17" s="136"/>
      <c r="M17" s="136"/>
      <c r="O17" s="136"/>
      <c r="P17" s="136"/>
      <c r="Q17" s="136"/>
      <c r="R17" s="136"/>
      <c r="T17" s="136"/>
      <c r="U17" s="136"/>
      <c r="V17" s="136"/>
    </row>
    <row r="18" spans="1:22" ht="15" customHeight="1">
      <c r="A18" s="264" t="s">
        <v>739</v>
      </c>
      <c r="B18" s="265"/>
      <c r="C18" s="265"/>
      <c r="D18" s="265"/>
      <c r="E18" s="265"/>
      <c r="F18" s="265"/>
      <c r="G18" s="266"/>
      <c r="H18" s="267" t="e">
        <f>H8-H14</f>
        <v>#N/A</v>
      </c>
      <c r="I18" s="265"/>
      <c r="J18" s="267" t="e">
        <f>J8-J14</f>
        <v>#N/A</v>
      </c>
      <c r="K18" s="267" t="e">
        <f>K8-K14</f>
        <v>#N/A</v>
      </c>
      <c r="L18" s="267" t="e">
        <f>L8-L14</f>
        <v>#N/A</v>
      </c>
      <c r="M18" s="267" t="e">
        <f>M8-M14</f>
        <v>#N/A</v>
      </c>
      <c r="N18" s="265"/>
      <c r="O18" s="267" t="e">
        <f>O8-O14</f>
        <v>#N/A</v>
      </c>
      <c r="P18" s="267" t="e">
        <f>P8-P14</f>
        <v>#N/A</v>
      </c>
      <c r="Q18" s="267" t="e">
        <f>Q8-Q14</f>
        <v>#N/A</v>
      </c>
      <c r="R18" s="267" t="e">
        <f>R8-R14</f>
        <v>#N/A</v>
      </c>
    </row>
    <row r="19" spans="1:22" ht="15" customHeight="1">
      <c r="G19" s="138"/>
      <c r="H19" s="263"/>
      <c r="J19" s="263"/>
      <c r="K19" s="263"/>
      <c r="L19" s="263"/>
      <c r="M19" s="263"/>
      <c r="O19" s="263"/>
      <c r="P19" s="263"/>
      <c r="Q19" s="263"/>
      <c r="R19" s="263"/>
    </row>
    <row r="20" spans="1:22">
      <c r="A20" s="139" t="s">
        <v>347</v>
      </c>
      <c r="B20" s="140"/>
      <c r="C20" s="140"/>
      <c r="D20" s="140"/>
      <c r="E20" s="141" t="s">
        <v>348</v>
      </c>
      <c r="F20" s="142" t="s">
        <v>349</v>
      </c>
      <c r="H20" s="150"/>
      <c r="I20" s="137"/>
      <c r="J20" s="137"/>
      <c r="K20" s="150"/>
      <c r="L20" s="137"/>
      <c r="M20" s="150"/>
      <c r="N20" s="137"/>
      <c r="O20" s="137"/>
      <c r="P20" s="137"/>
      <c r="Q20" s="137"/>
      <c r="R20" s="150"/>
      <c r="S20" s="137"/>
      <c r="T20" s="137"/>
    </row>
    <row r="21" spans="1:22">
      <c r="A21" s="144" t="s">
        <v>350</v>
      </c>
      <c r="B21" s="145"/>
      <c r="C21" s="145"/>
      <c r="D21" s="146"/>
      <c r="E21" s="147" t="e">
        <f>IF(J18&gt;0,J18,0)</f>
        <v>#N/A</v>
      </c>
      <c r="F21" s="148" t="e">
        <f>IF(J18&lt;0,-J18,0)</f>
        <v>#N/A</v>
      </c>
      <c r="G21" s="143"/>
      <c r="H21" s="356"/>
      <c r="I21" s="130"/>
      <c r="J21" s="130"/>
      <c r="K21" s="354"/>
      <c r="L21" s="137"/>
      <c r="M21" s="137"/>
      <c r="N21" s="137"/>
      <c r="O21" s="137"/>
      <c r="P21" s="137"/>
      <c r="Q21" s="137"/>
      <c r="R21" s="150"/>
      <c r="S21" s="137"/>
      <c r="T21" s="137"/>
    </row>
    <row r="22" spans="1:22">
      <c r="A22" s="144" t="s">
        <v>351</v>
      </c>
      <c r="B22" s="149"/>
      <c r="C22" s="145"/>
      <c r="D22" s="147"/>
      <c r="E22" s="147" t="e">
        <f>IF(L18&gt;0,L18,0)</f>
        <v>#N/A</v>
      </c>
      <c r="F22" s="148" t="e">
        <f>IF(L18&lt;0,-L18,0)</f>
        <v>#N/A</v>
      </c>
      <c r="G22" s="143"/>
      <c r="H22" s="356"/>
      <c r="I22" s="130"/>
      <c r="J22" s="130"/>
      <c r="K22" s="130"/>
      <c r="L22" s="137"/>
      <c r="M22" s="137"/>
      <c r="N22" s="137"/>
      <c r="O22" s="135"/>
      <c r="P22" s="135"/>
      <c r="Q22" s="135"/>
      <c r="R22" s="135"/>
      <c r="S22" s="137"/>
      <c r="T22" s="137"/>
    </row>
    <row r="23" spans="1:22">
      <c r="A23" s="144" t="s">
        <v>725</v>
      </c>
      <c r="B23" s="149"/>
      <c r="C23" s="145"/>
      <c r="D23" s="147"/>
      <c r="E23" s="147" t="e">
        <f>IF(K18&gt;0,K18,0)</f>
        <v>#N/A</v>
      </c>
      <c r="F23" s="148" t="e">
        <f>IF(K18&lt;0,-K18,0)</f>
        <v>#N/A</v>
      </c>
      <c r="G23" s="143"/>
      <c r="H23" s="356"/>
      <c r="I23" s="130"/>
      <c r="J23" s="130"/>
      <c r="K23" s="130"/>
      <c r="L23" s="150"/>
      <c r="M23" s="137"/>
      <c r="N23" s="137"/>
      <c r="O23" s="137"/>
      <c r="P23" s="137"/>
      <c r="Q23" s="137"/>
      <c r="R23" s="137"/>
      <c r="S23" s="137"/>
      <c r="T23" s="137"/>
    </row>
    <row r="24" spans="1:22">
      <c r="A24" s="144" t="s">
        <v>352</v>
      </c>
      <c r="B24" s="149"/>
      <c r="C24" s="145"/>
      <c r="D24" s="147"/>
      <c r="E24" s="147" t="e">
        <f>IF(M18&gt;0,M18,0)</f>
        <v>#N/A</v>
      </c>
      <c r="F24" s="148" t="e">
        <f>IF(M18&lt;0,-M18,0)</f>
        <v>#N/A</v>
      </c>
      <c r="G24" s="143"/>
      <c r="H24" s="356"/>
      <c r="I24" s="130"/>
      <c r="J24" s="130"/>
      <c r="K24" s="130"/>
      <c r="L24" s="137"/>
      <c r="M24" s="137"/>
      <c r="N24" s="151"/>
      <c r="O24" s="137"/>
      <c r="P24" s="137"/>
      <c r="Q24" s="137"/>
      <c r="R24" s="137"/>
      <c r="S24" s="137"/>
      <c r="T24" s="137"/>
    </row>
    <row r="25" spans="1:22">
      <c r="A25" s="144" t="s">
        <v>353</v>
      </c>
      <c r="B25" s="149"/>
      <c r="C25" s="145"/>
      <c r="D25" s="147"/>
      <c r="E25" s="147" t="e">
        <f>IF(O18&lt;0,-O18,0)</f>
        <v>#N/A</v>
      </c>
      <c r="F25" s="148" t="e">
        <f>IF(O18&gt;0,O18,0)</f>
        <v>#N/A</v>
      </c>
      <c r="G25" s="143"/>
      <c r="H25" s="356"/>
      <c r="I25" s="130"/>
      <c r="J25" s="299"/>
      <c r="K25" s="130"/>
      <c r="L25" s="137"/>
      <c r="M25" s="137"/>
      <c r="N25" s="137"/>
      <c r="O25" s="137"/>
      <c r="P25" s="137"/>
      <c r="Q25" s="137"/>
      <c r="R25" s="137"/>
      <c r="S25" s="137"/>
      <c r="T25" s="137"/>
    </row>
    <row r="26" spans="1:22">
      <c r="A26" s="144" t="s">
        <v>354</v>
      </c>
      <c r="B26" s="149"/>
      <c r="C26" s="145"/>
      <c r="D26" s="147"/>
      <c r="E26" s="147" t="e">
        <f>IF(Q18&lt;0,-Q18,0)</f>
        <v>#N/A</v>
      </c>
      <c r="F26" s="148" t="e">
        <f>IF(Q18&gt;0,Q18,0)</f>
        <v>#N/A</v>
      </c>
      <c r="G26" s="143"/>
      <c r="H26" s="356"/>
      <c r="I26" s="130"/>
      <c r="J26" s="299"/>
      <c r="K26" s="130"/>
      <c r="L26" s="137"/>
      <c r="M26" s="137"/>
      <c r="N26" s="137"/>
      <c r="O26" s="137"/>
      <c r="P26" s="137"/>
      <c r="Q26" s="137"/>
      <c r="R26" s="137"/>
      <c r="S26" s="137"/>
      <c r="T26" s="137"/>
    </row>
    <row r="27" spans="1:22">
      <c r="A27" s="144" t="s">
        <v>726</v>
      </c>
      <c r="B27" s="152"/>
      <c r="C27" s="152"/>
      <c r="D27" s="153"/>
      <c r="E27" s="147" t="e">
        <f>IF(P18&lt;0,-P18,0)</f>
        <v>#N/A</v>
      </c>
      <c r="F27" s="148" t="e">
        <f>IF(P18&gt;0,-P18,0)</f>
        <v>#N/A</v>
      </c>
      <c r="G27" s="143"/>
      <c r="H27" s="150"/>
      <c r="I27" s="130"/>
      <c r="J27" s="130"/>
      <c r="K27" s="130"/>
      <c r="L27" s="137"/>
      <c r="M27" s="137"/>
      <c r="N27" s="137"/>
      <c r="O27" s="137"/>
      <c r="P27" s="137"/>
      <c r="Q27" s="137"/>
      <c r="R27" s="137"/>
      <c r="S27" s="137"/>
      <c r="T27" s="137"/>
    </row>
    <row r="28" spans="1:22">
      <c r="A28" s="144" t="s">
        <v>355</v>
      </c>
      <c r="B28" s="154"/>
      <c r="C28" s="154"/>
      <c r="D28" s="155"/>
      <c r="E28" s="147" t="e">
        <f>IF(R18&lt;0,-R18,0)</f>
        <v>#N/A</v>
      </c>
      <c r="F28" s="148" t="e">
        <f>IF(R18&gt;0,R18,0)</f>
        <v>#N/A</v>
      </c>
      <c r="G28" s="143"/>
      <c r="H28" s="150"/>
      <c r="I28" s="137"/>
      <c r="J28" s="137"/>
      <c r="K28" s="137"/>
      <c r="L28" s="137"/>
      <c r="M28" s="137"/>
      <c r="N28" s="137"/>
      <c r="O28" s="137"/>
      <c r="P28" s="137"/>
      <c r="Q28" s="137"/>
      <c r="R28" s="137"/>
      <c r="S28" s="137"/>
      <c r="T28" s="137"/>
    </row>
    <row r="29" spans="1:22">
      <c r="A29" s="144" t="s">
        <v>356</v>
      </c>
      <c r="B29" s="154"/>
      <c r="C29" s="154"/>
      <c r="D29" s="155"/>
      <c r="E29" s="147">
        <f>Info!C21</f>
        <v>0</v>
      </c>
      <c r="F29" s="148">
        <f>Info!C19</f>
        <v>0</v>
      </c>
      <c r="G29" s="143"/>
      <c r="H29" s="150"/>
      <c r="I29" s="137"/>
      <c r="J29" s="137"/>
      <c r="K29" s="137"/>
      <c r="L29" s="137"/>
      <c r="M29" s="137"/>
      <c r="N29" s="137"/>
      <c r="O29" s="137"/>
      <c r="P29" s="137"/>
      <c r="Q29" s="137"/>
      <c r="R29" s="137"/>
      <c r="S29" s="137"/>
      <c r="T29" s="137"/>
    </row>
    <row r="30" spans="1:22">
      <c r="A30" s="144" t="s">
        <v>714</v>
      </c>
      <c r="B30" s="154"/>
      <c r="C30" s="154"/>
      <c r="D30" s="155"/>
      <c r="E30" s="147"/>
      <c r="F30" s="148">
        <f>Info!C21</f>
        <v>0</v>
      </c>
      <c r="G30" s="143"/>
      <c r="H30" s="137"/>
      <c r="I30" s="137"/>
      <c r="J30" s="137"/>
      <c r="K30" s="137"/>
      <c r="L30" s="137"/>
      <c r="M30" s="137"/>
      <c r="N30" s="137"/>
      <c r="O30" s="137"/>
      <c r="P30" s="137"/>
      <c r="Q30" s="137"/>
      <c r="R30" s="137"/>
      <c r="S30" s="137"/>
      <c r="T30" s="137"/>
    </row>
    <row r="31" spans="1:22" hidden="1">
      <c r="A31" s="144" t="s">
        <v>719</v>
      </c>
      <c r="B31" s="154"/>
      <c r="C31" s="154"/>
      <c r="D31" s="155"/>
      <c r="E31" s="147" t="e">
        <f>IF(V8&gt;0,V8,0)</f>
        <v>#N/A</v>
      </c>
      <c r="F31" s="147" t="e">
        <f>IF(V8&lt;0,-V8,0)</f>
        <v>#N/A</v>
      </c>
      <c r="G31" s="143" t="s">
        <v>801</v>
      </c>
      <c r="H31" s="137"/>
      <c r="I31" s="137"/>
      <c r="J31" s="137"/>
      <c r="K31" s="137"/>
      <c r="L31" s="137"/>
      <c r="M31" s="137"/>
      <c r="N31" s="137"/>
      <c r="O31" s="137"/>
      <c r="P31" s="137"/>
      <c r="Q31" s="137"/>
      <c r="R31" s="137"/>
      <c r="S31" s="137"/>
      <c r="T31" s="137"/>
    </row>
    <row r="32" spans="1:22" hidden="1">
      <c r="A32" s="144" t="s">
        <v>718</v>
      </c>
      <c r="B32" s="154"/>
      <c r="C32" s="154"/>
      <c r="D32" s="155"/>
      <c r="E32" s="147">
        <f>IF((Info!C19)&gt;'JE Template'!F8,(Info!C19-'JE Template'!F8),0)</f>
        <v>0</v>
      </c>
      <c r="F32" s="355">
        <f>IF((Info!C19)&lt;'JE Template'!F8,'JE Template'!F8-(Info!C19),0)</f>
        <v>0</v>
      </c>
      <c r="G32" s="143" t="s">
        <v>801</v>
      </c>
      <c r="H32" s="356"/>
      <c r="I32" s="137"/>
      <c r="J32" s="137"/>
      <c r="K32" s="137"/>
      <c r="L32" s="137"/>
      <c r="M32" s="137"/>
      <c r="N32" s="137"/>
      <c r="O32" s="137"/>
      <c r="P32" s="137"/>
      <c r="Q32" s="137"/>
      <c r="R32" s="137"/>
      <c r="S32" s="137"/>
      <c r="T32" s="137"/>
    </row>
    <row r="33" spans="1:20">
      <c r="A33" s="144" t="s">
        <v>716</v>
      </c>
      <c r="B33" s="154"/>
      <c r="C33" s="154"/>
      <c r="D33" s="155"/>
      <c r="E33" s="147" t="e">
        <f>IF(SUM(E31:E32)&gt;SUM(F31:F32),SUM(E31:E32)-SUM(F31:F32),0)</f>
        <v>#N/A</v>
      </c>
      <c r="F33" s="148" t="e">
        <f>IF(SUM(F31:F32)&gt;SUM(E31:E32),SUM(F31:F32)-SUM(E31:E32),0)</f>
        <v>#N/A</v>
      </c>
      <c r="G33" s="295"/>
      <c r="H33" s="137"/>
      <c r="I33" s="137"/>
      <c r="J33" s="137"/>
      <c r="K33" s="137"/>
      <c r="L33" s="137"/>
      <c r="M33" s="137"/>
      <c r="N33" s="137"/>
      <c r="O33" s="137"/>
      <c r="P33" s="137"/>
      <c r="Q33" s="137"/>
      <c r="R33" s="137"/>
      <c r="S33" s="137"/>
      <c r="T33" s="137"/>
    </row>
    <row r="34" spans="1:20">
      <c r="A34" s="144" t="s">
        <v>717</v>
      </c>
      <c r="B34" s="154"/>
      <c r="C34" s="154"/>
      <c r="D34" s="155"/>
      <c r="E34" s="147" t="e">
        <f>IF(H18&lt;0,-H18,0)</f>
        <v>#N/A</v>
      </c>
      <c r="F34" s="148" t="e">
        <f>IF(H18&gt;0,H18,0)</f>
        <v>#N/A</v>
      </c>
      <c r="G34" s="143"/>
      <c r="H34" s="150"/>
      <c r="I34" s="137"/>
      <c r="J34" s="137"/>
      <c r="K34" s="137"/>
      <c r="L34" s="137"/>
      <c r="M34" s="137"/>
      <c r="N34" s="137"/>
      <c r="O34" s="137"/>
      <c r="P34" s="137"/>
      <c r="Q34" s="137"/>
      <c r="R34" s="137"/>
      <c r="S34" s="137"/>
      <c r="T34" s="137"/>
    </row>
    <row r="35" spans="1:20">
      <c r="A35" s="156" t="s">
        <v>325</v>
      </c>
      <c r="B35" s="157"/>
      <c r="C35" s="157"/>
      <c r="D35" s="158"/>
      <c r="E35" s="159" t="e">
        <f>ROUND((SUM(E21:E34)-E31-E32),0)</f>
        <v>#N/A</v>
      </c>
      <c r="F35" s="160" t="e">
        <f>ROUND((SUM(F21:F34)-F31-F32),0)</f>
        <v>#N/A</v>
      </c>
      <c r="G35" s="360"/>
      <c r="H35" s="150"/>
      <c r="I35" s="137"/>
      <c r="J35" s="206"/>
      <c r="K35" s="137"/>
      <c r="L35" s="137"/>
      <c r="M35" s="137"/>
      <c r="N35" s="137"/>
      <c r="O35" s="137"/>
      <c r="P35" s="137"/>
      <c r="Q35" s="137"/>
      <c r="R35" s="137"/>
      <c r="S35" s="137"/>
      <c r="T35" s="137"/>
    </row>
    <row r="36" spans="1:20">
      <c r="A36" s="161"/>
      <c r="B36" s="162"/>
      <c r="C36" s="162"/>
      <c r="D36" s="162"/>
      <c r="E36" s="162"/>
      <c r="F36" s="143"/>
      <c r="G36" s="143"/>
      <c r="H36" s="137"/>
      <c r="I36" s="137"/>
      <c r="J36" s="137"/>
      <c r="K36" s="137"/>
      <c r="L36" s="137"/>
      <c r="M36" s="137"/>
      <c r="N36" s="137"/>
      <c r="O36" s="137"/>
      <c r="P36" s="137"/>
      <c r="Q36" s="137"/>
      <c r="R36" s="137"/>
      <c r="S36" s="137"/>
      <c r="T36" s="137"/>
    </row>
    <row r="37" spans="1:20">
      <c r="A37" s="161"/>
      <c r="B37" s="162"/>
      <c r="C37" s="162"/>
      <c r="D37" s="162"/>
      <c r="E37" s="162"/>
      <c r="F37" s="143"/>
      <c r="G37" s="143"/>
      <c r="H37" s="137"/>
      <c r="I37" s="137"/>
      <c r="J37" s="137"/>
      <c r="K37" s="137"/>
      <c r="L37" s="137"/>
      <c r="M37" s="137"/>
      <c r="N37" s="137"/>
      <c r="O37" s="137"/>
      <c r="P37" s="137"/>
      <c r="Q37" s="137"/>
      <c r="R37" s="137"/>
      <c r="S37" s="137"/>
      <c r="T37" s="137"/>
    </row>
    <row r="38" spans="1:20">
      <c r="A38" s="163" t="s">
        <v>327</v>
      </c>
      <c r="B38" s="164"/>
      <c r="C38" s="164"/>
      <c r="D38" s="164"/>
      <c r="E38" s="165"/>
      <c r="F38" s="166"/>
      <c r="G38" s="296"/>
      <c r="I38" s="137"/>
      <c r="J38" s="380"/>
      <c r="K38" s="380"/>
      <c r="L38" s="137"/>
      <c r="M38" s="137"/>
      <c r="N38" s="137"/>
      <c r="O38" s="137"/>
      <c r="P38" s="137"/>
      <c r="Q38" s="137"/>
      <c r="R38" s="137"/>
      <c r="S38" s="137"/>
      <c r="T38" s="137"/>
    </row>
    <row r="39" spans="1:20">
      <c r="A39" s="167" t="s">
        <v>738</v>
      </c>
      <c r="B39" s="168"/>
      <c r="C39" s="169"/>
      <c r="D39" s="169"/>
      <c r="E39" s="170" t="e">
        <f>H8</f>
        <v>#N/A</v>
      </c>
      <c r="F39" s="171"/>
      <c r="I39" s="137"/>
      <c r="J39" s="172"/>
      <c r="K39" s="172"/>
      <c r="L39" s="137"/>
      <c r="M39" s="137"/>
      <c r="N39" s="137"/>
      <c r="O39" s="137"/>
      <c r="P39" s="137"/>
      <c r="Q39" s="137"/>
      <c r="R39" s="137"/>
      <c r="S39" s="137"/>
      <c r="T39" s="137"/>
    </row>
    <row r="40" spans="1:20">
      <c r="A40" s="167" t="s">
        <v>715</v>
      </c>
      <c r="B40" s="168"/>
      <c r="C40" s="169"/>
      <c r="D40" s="169"/>
      <c r="E40" s="303" t="e">
        <f>IF(E32&gt;0,V8+E32,V8-F32)</f>
        <v>#N/A</v>
      </c>
      <c r="F40" s="171"/>
      <c r="G40" s="298"/>
      <c r="I40" s="137"/>
      <c r="J40" s="172"/>
      <c r="K40" s="172"/>
      <c r="L40" s="137"/>
      <c r="M40" s="137"/>
      <c r="N40" s="137"/>
      <c r="O40" s="137"/>
      <c r="P40" s="137"/>
      <c r="Q40" s="137"/>
      <c r="R40" s="137"/>
      <c r="S40" s="137"/>
      <c r="T40" s="137"/>
    </row>
    <row r="41" spans="1:20">
      <c r="A41" s="175"/>
      <c r="B41" s="169" t="s">
        <v>357</v>
      </c>
      <c r="C41" s="169"/>
      <c r="D41" s="169"/>
      <c r="E41" s="176" t="e">
        <f>V8</f>
        <v>#N/A</v>
      </c>
      <c r="F41" s="171"/>
      <c r="I41" s="137"/>
      <c r="J41" s="172"/>
      <c r="K41" s="172"/>
      <c r="L41" s="137"/>
      <c r="M41" s="137"/>
      <c r="N41" s="137"/>
      <c r="O41" s="137"/>
      <c r="P41" s="137"/>
      <c r="Q41" s="137"/>
      <c r="R41" s="137"/>
      <c r="S41" s="137"/>
      <c r="T41" s="137"/>
    </row>
    <row r="42" spans="1:20" ht="27.6">
      <c r="A42" s="177"/>
      <c r="B42" s="173" t="s">
        <v>358</v>
      </c>
      <c r="C42" s="173"/>
      <c r="D42" s="173"/>
      <c r="E42" s="178">
        <f>ROUND(IF(E32&lt;&gt;0,E32,-F32),0)</f>
        <v>0</v>
      </c>
      <c r="F42" s="174"/>
      <c r="I42" s="137"/>
      <c r="J42" s="172"/>
      <c r="K42" s="172"/>
      <c r="L42" s="137"/>
      <c r="M42" s="137"/>
      <c r="N42" s="137"/>
      <c r="O42" s="137"/>
      <c r="P42" s="137"/>
      <c r="Q42" s="137"/>
      <c r="R42" s="137"/>
      <c r="S42" s="137"/>
      <c r="T42" s="137"/>
    </row>
    <row r="43" spans="1:20" s="137" customFormat="1">
      <c r="A43" s="179"/>
      <c r="B43" s="180"/>
      <c r="C43" s="180"/>
      <c r="D43" s="180"/>
      <c r="E43" s="181"/>
      <c r="F43" s="182"/>
      <c r="J43" s="172"/>
      <c r="K43" s="172"/>
    </row>
    <row r="44" spans="1:20" s="137" customFormat="1">
      <c r="A44" s="163" t="s">
        <v>359</v>
      </c>
      <c r="B44" s="164"/>
      <c r="C44" s="164"/>
      <c r="D44" s="164"/>
      <c r="E44" s="165"/>
      <c r="F44" s="166"/>
      <c r="G44" s="206"/>
      <c r="J44" s="172"/>
      <c r="K44" s="172"/>
    </row>
    <row r="45" spans="1:20" ht="27.6">
      <c r="A45" s="175"/>
      <c r="B45" s="169"/>
      <c r="C45" s="169"/>
      <c r="D45" s="169"/>
      <c r="E45" s="183" t="s">
        <v>283</v>
      </c>
      <c r="F45" s="184" t="s">
        <v>284</v>
      </c>
      <c r="I45" s="137"/>
      <c r="J45" s="185"/>
      <c r="K45" s="137"/>
      <c r="L45" s="137"/>
      <c r="M45" s="137"/>
      <c r="N45" s="137"/>
      <c r="O45" s="137"/>
      <c r="P45" s="186"/>
      <c r="Q45" s="172"/>
      <c r="R45" s="172"/>
      <c r="S45" s="137"/>
      <c r="T45" s="137"/>
    </row>
    <row r="46" spans="1:20" ht="15" customHeight="1">
      <c r="A46" s="175"/>
      <c r="B46" s="169" t="s">
        <v>279</v>
      </c>
      <c r="C46" s="169"/>
      <c r="D46" s="169"/>
      <c r="E46" s="187" t="e">
        <f>J8</f>
        <v>#N/A</v>
      </c>
      <c r="F46" s="188" t="e">
        <f>O8</f>
        <v>#N/A</v>
      </c>
      <c r="H46" s="384" t="s">
        <v>682</v>
      </c>
      <c r="I46" s="385"/>
      <c r="J46" s="385"/>
      <c r="K46" s="385"/>
      <c r="L46" s="386"/>
      <c r="M46" s="150"/>
      <c r="N46" s="137"/>
      <c r="O46" s="150"/>
      <c r="P46" s="150"/>
      <c r="Q46" s="150"/>
      <c r="R46" s="189"/>
      <c r="S46" s="137"/>
      <c r="T46" s="137"/>
    </row>
    <row r="47" spans="1:20">
      <c r="A47" s="175"/>
      <c r="B47" s="169" t="s">
        <v>280</v>
      </c>
      <c r="C47" s="169"/>
      <c r="D47" s="169"/>
      <c r="E47" s="187" t="e">
        <f>L8</f>
        <v>#N/A</v>
      </c>
      <c r="F47" s="188" t="e">
        <f>Q8</f>
        <v>#N/A</v>
      </c>
      <c r="H47" s="387"/>
      <c r="I47" s="388"/>
      <c r="J47" s="388"/>
      <c r="K47" s="388"/>
      <c r="L47" s="389"/>
      <c r="M47" s="137"/>
      <c r="N47" s="137"/>
      <c r="O47" s="137"/>
      <c r="P47" s="137"/>
      <c r="Q47" s="150"/>
      <c r="R47" s="189"/>
      <c r="S47" s="137"/>
      <c r="T47" s="137"/>
    </row>
    <row r="48" spans="1:20" ht="13.5" customHeight="1">
      <c r="A48" s="175"/>
      <c r="B48" s="169" t="s">
        <v>727</v>
      </c>
      <c r="C48" s="169"/>
      <c r="D48" s="169"/>
      <c r="E48" s="187" t="e">
        <f>K8</f>
        <v>#N/A</v>
      </c>
      <c r="F48" s="188" t="e">
        <f>P8</f>
        <v>#N/A</v>
      </c>
      <c r="H48" s="387"/>
      <c r="I48" s="388"/>
      <c r="J48" s="388"/>
      <c r="K48" s="388"/>
      <c r="L48" s="389"/>
      <c r="M48" s="150"/>
      <c r="N48" s="137"/>
      <c r="O48" s="150"/>
      <c r="P48" s="150"/>
      <c r="Q48" s="150"/>
      <c r="R48" s="189"/>
      <c r="S48" s="137"/>
      <c r="T48" s="137"/>
    </row>
    <row r="49" spans="1:20">
      <c r="A49" s="175"/>
      <c r="B49" s="236" t="s">
        <v>281</v>
      </c>
      <c r="C49" s="169"/>
      <c r="D49" s="169"/>
      <c r="E49" s="187" t="e">
        <f>M8</f>
        <v>#N/A</v>
      </c>
      <c r="F49" s="188" t="e">
        <f>R8</f>
        <v>#N/A</v>
      </c>
      <c r="H49" s="390"/>
      <c r="I49" s="391"/>
      <c r="J49" s="391"/>
      <c r="K49" s="391"/>
      <c r="L49" s="392"/>
      <c r="M49" s="150"/>
      <c r="N49" s="137"/>
      <c r="O49" s="150"/>
      <c r="P49" s="150"/>
      <c r="Q49" s="150"/>
      <c r="R49" s="189"/>
      <c r="S49" s="137"/>
      <c r="T49" s="137"/>
    </row>
    <row r="50" spans="1:20">
      <c r="A50" s="190"/>
      <c r="B50" s="169" t="s">
        <v>323</v>
      </c>
      <c r="C50" s="169"/>
      <c r="D50" s="169"/>
      <c r="E50" s="176">
        <f>Info!C21</f>
        <v>0</v>
      </c>
      <c r="F50" s="191"/>
      <c r="I50" s="137"/>
      <c r="J50" s="137"/>
      <c r="K50" s="137"/>
      <c r="L50" s="137"/>
      <c r="M50" s="137"/>
      <c r="N50" s="137"/>
      <c r="O50" s="137"/>
      <c r="P50" s="137"/>
      <c r="Q50" s="150"/>
      <c r="R50" s="189"/>
      <c r="S50" s="137"/>
      <c r="T50" s="137"/>
    </row>
    <row r="51" spans="1:20" ht="14.4" thickBot="1">
      <c r="A51" s="190"/>
      <c r="B51" s="192" t="s">
        <v>282</v>
      </c>
      <c r="C51" s="192"/>
      <c r="D51" s="192"/>
      <c r="E51" s="193" t="e">
        <f>SUM(E46:E50)</f>
        <v>#N/A</v>
      </c>
      <c r="F51" s="194" t="e">
        <f>SUM(F46:F50)</f>
        <v>#N/A</v>
      </c>
      <c r="G51" s="195"/>
      <c r="I51" s="137"/>
      <c r="J51" s="150"/>
      <c r="K51" s="150"/>
      <c r="L51" s="150"/>
      <c r="M51" s="150"/>
      <c r="N51" s="137"/>
      <c r="O51" s="150"/>
      <c r="P51" s="150"/>
      <c r="Q51" s="150"/>
      <c r="R51" s="189"/>
      <c r="S51" s="137"/>
      <c r="T51" s="137"/>
    </row>
    <row r="52" spans="1:20" ht="14.4" thickTop="1">
      <c r="A52" s="190"/>
      <c r="B52" s="169"/>
      <c r="C52" s="169"/>
      <c r="D52" s="169"/>
      <c r="E52" s="196"/>
      <c r="F52" s="171"/>
      <c r="G52" s="195"/>
      <c r="I52" s="137"/>
      <c r="J52" s="137"/>
      <c r="K52" s="137"/>
      <c r="L52" s="137"/>
      <c r="M52" s="137"/>
      <c r="N52" s="137"/>
      <c r="O52" s="137"/>
      <c r="P52" s="137"/>
      <c r="Q52" s="137"/>
      <c r="R52" s="137"/>
      <c r="S52" s="137"/>
      <c r="T52" s="137"/>
    </row>
    <row r="53" spans="1:20" ht="41.4">
      <c r="A53" s="197"/>
      <c r="B53" s="173" t="s">
        <v>728</v>
      </c>
      <c r="C53" s="173"/>
      <c r="D53" s="173"/>
      <c r="E53" s="198"/>
      <c r="F53" s="174"/>
      <c r="I53" s="137"/>
      <c r="J53" s="137"/>
      <c r="K53" s="137"/>
      <c r="L53" s="137"/>
      <c r="M53" s="137"/>
      <c r="N53" s="137"/>
      <c r="O53" s="137"/>
      <c r="P53" s="137"/>
      <c r="Q53" s="137"/>
      <c r="R53" s="137"/>
      <c r="S53" s="137"/>
      <c r="T53" s="137"/>
    </row>
    <row r="54" spans="1:20" s="137" customFormat="1"/>
    <row r="55" spans="1:20">
      <c r="A55" s="199"/>
      <c r="B55" s="200" t="s">
        <v>285</v>
      </c>
      <c r="C55" s="200"/>
      <c r="D55" s="200"/>
      <c r="E55" s="200"/>
      <c r="F55" s="130"/>
      <c r="G55" s="137"/>
    </row>
    <row r="56" spans="1:20">
      <c r="A56" s="201"/>
      <c r="B56" s="154"/>
      <c r="C56" s="154"/>
      <c r="D56" s="154"/>
      <c r="E56" s="154"/>
      <c r="F56" s="130"/>
      <c r="G56" s="137"/>
    </row>
    <row r="57" spans="1:20">
      <c r="A57" s="201"/>
      <c r="B57" s="202" t="s">
        <v>286</v>
      </c>
      <c r="C57" s="202"/>
      <c r="D57" s="202"/>
      <c r="E57" s="154"/>
      <c r="F57" s="130"/>
      <c r="G57" s="137"/>
    </row>
    <row r="58" spans="1:20">
      <c r="A58" s="201"/>
      <c r="B58" s="203">
        <v>2021</v>
      </c>
      <c r="C58" s="203"/>
      <c r="D58" s="203"/>
      <c r="E58" s="204">
        <f>(VLOOKUP($A$8,'Amortization Schedule'!$A:$R,4,FALSE)-VLOOKUP($A$8,'Amortization Schedule'!$A:$R,12,FALSE))</f>
        <v>0</v>
      </c>
      <c r="F58" s="301"/>
      <c r="G58" s="137"/>
    </row>
    <row r="59" spans="1:20">
      <c r="A59" s="201"/>
      <c r="B59" s="203">
        <f>B58+1</f>
        <v>2022</v>
      </c>
      <c r="C59" s="203"/>
      <c r="D59" s="203"/>
      <c r="E59" s="205">
        <f>(VLOOKUP($A$8,'Amortization Schedule'!$A:$R,5,FALSE)-VLOOKUP($A$8,'Amortization Schedule'!$A:$R,13,FALSE))</f>
        <v>0</v>
      </c>
      <c r="F59" s="130"/>
      <c r="G59" s="206"/>
    </row>
    <row r="60" spans="1:20">
      <c r="A60" s="201"/>
      <c r="B60" s="203">
        <f>B59+1</f>
        <v>2023</v>
      </c>
      <c r="C60" s="203"/>
      <c r="D60" s="203"/>
      <c r="E60" s="205">
        <f>(VLOOKUP($A$8,'Amortization Schedule'!$A:$R,6,FALSE)-VLOOKUP($A$8,'Amortization Schedule'!$A:$R,14,FALSE))</f>
        <v>0</v>
      </c>
      <c r="F60" s="130"/>
      <c r="G60" s="137"/>
    </row>
    <row r="61" spans="1:20" ht="12" customHeight="1">
      <c r="A61" s="201"/>
      <c r="B61" s="203">
        <f>B60+1</f>
        <v>2024</v>
      </c>
      <c r="C61" s="203"/>
      <c r="D61" s="203"/>
      <c r="E61" s="205">
        <f>(VLOOKUP($A$8,'Amortization Schedule'!$A:$R,7,FALSE)-VLOOKUP($A$8,'Amortization Schedule'!$A:$R,15,FALSE))</f>
        <v>0</v>
      </c>
      <c r="F61" s="130"/>
      <c r="G61" s="137"/>
    </row>
    <row r="62" spans="1:20" ht="12" customHeight="1">
      <c r="A62" s="201"/>
      <c r="B62" s="203">
        <f>B61+1</f>
        <v>2025</v>
      </c>
      <c r="C62" s="203"/>
      <c r="D62" s="203"/>
      <c r="E62" s="205">
        <f>(VLOOKUP($A$8,'Amortization Schedule'!$A:$R,8,FALSE)-VLOOKUP($A$8,'Amortization Schedule'!$A:$R,16,FALSE))</f>
        <v>0</v>
      </c>
      <c r="F62" s="130"/>
      <c r="G62" s="137"/>
    </row>
    <row r="63" spans="1:20">
      <c r="A63" s="201"/>
      <c r="B63" s="154" t="s">
        <v>287</v>
      </c>
      <c r="C63" s="154"/>
      <c r="D63" s="154"/>
      <c r="E63" s="205">
        <v>0</v>
      </c>
      <c r="F63" s="130"/>
      <c r="G63" s="137"/>
    </row>
    <row r="64" spans="1:20" ht="14.4" thickBot="1">
      <c r="A64" s="201"/>
      <c r="B64" s="154"/>
      <c r="C64" s="154"/>
      <c r="D64" s="154"/>
      <c r="E64" s="207">
        <f>SUM(E58:E63)</f>
        <v>0</v>
      </c>
      <c r="F64" s="358"/>
      <c r="G64" s="359"/>
      <c r="H64" s="300"/>
      <c r="J64" s="137"/>
    </row>
    <row r="65" spans="1:10" ht="14.4" thickTop="1">
      <c r="A65" s="208"/>
      <c r="B65" s="157"/>
      <c r="C65" s="157"/>
      <c r="D65" s="157"/>
      <c r="E65" s="157"/>
      <c r="F65" s="130"/>
      <c r="G65" s="137"/>
    </row>
    <row r="66" spans="1:10">
      <c r="A66" s="137"/>
      <c r="B66" s="137"/>
      <c r="C66" s="137"/>
      <c r="D66" s="137"/>
      <c r="E66" s="137"/>
      <c r="F66" s="137"/>
      <c r="G66" s="137"/>
    </row>
    <row r="67" spans="1:10" ht="27.6">
      <c r="A67" s="209" t="s">
        <v>729</v>
      </c>
      <c r="B67" s="210"/>
      <c r="C67" s="210"/>
      <c r="D67" s="210"/>
      <c r="E67" s="211" t="s">
        <v>803</v>
      </c>
      <c r="F67" s="211" t="s">
        <v>802</v>
      </c>
      <c r="G67" s="212" t="s">
        <v>804</v>
      </c>
      <c r="H67" s="137"/>
    </row>
    <row r="68" spans="1:10">
      <c r="A68" s="213"/>
      <c r="B68" s="154" t="s">
        <v>320</v>
      </c>
      <c r="C68" s="202"/>
      <c r="D68" s="202"/>
      <c r="E68" s="214">
        <v>37599165197</v>
      </c>
      <c r="F68" s="215">
        <v>31639499499</v>
      </c>
      <c r="G68" s="216">
        <v>26867565628</v>
      </c>
      <c r="H68" s="137"/>
    </row>
    <row r="69" spans="1:10">
      <c r="A69" s="213"/>
      <c r="B69" s="202"/>
      <c r="C69" s="202"/>
      <c r="D69" s="202"/>
      <c r="E69" s="217"/>
      <c r="F69" s="217"/>
      <c r="G69" s="218"/>
      <c r="H69" s="137"/>
    </row>
    <row r="70" spans="1:10">
      <c r="A70" s="201"/>
      <c r="B70" s="202" t="s">
        <v>321</v>
      </c>
      <c r="C70" s="202"/>
      <c r="D70" s="202"/>
      <c r="E70" s="219">
        <f>C8*E68</f>
        <v>0</v>
      </c>
      <c r="F70" s="219" t="e">
        <f>H8</f>
        <v>#N/A</v>
      </c>
      <c r="G70" s="220">
        <f>C8*G68</f>
        <v>0</v>
      </c>
      <c r="H70" s="137"/>
    </row>
    <row r="71" spans="1:10">
      <c r="A71" s="208"/>
      <c r="B71" s="157"/>
      <c r="C71" s="157"/>
      <c r="D71" s="157"/>
      <c r="E71" s="157"/>
      <c r="F71" s="157"/>
      <c r="G71" s="221"/>
      <c r="H71" s="137"/>
    </row>
    <row r="72" spans="1:10" s="137" customFormat="1">
      <c r="A72" s="130"/>
      <c r="B72" s="130"/>
      <c r="C72" s="130"/>
      <c r="D72" s="130"/>
      <c r="E72" s="130"/>
      <c r="F72" s="130"/>
      <c r="G72" s="130"/>
    </row>
    <row r="73" spans="1:10" ht="41.4">
      <c r="A73" s="209" t="s">
        <v>729</v>
      </c>
      <c r="B73" s="210"/>
      <c r="C73" s="210"/>
      <c r="D73" s="210"/>
      <c r="E73" s="211" t="s">
        <v>696</v>
      </c>
      <c r="F73" s="211" t="s">
        <v>698</v>
      </c>
      <c r="G73" s="212" t="s">
        <v>697</v>
      </c>
      <c r="H73" s="137"/>
    </row>
    <row r="74" spans="1:10">
      <c r="A74" s="213"/>
      <c r="B74" s="154" t="s">
        <v>320</v>
      </c>
      <c r="C74" s="202"/>
      <c r="D74" s="202"/>
      <c r="E74" s="214">
        <v>26052734911.000027</v>
      </c>
      <c r="F74" s="215">
        <f>H11</f>
        <v>31639499499</v>
      </c>
      <c r="G74" s="216">
        <v>38985221345.999992</v>
      </c>
      <c r="H74" s="137"/>
    </row>
    <row r="75" spans="1:10">
      <c r="A75" s="213"/>
      <c r="B75" s="202"/>
      <c r="C75" s="202"/>
      <c r="D75" s="202"/>
      <c r="E75" s="217"/>
      <c r="F75" s="217"/>
      <c r="G75" s="218"/>
      <c r="H75" s="137"/>
    </row>
    <row r="76" spans="1:10">
      <c r="A76" s="201"/>
      <c r="B76" s="202" t="s">
        <v>321</v>
      </c>
      <c r="C76" s="202"/>
      <c r="D76" s="202"/>
      <c r="E76" s="219">
        <f>$C$8*E74</f>
        <v>0</v>
      </c>
      <c r="F76" s="219" t="e">
        <f>H8</f>
        <v>#N/A</v>
      </c>
      <c r="G76" s="220">
        <f>$C$8*G74</f>
        <v>0</v>
      </c>
      <c r="H76" s="137"/>
    </row>
    <row r="77" spans="1:10">
      <c r="A77" s="208"/>
      <c r="B77" s="157"/>
      <c r="C77" s="157"/>
      <c r="D77" s="157"/>
      <c r="E77" s="157"/>
      <c r="F77" s="157"/>
      <c r="G77" s="221"/>
      <c r="H77" s="137"/>
    </row>
    <row r="79" spans="1:10">
      <c r="F79" s="296"/>
      <c r="G79" s="296"/>
    </row>
    <row r="80" spans="1:10" hidden="1">
      <c r="A80" s="381" t="s">
        <v>290</v>
      </c>
      <c r="B80" s="382"/>
      <c r="C80" s="222"/>
      <c r="D80" s="222"/>
      <c r="E80" s="222"/>
      <c r="F80" s="223"/>
      <c r="G80" s="223"/>
      <c r="H80" s="224"/>
      <c r="I80" s="224"/>
      <c r="J80" s="225"/>
    </row>
    <row r="81" spans="1:10" ht="57.75" hidden="1" customHeight="1">
      <c r="A81" s="226" t="s">
        <v>291</v>
      </c>
      <c r="B81" s="383" t="s">
        <v>292</v>
      </c>
      <c r="C81" s="383"/>
      <c r="D81" s="383"/>
      <c r="E81" s="383"/>
      <c r="F81" s="383"/>
      <c r="G81" s="383"/>
      <c r="H81" s="383"/>
      <c r="I81" s="383"/>
      <c r="J81" s="383"/>
    </row>
    <row r="82" spans="1:10" hidden="1">
      <c r="A82" s="227"/>
      <c r="B82" s="228"/>
      <c r="C82" s="228"/>
      <c r="D82" s="228"/>
      <c r="E82" s="228"/>
      <c r="F82" s="229"/>
      <c r="G82" s="229"/>
      <c r="H82" s="229"/>
      <c r="I82" s="229"/>
      <c r="J82" s="229"/>
    </row>
    <row r="83" spans="1:10" ht="58.5" hidden="1" customHeight="1">
      <c r="A83" s="226" t="s">
        <v>293</v>
      </c>
      <c r="B83" s="383" t="s">
        <v>294</v>
      </c>
      <c r="C83" s="383"/>
      <c r="D83" s="383"/>
      <c r="E83" s="383"/>
      <c r="F83" s="383"/>
      <c r="G83" s="383"/>
      <c r="H83" s="383"/>
      <c r="I83" s="383"/>
      <c r="J83" s="383"/>
    </row>
    <row r="84" spans="1:10" hidden="1">
      <c r="A84" s="227"/>
      <c r="B84" s="228"/>
      <c r="C84" s="228"/>
      <c r="D84" s="228"/>
      <c r="E84" s="228"/>
      <c r="F84" s="229"/>
      <c r="G84" s="229"/>
      <c r="H84" s="229"/>
      <c r="I84" s="229"/>
      <c r="J84" s="229"/>
    </row>
    <row r="85" spans="1:10" ht="28.5" hidden="1" customHeight="1">
      <c r="A85" s="226" t="s">
        <v>295</v>
      </c>
      <c r="B85" s="379" t="s">
        <v>296</v>
      </c>
      <c r="C85" s="379"/>
      <c r="D85" s="379"/>
      <c r="E85" s="379"/>
      <c r="F85" s="379"/>
      <c r="G85" s="379"/>
      <c r="H85" s="379"/>
      <c r="I85" s="379"/>
      <c r="J85" s="379"/>
    </row>
    <row r="86" spans="1:10" hidden="1">
      <c r="A86" s="227"/>
      <c r="B86" s="228"/>
      <c r="C86" s="228"/>
      <c r="D86" s="228"/>
      <c r="E86" s="228"/>
      <c r="F86" s="229"/>
      <c r="G86" s="229"/>
      <c r="H86" s="229"/>
      <c r="I86" s="229"/>
      <c r="J86" s="229"/>
    </row>
    <row r="87" spans="1:10" ht="51.75" hidden="1" customHeight="1">
      <c r="A87" s="226" t="s">
        <v>297</v>
      </c>
      <c r="B87" s="383" t="s">
        <v>298</v>
      </c>
      <c r="C87" s="383"/>
      <c r="D87" s="383"/>
      <c r="E87" s="383"/>
      <c r="F87" s="383"/>
      <c r="G87" s="383"/>
      <c r="H87" s="383"/>
      <c r="I87" s="383"/>
      <c r="J87" s="383"/>
    </row>
    <row r="88" spans="1:10" hidden="1">
      <c r="A88" s="227"/>
      <c r="B88" s="230"/>
      <c r="C88" s="230"/>
      <c r="D88" s="230"/>
      <c r="E88" s="230"/>
      <c r="F88" s="230"/>
      <c r="G88" s="230"/>
      <c r="H88" s="230"/>
      <c r="I88" s="230"/>
      <c r="J88" s="230"/>
    </row>
    <row r="89" spans="1:10" ht="15" hidden="1" customHeight="1">
      <c r="A89" s="226" t="s">
        <v>299</v>
      </c>
      <c r="B89" s="379" t="s">
        <v>300</v>
      </c>
      <c r="C89" s="379"/>
      <c r="D89" s="379"/>
      <c r="E89" s="379"/>
      <c r="F89" s="379"/>
      <c r="G89" s="379"/>
      <c r="H89" s="379"/>
      <c r="I89" s="379"/>
      <c r="J89" s="379"/>
    </row>
    <row r="90" spans="1:10" hidden="1">
      <c r="A90" s="227"/>
      <c r="B90" s="229"/>
      <c r="C90" s="229"/>
      <c r="D90" s="229"/>
      <c r="E90" s="229"/>
      <c r="F90" s="230"/>
      <c r="G90" s="230"/>
      <c r="H90" s="230"/>
      <c r="I90" s="230"/>
      <c r="J90" s="230"/>
    </row>
    <row r="91" spans="1:10" ht="47.25" hidden="1" customHeight="1">
      <c r="A91" s="226" t="s">
        <v>301</v>
      </c>
      <c r="B91" s="383" t="s">
        <v>302</v>
      </c>
      <c r="C91" s="383"/>
      <c r="D91" s="383"/>
      <c r="E91" s="383"/>
      <c r="F91" s="383"/>
      <c r="G91" s="383"/>
      <c r="H91" s="383"/>
      <c r="I91" s="383"/>
      <c r="J91" s="383"/>
    </row>
    <row r="92" spans="1:10" hidden="1">
      <c r="A92" s="227"/>
      <c r="B92" s="230"/>
      <c r="C92" s="230"/>
      <c r="D92" s="230"/>
      <c r="E92" s="230"/>
      <c r="F92" s="230"/>
      <c r="G92" s="230"/>
      <c r="H92" s="230"/>
      <c r="I92" s="230"/>
      <c r="J92" s="230"/>
    </row>
    <row r="93" spans="1:10" ht="71.25" hidden="1" customHeight="1">
      <c r="A93" s="231" t="s">
        <v>303</v>
      </c>
      <c r="B93" s="383" t="s">
        <v>304</v>
      </c>
      <c r="C93" s="383"/>
      <c r="D93" s="383"/>
      <c r="E93" s="383"/>
      <c r="F93" s="383"/>
      <c r="G93" s="383"/>
      <c r="H93" s="383"/>
      <c r="I93" s="383"/>
      <c r="J93" s="383"/>
    </row>
    <row r="94" spans="1:10" ht="12" hidden="1" customHeight="1">
      <c r="A94" s="227"/>
      <c r="B94" s="230"/>
      <c r="C94" s="230"/>
      <c r="D94" s="230"/>
      <c r="E94" s="230"/>
      <c r="F94" s="230"/>
      <c r="G94" s="230"/>
      <c r="H94" s="230"/>
      <c r="I94" s="230"/>
      <c r="J94" s="230"/>
    </row>
    <row r="95" spans="1:10" ht="85.5" hidden="1" customHeight="1">
      <c r="A95" s="226" t="s">
        <v>305</v>
      </c>
      <c r="B95" s="383" t="s">
        <v>306</v>
      </c>
      <c r="C95" s="383"/>
      <c r="D95" s="383"/>
      <c r="E95" s="383"/>
      <c r="F95" s="383"/>
      <c r="G95" s="383"/>
      <c r="H95" s="383"/>
      <c r="I95" s="383"/>
      <c r="J95" s="383"/>
    </row>
    <row r="96" spans="1:10" ht="12" hidden="1" customHeight="1">
      <c r="A96" s="227"/>
      <c r="B96" s="230"/>
      <c r="C96" s="230"/>
      <c r="D96" s="230"/>
      <c r="E96" s="230"/>
      <c r="F96" s="230"/>
      <c r="G96" s="230"/>
      <c r="H96" s="230"/>
      <c r="I96" s="230"/>
      <c r="J96" s="230"/>
    </row>
    <row r="97" spans="1:10" ht="12" hidden="1" customHeight="1">
      <c r="A97" s="232" t="s">
        <v>307</v>
      </c>
      <c r="B97" s="379" t="s">
        <v>308</v>
      </c>
      <c r="C97" s="379"/>
      <c r="D97" s="379"/>
      <c r="E97" s="379"/>
      <c r="F97" s="379"/>
      <c r="G97" s="379"/>
      <c r="H97" s="379"/>
      <c r="I97" s="379"/>
      <c r="J97" s="379"/>
    </row>
    <row r="98" spans="1:10" hidden="1">
      <c r="A98" s="227"/>
      <c r="B98" s="230"/>
      <c r="C98" s="230"/>
      <c r="D98" s="230"/>
      <c r="E98" s="230"/>
      <c r="F98" s="230"/>
      <c r="G98" s="230"/>
      <c r="H98" s="230"/>
      <c r="I98" s="230"/>
      <c r="J98" s="230"/>
    </row>
    <row r="99" spans="1:10" ht="27.75" hidden="1" customHeight="1">
      <c r="A99" s="232" t="s">
        <v>309</v>
      </c>
      <c r="B99" s="379" t="s">
        <v>310</v>
      </c>
      <c r="C99" s="379"/>
      <c r="D99" s="379"/>
      <c r="E99" s="379"/>
      <c r="F99" s="379"/>
      <c r="G99" s="379"/>
      <c r="H99" s="379"/>
      <c r="I99" s="379"/>
      <c r="J99" s="379"/>
    </row>
    <row r="100" spans="1:10" ht="12" hidden="1" customHeight="1">
      <c r="A100" s="232"/>
      <c r="B100" s="233"/>
      <c r="C100" s="233"/>
      <c r="D100" s="233"/>
      <c r="E100" s="233"/>
      <c r="F100" s="234"/>
      <c r="G100" s="234"/>
      <c r="H100" s="234"/>
      <c r="I100" s="234"/>
      <c r="J100" s="234"/>
    </row>
    <row r="101" spans="1:10" ht="45" hidden="1" customHeight="1">
      <c r="A101" s="232" t="s">
        <v>311</v>
      </c>
      <c r="B101" s="379" t="s">
        <v>312</v>
      </c>
      <c r="C101" s="379"/>
      <c r="D101" s="379"/>
      <c r="E101" s="379"/>
      <c r="F101" s="379"/>
      <c r="G101" s="379"/>
      <c r="H101" s="379"/>
      <c r="I101" s="379"/>
      <c r="J101" s="379"/>
    </row>
  </sheetData>
  <mergeCells count="14">
    <mergeCell ref="B99:J99"/>
    <mergeCell ref="B101:J101"/>
    <mergeCell ref="B87:J87"/>
    <mergeCell ref="B89:J89"/>
    <mergeCell ref="B91:J91"/>
    <mergeCell ref="B93:J93"/>
    <mergeCell ref="B95:J95"/>
    <mergeCell ref="B97:J97"/>
    <mergeCell ref="B85:J85"/>
    <mergeCell ref="J38:K38"/>
    <mergeCell ref="A80:B80"/>
    <mergeCell ref="B81:J81"/>
    <mergeCell ref="B83:J83"/>
    <mergeCell ref="H46:L49"/>
  </mergeCells>
  <conditionalFormatting sqref="A20:F35">
    <cfRule type="expression" dxfId="6" priority="5">
      <formula>MOD(ROW(),2)=0</formula>
    </cfRule>
  </conditionalFormatting>
  <conditionalFormatting sqref="A38:F42">
    <cfRule type="expression" dxfId="5" priority="4">
      <formula>MOD(ROW(),2)=0</formula>
    </cfRule>
  </conditionalFormatting>
  <conditionalFormatting sqref="A44:F53">
    <cfRule type="expression" dxfId="4" priority="3">
      <formula>MOD(ROW(),2)=0</formula>
    </cfRule>
  </conditionalFormatting>
  <conditionalFormatting sqref="A55:E65">
    <cfRule type="expression" dxfId="3" priority="2">
      <formula>MOD(ROW(),2)=0</formula>
    </cfRule>
  </conditionalFormatting>
  <conditionalFormatting sqref="A67:G71 A73:G77">
    <cfRule type="expression" dxfId="2" priority="1">
      <formula>MOD(ROW(),2)=0</formula>
    </cfRule>
  </conditionalFormatting>
  <pageMargins left="0.7" right="0.7" top="0.75" bottom="0.75" header="0.3" footer="0.3"/>
  <pageSetup scale="28" fitToHeight="8" orientation="landscape" horizontalDpi="1200" verticalDpi="1200" r:id="rId1"/>
  <ignoredErrors>
    <ignoredError sqref="F7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1046-8F2D-4076-AE71-54EA87D17C47}">
  <sheetPr>
    <pageSetUpPr fitToPage="1"/>
  </sheetPr>
  <dimension ref="A1:S328"/>
  <sheetViews>
    <sheetView zoomScaleNormal="100" workbookViewId="0">
      <pane ySplit="2" topLeftCell="A3" activePane="bottomLeft" state="frozen"/>
      <selection pane="bottomLeft" activeCell="A7" sqref="A7"/>
    </sheetView>
  </sheetViews>
  <sheetFormatPr defaultColWidth="9.109375" defaultRowHeight="13.8"/>
  <cols>
    <col min="1" max="1" width="13" style="310" customWidth="1"/>
    <col min="2" max="2" width="52" style="313" customWidth="1"/>
    <col min="3" max="4" width="17.33203125" style="338" customWidth="1"/>
    <col min="5" max="5" width="17" style="332" customWidth="1"/>
    <col min="6" max="7" width="17" style="338" customWidth="1"/>
    <col min="8" max="8" width="20" style="338" customWidth="1"/>
    <col min="9" max="9" width="17" style="338" customWidth="1"/>
    <col min="10" max="10" width="3" style="327" customWidth="1"/>
    <col min="11" max="13" width="17" style="338" customWidth="1"/>
    <col min="14" max="14" width="20.5546875" style="338" customWidth="1"/>
    <col min="15" max="15" width="17" style="338" customWidth="1"/>
    <col min="16" max="16" width="2.88671875" style="338" customWidth="1"/>
    <col min="17" max="17" width="17.6640625" style="318" bestFit="1" customWidth="1"/>
    <col min="18" max="18" width="21.44140625" style="318" customWidth="1"/>
    <col min="19" max="19" width="18.6640625" style="338" customWidth="1"/>
    <col min="20" max="16384" width="9.109375" style="313"/>
  </cols>
  <sheetData>
    <row r="1" spans="1:19">
      <c r="A1" s="339" t="s">
        <v>783</v>
      </c>
      <c r="B1" s="311"/>
      <c r="C1" s="333"/>
      <c r="D1" s="333"/>
      <c r="E1" s="393" t="s">
        <v>283</v>
      </c>
      <c r="F1" s="393"/>
      <c r="G1" s="393"/>
      <c r="H1" s="393"/>
      <c r="I1" s="393"/>
      <c r="J1" s="312"/>
      <c r="K1" s="394" t="s">
        <v>284</v>
      </c>
      <c r="L1" s="394"/>
      <c r="M1" s="394"/>
      <c r="N1" s="394"/>
      <c r="O1" s="394"/>
      <c r="P1" s="342"/>
      <c r="Q1" s="394" t="s">
        <v>362</v>
      </c>
      <c r="R1" s="394"/>
      <c r="S1" s="394"/>
    </row>
    <row r="2" spans="1:19" ht="137.25" customHeight="1">
      <c r="A2" s="314" t="s">
        <v>363</v>
      </c>
      <c r="B2" s="248" t="s">
        <v>364</v>
      </c>
      <c r="C2" s="334" t="s">
        <v>700</v>
      </c>
      <c r="D2" s="334" t="s">
        <v>699</v>
      </c>
      <c r="E2" s="328" t="s">
        <v>365</v>
      </c>
      <c r="F2" s="334" t="s">
        <v>367</v>
      </c>
      <c r="G2" s="334" t="s">
        <v>775</v>
      </c>
      <c r="H2" s="341" t="s">
        <v>368</v>
      </c>
      <c r="I2" s="334" t="s">
        <v>776</v>
      </c>
      <c r="J2" s="249"/>
      <c r="K2" s="334" t="s">
        <v>365</v>
      </c>
      <c r="L2" s="334" t="s">
        <v>367</v>
      </c>
      <c r="M2" s="341" t="s">
        <v>775</v>
      </c>
      <c r="N2" s="334" t="s">
        <v>368</v>
      </c>
      <c r="O2" s="334" t="s">
        <v>370</v>
      </c>
      <c r="P2" s="343"/>
      <c r="Q2" s="334" t="s">
        <v>777</v>
      </c>
      <c r="R2" s="334" t="s">
        <v>778</v>
      </c>
      <c r="S2" s="334" t="s">
        <v>373</v>
      </c>
    </row>
    <row r="3" spans="1:19" ht="12.75" customHeight="1">
      <c r="A3" s="315">
        <v>10200</v>
      </c>
      <c r="B3" s="316" t="s">
        <v>374</v>
      </c>
      <c r="C3" s="335">
        <v>26606142.74011302</v>
      </c>
      <c r="D3" s="335">
        <v>29745434</v>
      </c>
      <c r="E3" s="329">
        <v>0</v>
      </c>
      <c r="F3" s="335">
        <v>1429706</v>
      </c>
      <c r="G3" s="335">
        <v>19808</v>
      </c>
      <c r="H3" s="335">
        <v>1004482</v>
      </c>
      <c r="I3" s="335">
        <f>SUM(E3:H3)</f>
        <v>2453996</v>
      </c>
      <c r="J3" s="317"/>
      <c r="K3" s="335">
        <v>1499545</v>
      </c>
      <c r="L3" s="335">
        <v>8942781</v>
      </c>
      <c r="M3" s="335">
        <v>0</v>
      </c>
      <c r="N3" s="335">
        <v>970888</v>
      </c>
      <c r="O3" s="335">
        <f>SUM(K3:N3)</f>
        <v>11413214</v>
      </c>
      <c r="P3" s="335"/>
      <c r="Q3" s="318">
        <v>-439087</v>
      </c>
      <c r="R3" s="318">
        <v>60705</v>
      </c>
      <c r="S3" s="335">
        <f>Q3+R3</f>
        <v>-378382</v>
      </c>
    </row>
    <row r="4" spans="1:19" ht="12.75" customHeight="1">
      <c r="A4" s="315">
        <v>10400</v>
      </c>
      <c r="B4" s="316" t="s">
        <v>375</v>
      </c>
      <c r="C4" s="335">
        <v>77929193.644273281</v>
      </c>
      <c r="D4" s="335">
        <v>86849306</v>
      </c>
      <c r="E4" s="329">
        <v>0</v>
      </c>
      <c r="F4" s="335">
        <v>4174387</v>
      </c>
      <c r="G4" s="335">
        <v>57835</v>
      </c>
      <c r="H4" s="335">
        <v>3226753</v>
      </c>
      <c r="I4" s="335">
        <f t="shared" ref="I4:I67" si="0">SUM(E4:H4)</f>
        <v>7458975</v>
      </c>
      <c r="J4" s="317"/>
      <c r="K4" s="335">
        <v>4378299</v>
      </c>
      <c r="L4" s="335">
        <v>26110708</v>
      </c>
      <c r="M4" s="335">
        <v>0</v>
      </c>
      <c r="N4" s="335">
        <v>2968176</v>
      </c>
      <c r="O4" s="335">
        <f t="shared" ref="O4:O67" si="1">SUM(K4:N4)</f>
        <v>33457183</v>
      </c>
      <c r="P4" s="335"/>
      <c r="Q4" s="318">
        <v>-1282025</v>
      </c>
      <c r="R4" s="318">
        <v>284327</v>
      </c>
      <c r="S4" s="335">
        <f t="shared" ref="S4:S67" si="2">Q4+R4</f>
        <v>-997698</v>
      </c>
    </row>
    <row r="5" spans="1:19" ht="12.75" customHeight="1">
      <c r="A5" s="315">
        <v>10500</v>
      </c>
      <c r="B5" s="316" t="s">
        <v>376</v>
      </c>
      <c r="C5" s="335">
        <v>19211855.346374661</v>
      </c>
      <c r="D5" s="335">
        <v>20806045</v>
      </c>
      <c r="E5" s="329">
        <v>0</v>
      </c>
      <c r="F5" s="335">
        <v>1000037</v>
      </c>
      <c r="G5" s="335">
        <v>13855</v>
      </c>
      <c r="H5" s="335">
        <v>1767249</v>
      </c>
      <c r="I5" s="335">
        <f t="shared" si="0"/>
        <v>2781141</v>
      </c>
      <c r="J5" s="317"/>
      <c r="K5" s="335">
        <v>1048887</v>
      </c>
      <c r="L5" s="335">
        <v>6255209</v>
      </c>
      <c r="M5" s="335">
        <v>0</v>
      </c>
      <c r="N5" s="335">
        <v>1206917</v>
      </c>
      <c r="O5" s="335">
        <f t="shared" si="1"/>
        <v>8511013</v>
      </c>
      <c r="P5" s="335"/>
      <c r="Q5" s="318">
        <v>-307128</v>
      </c>
      <c r="R5" s="318">
        <v>318303</v>
      </c>
      <c r="S5" s="335">
        <f t="shared" si="2"/>
        <v>11175</v>
      </c>
    </row>
    <row r="6" spans="1:19" ht="12.75" customHeight="1">
      <c r="A6" s="315">
        <v>10700</v>
      </c>
      <c r="B6" s="316" t="s">
        <v>377</v>
      </c>
      <c r="C6" s="335">
        <v>116913390.48434633</v>
      </c>
      <c r="D6" s="335">
        <v>137836877</v>
      </c>
      <c r="E6" s="329">
        <v>0</v>
      </c>
      <c r="F6" s="335">
        <v>6625089</v>
      </c>
      <c r="G6" s="335">
        <v>91788</v>
      </c>
      <c r="H6" s="335">
        <v>18625713</v>
      </c>
      <c r="I6" s="335">
        <f t="shared" si="0"/>
        <v>25342590</v>
      </c>
      <c r="J6" s="317"/>
      <c r="K6" s="335">
        <v>6948715</v>
      </c>
      <c r="L6" s="335">
        <v>41439806</v>
      </c>
      <c r="M6" s="335">
        <v>0</v>
      </c>
      <c r="N6" s="335">
        <v>0</v>
      </c>
      <c r="O6" s="335">
        <f t="shared" si="1"/>
        <v>48388521</v>
      </c>
      <c r="P6" s="335"/>
      <c r="Q6" s="318">
        <v>-2034677</v>
      </c>
      <c r="R6" s="318">
        <v>4796870</v>
      </c>
      <c r="S6" s="335">
        <f t="shared" si="2"/>
        <v>2762193</v>
      </c>
    </row>
    <row r="7" spans="1:19" ht="12.75" customHeight="1">
      <c r="A7" s="315">
        <v>10800</v>
      </c>
      <c r="B7" s="316" t="s">
        <v>378</v>
      </c>
      <c r="C7" s="335">
        <v>508941806.61934447</v>
      </c>
      <c r="D7" s="335">
        <v>566241469</v>
      </c>
      <c r="E7" s="329">
        <v>0</v>
      </c>
      <c r="F7" s="335">
        <v>27216231</v>
      </c>
      <c r="G7" s="335">
        <v>377072</v>
      </c>
      <c r="H7" s="335">
        <v>40149295</v>
      </c>
      <c r="I7" s="335">
        <f t="shared" si="0"/>
        <v>67742598</v>
      </c>
      <c r="J7" s="317"/>
      <c r="K7" s="335">
        <v>28545703</v>
      </c>
      <c r="L7" s="335">
        <v>170237003</v>
      </c>
      <c r="M7" s="335">
        <v>0</v>
      </c>
      <c r="N7" s="335">
        <v>0</v>
      </c>
      <c r="O7" s="335">
        <f t="shared" si="1"/>
        <v>198782706</v>
      </c>
      <c r="P7" s="335"/>
      <c r="Q7" s="318">
        <v>-8358565</v>
      </c>
      <c r="R7" s="318">
        <v>12459908</v>
      </c>
      <c r="S7" s="335">
        <f t="shared" si="2"/>
        <v>4101343</v>
      </c>
    </row>
    <row r="8" spans="1:19" ht="12.75" customHeight="1">
      <c r="A8" s="315">
        <v>10850</v>
      </c>
      <c r="B8" s="316" t="s">
        <v>379</v>
      </c>
      <c r="C8" s="335">
        <v>4335971.59252398</v>
      </c>
      <c r="D8" s="335">
        <v>4706535</v>
      </c>
      <c r="E8" s="329">
        <v>0</v>
      </c>
      <c r="F8" s="335">
        <v>226218</v>
      </c>
      <c r="G8" s="335">
        <v>3134</v>
      </c>
      <c r="H8" s="335">
        <v>1080682</v>
      </c>
      <c r="I8" s="335">
        <f t="shared" si="0"/>
        <v>1310034</v>
      </c>
      <c r="J8" s="317"/>
      <c r="K8" s="335">
        <v>237269</v>
      </c>
      <c r="L8" s="335">
        <v>1414991</v>
      </c>
      <c r="M8" s="335">
        <v>0</v>
      </c>
      <c r="N8" s="335">
        <v>66260</v>
      </c>
      <c r="O8" s="335">
        <f t="shared" si="1"/>
        <v>1718520</v>
      </c>
      <c r="P8" s="335"/>
      <c r="Q8" s="318">
        <v>-69475</v>
      </c>
      <c r="R8" s="318">
        <v>274991</v>
      </c>
      <c r="S8" s="335">
        <f t="shared" si="2"/>
        <v>205516</v>
      </c>
    </row>
    <row r="9" spans="1:19" ht="12.75" customHeight="1">
      <c r="A9" s="315">
        <v>10900</v>
      </c>
      <c r="B9" s="316" t="s">
        <v>380</v>
      </c>
      <c r="C9" s="335">
        <v>37555814.987276547</v>
      </c>
      <c r="D9" s="335">
        <v>42160486</v>
      </c>
      <c r="E9" s="329">
        <v>0</v>
      </c>
      <c r="F9" s="335">
        <v>2026431</v>
      </c>
      <c r="G9" s="335">
        <v>28076</v>
      </c>
      <c r="H9" s="335">
        <v>834510</v>
      </c>
      <c r="I9" s="335">
        <f t="shared" si="0"/>
        <v>2889017</v>
      </c>
      <c r="J9" s="317"/>
      <c r="K9" s="335">
        <v>2125420</v>
      </c>
      <c r="L9" s="335">
        <v>12675290</v>
      </c>
      <c r="M9" s="335">
        <v>0</v>
      </c>
      <c r="N9" s="335">
        <v>6649576</v>
      </c>
      <c r="O9" s="335">
        <f t="shared" si="1"/>
        <v>21450286</v>
      </c>
      <c r="P9" s="335"/>
      <c r="Q9" s="318">
        <v>-622351</v>
      </c>
      <c r="R9" s="318">
        <v>-1519407</v>
      </c>
      <c r="S9" s="335">
        <f t="shared" si="2"/>
        <v>-2141758</v>
      </c>
    </row>
    <row r="10" spans="1:19" ht="12.75" customHeight="1">
      <c r="A10" s="315">
        <v>10910</v>
      </c>
      <c r="B10" s="316" t="s">
        <v>381</v>
      </c>
      <c r="C10" s="335">
        <v>7590435.7420295365</v>
      </c>
      <c r="D10" s="335">
        <v>9172967</v>
      </c>
      <c r="E10" s="329">
        <v>0</v>
      </c>
      <c r="F10" s="335">
        <v>440896</v>
      </c>
      <c r="G10" s="335">
        <v>6108</v>
      </c>
      <c r="H10" s="335">
        <v>1593062</v>
      </c>
      <c r="I10" s="335">
        <f t="shared" si="0"/>
        <v>2040066</v>
      </c>
      <c r="J10" s="317"/>
      <c r="K10" s="335">
        <v>462433</v>
      </c>
      <c r="L10" s="335">
        <v>2757796</v>
      </c>
      <c r="M10" s="335">
        <v>0</v>
      </c>
      <c r="N10" s="335">
        <v>0</v>
      </c>
      <c r="O10" s="335">
        <f t="shared" si="1"/>
        <v>3220229</v>
      </c>
      <c r="P10" s="335"/>
      <c r="Q10" s="318">
        <v>-135407</v>
      </c>
      <c r="R10" s="318">
        <v>389472</v>
      </c>
      <c r="S10" s="335">
        <f t="shared" si="2"/>
        <v>254065</v>
      </c>
    </row>
    <row r="11" spans="1:19" ht="12.75" customHeight="1">
      <c r="A11" s="315">
        <v>10930</v>
      </c>
      <c r="B11" s="316" t="s">
        <v>382</v>
      </c>
      <c r="C11" s="335">
        <v>64657042.445347913</v>
      </c>
      <c r="D11" s="335">
        <v>131210476</v>
      </c>
      <c r="E11" s="329">
        <v>0</v>
      </c>
      <c r="F11" s="335">
        <v>6306593</v>
      </c>
      <c r="G11" s="335">
        <v>87376</v>
      </c>
      <c r="H11" s="335">
        <v>74729032</v>
      </c>
      <c r="I11" s="335">
        <f t="shared" si="0"/>
        <v>81123001</v>
      </c>
      <c r="J11" s="317"/>
      <c r="K11" s="335">
        <v>6614661</v>
      </c>
      <c r="L11" s="335">
        <v>39447620</v>
      </c>
      <c r="M11" s="335">
        <v>0</v>
      </c>
      <c r="N11" s="335">
        <v>3309332</v>
      </c>
      <c r="O11" s="335">
        <f t="shared" si="1"/>
        <v>49371613</v>
      </c>
      <c r="P11" s="335"/>
      <c r="Q11" s="318">
        <v>-1936862</v>
      </c>
      <c r="R11" s="318">
        <v>15044937</v>
      </c>
      <c r="S11" s="335">
        <f t="shared" si="2"/>
        <v>13108075</v>
      </c>
    </row>
    <row r="12" spans="1:19" ht="12.75" customHeight="1">
      <c r="A12" s="315">
        <v>10940</v>
      </c>
      <c r="B12" s="316" t="s">
        <v>383</v>
      </c>
      <c r="C12" s="335">
        <v>17255916.481559861</v>
      </c>
      <c r="D12" s="335">
        <v>18017395</v>
      </c>
      <c r="E12" s="329">
        <v>0</v>
      </c>
      <c r="F12" s="335">
        <v>866001</v>
      </c>
      <c r="G12" s="335">
        <v>11998</v>
      </c>
      <c r="H12" s="335">
        <v>847007</v>
      </c>
      <c r="I12" s="335">
        <f t="shared" si="0"/>
        <v>1725006</v>
      </c>
      <c r="J12" s="317"/>
      <c r="K12" s="335">
        <v>908304</v>
      </c>
      <c r="L12" s="335">
        <v>5416818</v>
      </c>
      <c r="M12" s="335">
        <v>0</v>
      </c>
      <c r="N12" s="335">
        <v>1186925</v>
      </c>
      <c r="O12" s="335">
        <f t="shared" si="1"/>
        <v>7512047</v>
      </c>
      <c r="P12" s="335"/>
      <c r="Q12" s="318">
        <v>-265964</v>
      </c>
      <c r="R12" s="318">
        <v>38084</v>
      </c>
      <c r="S12" s="335">
        <f t="shared" si="2"/>
        <v>-227880</v>
      </c>
    </row>
    <row r="13" spans="1:19" ht="12.75" customHeight="1">
      <c r="A13" s="315">
        <v>10950</v>
      </c>
      <c r="B13" s="316" t="s">
        <v>384</v>
      </c>
      <c r="C13" s="335">
        <v>20542189.433207545</v>
      </c>
      <c r="D13" s="335">
        <v>24745719</v>
      </c>
      <c r="E13" s="329">
        <v>0</v>
      </c>
      <c r="F13" s="335">
        <v>1189396</v>
      </c>
      <c r="G13" s="335">
        <v>16479</v>
      </c>
      <c r="H13" s="335">
        <v>2185586</v>
      </c>
      <c r="I13" s="335">
        <f t="shared" si="0"/>
        <v>3391461</v>
      </c>
      <c r="J13" s="317"/>
      <c r="K13" s="335">
        <v>1247496</v>
      </c>
      <c r="L13" s="335">
        <v>7439648</v>
      </c>
      <c r="M13" s="335">
        <v>0</v>
      </c>
      <c r="N13" s="335">
        <v>577116</v>
      </c>
      <c r="O13" s="335">
        <f t="shared" si="1"/>
        <v>9264260</v>
      </c>
      <c r="P13" s="335"/>
      <c r="Q13" s="318">
        <v>-365284</v>
      </c>
      <c r="R13" s="318">
        <v>244760</v>
      </c>
      <c r="S13" s="335">
        <f t="shared" si="2"/>
        <v>-120524</v>
      </c>
    </row>
    <row r="14" spans="1:19" ht="12.75" customHeight="1">
      <c r="A14" s="315">
        <v>11050</v>
      </c>
      <c r="B14" s="316" t="s">
        <v>733</v>
      </c>
      <c r="C14" s="335">
        <v>5663101.5926489942</v>
      </c>
      <c r="D14" s="335">
        <v>6201578</v>
      </c>
      <c r="E14" s="329">
        <v>0</v>
      </c>
      <c r="F14" s="335">
        <v>298077</v>
      </c>
      <c r="G14" s="335">
        <v>4130</v>
      </c>
      <c r="H14" s="335">
        <v>5891368</v>
      </c>
      <c r="I14" s="335">
        <f t="shared" si="0"/>
        <v>6193575</v>
      </c>
      <c r="J14" s="317"/>
      <c r="K14" s="335">
        <v>312638</v>
      </c>
      <c r="L14" s="335">
        <v>1864466</v>
      </c>
      <c r="M14" s="335">
        <v>0</v>
      </c>
      <c r="N14" s="335">
        <v>52380</v>
      </c>
      <c r="O14" s="335">
        <f t="shared" si="1"/>
        <v>2229484</v>
      </c>
      <c r="P14" s="335"/>
      <c r="Q14" s="318">
        <v>-91545</v>
      </c>
      <c r="R14" s="318">
        <v>1462366</v>
      </c>
      <c r="S14" s="335">
        <f t="shared" si="2"/>
        <v>1370821</v>
      </c>
    </row>
    <row r="15" spans="1:19" ht="12.75" customHeight="1">
      <c r="A15" s="315">
        <v>11300</v>
      </c>
      <c r="B15" s="316" t="s">
        <v>385</v>
      </c>
      <c r="C15" s="335">
        <v>116366752.15700558</v>
      </c>
      <c r="D15" s="335">
        <v>131279036</v>
      </c>
      <c r="E15" s="329">
        <v>0</v>
      </c>
      <c r="F15" s="335">
        <v>6309889</v>
      </c>
      <c r="G15" s="335">
        <v>87421</v>
      </c>
      <c r="H15" s="335">
        <v>2974270</v>
      </c>
      <c r="I15" s="335">
        <f t="shared" si="0"/>
        <v>9371580</v>
      </c>
      <c r="J15" s="317"/>
      <c r="K15" s="335">
        <v>6618117</v>
      </c>
      <c r="L15" s="335">
        <v>39468232</v>
      </c>
      <c r="M15" s="335">
        <v>0</v>
      </c>
      <c r="N15" s="335">
        <v>5952914</v>
      </c>
      <c r="O15" s="335">
        <f t="shared" si="1"/>
        <v>52039263</v>
      </c>
      <c r="P15" s="335"/>
      <c r="Q15" s="318">
        <v>-1937874</v>
      </c>
      <c r="R15" s="318">
        <v>-1160256</v>
      </c>
      <c r="S15" s="335">
        <f t="shared" si="2"/>
        <v>-3098130</v>
      </c>
    </row>
    <row r="16" spans="1:19" ht="12.75" customHeight="1">
      <c r="A16" s="315">
        <v>11310</v>
      </c>
      <c r="B16" s="316" t="s">
        <v>386</v>
      </c>
      <c r="C16" s="335">
        <v>13398204.643087953</v>
      </c>
      <c r="D16" s="335">
        <v>15062391</v>
      </c>
      <c r="E16" s="329">
        <v>0</v>
      </c>
      <c r="F16" s="335">
        <v>723969</v>
      </c>
      <c r="G16" s="335">
        <v>10030</v>
      </c>
      <c r="H16" s="335">
        <v>1661368</v>
      </c>
      <c r="I16" s="335">
        <f t="shared" si="0"/>
        <v>2395367</v>
      </c>
      <c r="J16" s="317"/>
      <c r="K16" s="335">
        <v>759334</v>
      </c>
      <c r="L16" s="335">
        <v>4528415</v>
      </c>
      <c r="M16" s="335">
        <v>0</v>
      </c>
      <c r="N16" s="335">
        <v>0</v>
      </c>
      <c r="O16" s="335">
        <f t="shared" si="1"/>
        <v>5287749</v>
      </c>
      <c r="P16" s="335"/>
      <c r="Q16" s="318">
        <v>-222343</v>
      </c>
      <c r="R16" s="318">
        <v>444554</v>
      </c>
      <c r="S16" s="335">
        <f t="shared" si="2"/>
        <v>222211</v>
      </c>
    </row>
    <row r="17" spans="1:19" ht="12.75" customHeight="1">
      <c r="A17" s="315">
        <v>11600</v>
      </c>
      <c r="B17" s="316" t="s">
        <v>387</v>
      </c>
      <c r="C17" s="335">
        <v>53771896.248163909</v>
      </c>
      <c r="D17" s="335">
        <v>65552274</v>
      </c>
      <c r="E17" s="329">
        <v>0</v>
      </c>
      <c r="F17" s="335">
        <v>3150751</v>
      </c>
      <c r="G17" s="335">
        <v>43653</v>
      </c>
      <c r="H17" s="335">
        <v>9045112</v>
      </c>
      <c r="I17" s="335">
        <f t="shared" si="0"/>
        <v>12239516</v>
      </c>
      <c r="J17" s="317"/>
      <c r="K17" s="335">
        <v>3304660</v>
      </c>
      <c r="L17" s="335">
        <v>19707887</v>
      </c>
      <c r="M17" s="335">
        <v>0</v>
      </c>
      <c r="N17" s="335">
        <v>659980</v>
      </c>
      <c r="O17" s="335">
        <f t="shared" si="1"/>
        <v>23672527</v>
      </c>
      <c r="P17" s="335"/>
      <c r="Q17" s="318">
        <v>-967649</v>
      </c>
      <c r="R17" s="318">
        <v>1984653</v>
      </c>
      <c r="S17" s="335">
        <f t="shared" si="2"/>
        <v>1017004</v>
      </c>
    </row>
    <row r="18" spans="1:19" ht="12.75" customHeight="1">
      <c r="A18" s="315">
        <v>11900</v>
      </c>
      <c r="B18" s="316" t="s">
        <v>388</v>
      </c>
      <c r="C18" s="335">
        <v>5441157.1107276268</v>
      </c>
      <c r="D18" s="335">
        <v>7104311</v>
      </c>
      <c r="E18" s="329">
        <v>0</v>
      </c>
      <c r="F18" s="335">
        <v>341467</v>
      </c>
      <c r="G18" s="335">
        <v>4731</v>
      </c>
      <c r="H18" s="335">
        <v>1227605</v>
      </c>
      <c r="I18" s="335">
        <f t="shared" si="0"/>
        <v>1573803</v>
      </c>
      <c r="J18" s="317"/>
      <c r="K18" s="335">
        <v>358147</v>
      </c>
      <c r="L18" s="335">
        <v>2135867</v>
      </c>
      <c r="M18" s="335">
        <v>0</v>
      </c>
      <c r="N18" s="335">
        <v>431950</v>
      </c>
      <c r="O18" s="335">
        <f t="shared" si="1"/>
        <v>2925964</v>
      </c>
      <c r="P18" s="335"/>
      <c r="Q18" s="318">
        <v>-104870</v>
      </c>
      <c r="R18" s="318">
        <v>119905</v>
      </c>
      <c r="S18" s="335">
        <f t="shared" si="2"/>
        <v>15035</v>
      </c>
    </row>
    <row r="19" spans="1:19" ht="12.75" customHeight="1">
      <c r="A19" s="315">
        <v>12100</v>
      </c>
      <c r="B19" s="316" t="s">
        <v>389</v>
      </c>
      <c r="C19" s="335">
        <v>6402078.7762675453</v>
      </c>
      <c r="D19" s="335">
        <v>7205190</v>
      </c>
      <c r="E19" s="329">
        <v>0</v>
      </c>
      <c r="F19" s="335">
        <v>346315</v>
      </c>
      <c r="G19" s="335">
        <v>4798</v>
      </c>
      <c r="H19" s="335">
        <v>133279</v>
      </c>
      <c r="I19" s="335">
        <f t="shared" si="0"/>
        <v>484392</v>
      </c>
      <c r="J19" s="317"/>
      <c r="K19" s="335">
        <v>363232</v>
      </c>
      <c r="L19" s="335">
        <v>2166196</v>
      </c>
      <c r="M19" s="335">
        <v>0</v>
      </c>
      <c r="N19" s="335">
        <v>639032</v>
      </c>
      <c r="O19" s="335">
        <f t="shared" si="1"/>
        <v>3168460</v>
      </c>
      <c r="P19" s="335"/>
      <c r="Q19" s="318">
        <v>-106359</v>
      </c>
      <c r="R19" s="318">
        <v>-130598</v>
      </c>
      <c r="S19" s="335">
        <f t="shared" si="2"/>
        <v>-236957</v>
      </c>
    </row>
    <row r="20" spans="1:19" ht="12.75" customHeight="1">
      <c r="A20" s="315">
        <v>12150</v>
      </c>
      <c r="B20" s="316" t="s">
        <v>390</v>
      </c>
      <c r="C20" s="335">
        <v>1093386.8753951197</v>
      </c>
      <c r="D20" s="335">
        <v>1303143</v>
      </c>
      <c r="E20" s="329">
        <v>0</v>
      </c>
      <c r="F20" s="335">
        <v>62635</v>
      </c>
      <c r="G20" s="335">
        <v>868</v>
      </c>
      <c r="H20" s="335">
        <v>138354</v>
      </c>
      <c r="I20" s="335">
        <f t="shared" si="0"/>
        <v>201857</v>
      </c>
      <c r="J20" s="317"/>
      <c r="K20" s="335">
        <v>65695</v>
      </c>
      <c r="L20" s="335">
        <v>391782</v>
      </c>
      <c r="M20" s="335">
        <v>0</v>
      </c>
      <c r="N20" s="335">
        <v>3519</v>
      </c>
      <c r="O20" s="335">
        <f t="shared" si="1"/>
        <v>460996</v>
      </c>
      <c r="P20" s="335"/>
      <c r="Q20" s="318">
        <v>-19236</v>
      </c>
      <c r="R20" s="318">
        <v>28800</v>
      </c>
      <c r="S20" s="335">
        <f t="shared" si="2"/>
        <v>9564</v>
      </c>
    </row>
    <row r="21" spans="1:19" ht="12.75" customHeight="1">
      <c r="A21" s="315">
        <v>12160</v>
      </c>
      <c r="B21" s="316" t="s">
        <v>391</v>
      </c>
      <c r="C21" s="335">
        <v>47335582.015007056</v>
      </c>
      <c r="D21" s="335">
        <v>50890060</v>
      </c>
      <c r="E21" s="329">
        <v>0</v>
      </c>
      <c r="F21" s="335">
        <v>2446016</v>
      </c>
      <c r="G21" s="335">
        <v>33889</v>
      </c>
      <c r="H21" s="335">
        <v>1607421</v>
      </c>
      <c r="I21" s="335">
        <f t="shared" si="0"/>
        <v>4087326</v>
      </c>
      <c r="J21" s="317"/>
      <c r="K21" s="335">
        <v>2565500</v>
      </c>
      <c r="L21" s="335">
        <v>15299782</v>
      </c>
      <c r="M21" s="335">
        <v>0</v>
      </c>
      <c r="N21" s="335">
        <v>1636260</v>
      </c>
      <c r="O21" s="335">
        <f t="shared" si="1"/>
        <v>19501542</v>
      </c>
      <c r="P21" s="335"/>
      <c r="Q21" s="318">
        <v>-751213</v>
      </c>
      <c r="R21" s="318">
        <v>98121</v>
      </c>
      <c r="S21" s="335">
        <f t="shared" si="2"/>
        <v>-653092</v>
      </c>
    </row>
    <row r="22" spans="1:19" ht="12.75" customHeight="1">
      <c r="A22" s="315">
        <v>12220</v>
      </c>
      <c r="B22" s="316" t="s">
        <v>392</v>
      </c>
      <c r="C22" s="335">
        <v>1184894614.0316751</v>
      </c>
      <c r="D22" s="335">
        <v>1319717007</v>
      </c>
      <c r="E22" s="329">
        <v>0</v>
      </c>
      <c r="F22" s="335">
        <v>63431813</v>
      </c>
      <c r="G22" s="335">
        <v>878827</v>
      </c>
      <c r="H22" s="335">
        <v>53802819</v>
      </c>
      <c r="I22" s="335">
        <f t="shared" si="0"/>
        <v>118113459</v>
      </c>
      <c r="J22" s="317"/>
      <c r="K22" s="335">
        <v>66530362</v>
      </c>
      <c r="L22" s="335">
        <v>396764773</v>
      </c>
      <c r="M22" s="335">
        <v>0</v>
      </c>
      <c r="N22" s="335">
        <v>0</v>
      </c>
      <c r="O22" s="335">
        <f t="shared" si="1"/>
        <v>463295135</v>
      </c>
      <c r="P22" s="335"/>
      <c r="Q22" s="318">
        <v>-19480984</v>
      </c>
      <c r="R22" s="318">
        <v>16206721</v>
      </c>
      <c r="S22" s="335">
        <f t="shared" si="2"/>
        <v>-3274263</v>
      </c>
    </row>
    <row r="23" spans="1:19" ht="12.75" customHeight="1">
      <c r="A23" s="315">
        <v>12510</v>
      </c>
      <c r="B23" s="316" t="s">
        <v>393</v>
      </c>
      <c r="C23" s="335">
        <v>111848081.71132226</v>
      </c>
      <c r="D23" s="335">
        <v>120933049</v>
      </c>
      <c r="E23" s="329">
        <v>0</v>
      </c>
      <c r="F23" s="335">
        <v>5812612</v>
      </c>
      <c r="G23" s="335">
        <v>80532</v>
      </c>
      <c r="H23" s="335">
        <v>2362014</v>
      </c>
      <c r="I23" s="335">
        <f t="shared" si="0"/>
        <v>8255158</v>
      </c>
      <c r="J23" s="317"/>
      <c r="K23" s="335">
        <v>6096549</v>
      </c>
      <c r="L23" s="335">
        <v>36357775</v>
      </c>
      <c r="M23" s="335">
        <v>0</v>
      </c>
      <c r="N23" s="335">
        <v>20284463</v>
      </c>
      <c r="O23" s="335">
        <f t="shared" si="1"/>
        <v>62738787</v>
      </c>
      <c r="P23" s="335"/>
      <c r="Q23" s="318">
        <v>-1785151</v>
      </c>
      <c r="R23" s="318">
        <v>-4146847</v>
      </c>
      <c r="S23" s="335">
        <f t="shared" si="2"/>
        <v>-5931998</v>
      </c>
    </row>
    <row r="24" spans="1:19" ht="12.75" customHeight="1">
      <c r="A24" s="315">
        <v>12600</v>
      </c>
      <c r="B24" s="316" t="s">
        <v>394</v>
      </c>
      <c r="C24" s="335">
        <v>48403518.127121538</v>
      </c>
      <c r="D24" s="335">
        <v>54616134</v>
      </c>
      <c r="E24" s="329">
        <v>0</v>
      </c>
      <c r="F24" s="335">
        <v>2625109</v>
      </c>
      <c r="G24" s="335">
        <v>36370</v>
      </c>
      <c r="H24" s="335">
        <v>15838743</v>
      </c>
      <c r="I24" s="335">
        <f t="shared" si="0"/>
        <v>18500222</v>
      </c>
      <c r="J24" s="317"/>
      <c r="K24" s="335">
        <v>2753341</v>
      </c>
      <c r="L24" s="335">
        <v>16420004</v>
      </c>
      <c r="M24" s="335">
        <v>0</v>
      </c>
      <c r="N24" s="335">
        <v>0</v>
      </c>
      <c r="O24" s="335">
        <f t="shared" si="1"/>
        <v>19173345</v>
      </c>
      <c r="P24" s="335"/>
      <c r="Q24" s="318">
        <v>-806215</v>
      </c>
      <c r="R24" s="318">
        <v>3996359</v>
      </c>
      <c r="S24" s="335">
        <f t="shared" si="2"/>
        <v>3190144</v>
      </c>
    </row>
    <row r="25" spans="1:19" ht="12.75" customHeight="1">
      <c r="A25" s="315">
        <v>12700</v>
      </c>
      <c r="B25" s="316" t="s">
        <v>395</v>
      </c>
      <c r="C25" s="335">
        <v>28274430.014633879</v>
      </c>
      <c r="D25" s="335">
        <v>31254179</v>
      </c>
      <c r="E25" s="329">
        <v>0</v>
      </c>
      <c r="F25" s="335">
        <v>1502223</v>
      </c>
      <c r="G25" s="335">
        <v>20813</v>
      </c>
      <c r="H25" s="335">
        <v>1469185</v>
      </c>
      <c r="I25" s="335">
        <f t="shared" si="0"/>
        <v>2992221</v>
      </c>
      <c r="J25" s="317"/>
      <c r="K25" s="335">
        <v>1575604</v>
      </c>
      <c r="L25" s="335">
        <v>9396376</v>
      </c>
      <c r="M25" s="335">
        <v>0</v>
      </c>
      <c r="N25" s="335">
        <v>0</v>
      </c>
      <c r="O25" s="335">
        <f t="shared" si="1"/>
        <v>10971980</v>
      </c>
      <c r="P25" s="335"/>
      <c r="Q25" s="318">
        <v>-461358</v>
      </c>
      <c r="R25" s="318">
        <v>385458</v>
      </c>
      <c r="S25" s="335">
        <f t="shared" si="2"/>
        <v>-75900</v>
      </c>
    </row>
    <row r="26" spans="1:19" ht="12.75" customHeight="1">
      <c r="A26" s="315">
        <v>13500</v>
      </c>
      <c r="B26" s="316" t="s">
        <v>396</v>
      </c>
      <c r="C26" s="335">
        <v>110863665.9989569</v>
      </c>
      <c r="D26" s="335">
        <v>119527921</v>
      </c>
      <c r="E26" s="329">
        <v>0</v>
      </c>
      <c r="F26" s="335">
        <v>5745075</v>
      </c>
      <c r="G26" s="335">
        <v>79596</v>
      </c>
      <c r="H26" s="335">
        <v>8315343</v>
      </c>
      <c r="I26" s="335">
        <f t="shared" si="0"/>
        <v>14140014</v>
      </c>
      <c r="J26" s="317"/>
      <c r="K26" s="335">
        <v>6025713</v>
      </c>
      <c r="L26" s="335">
        <v>35935332</v>
      </c>
      <c r="M26" s="335">
        <v>0</v>
      </c>
      <c r="N26" s="335">
        <v>4033309</v>
      </c>
      <c r="O26" s="335">
        <f t="shared" si="1"/>
        <v>45994354</v>
      </c>
      <c r="P26" s="335"/>
      <c r="Q26" s="318">
        <v>-1764410</v>
      </c>
      <c r="R26" s="318">
        <v>1951337</v>
      </c>
      <c r="S26" s="335">
        <f t="shared" si="2"/>
        <v>186927</v>
      </c>
    </row>
    <row r="27" spans="1:19" ht="12.75" customHeight="1">
      <c r="A27" s="315">
        <v>13700</v>
      </c>
      <c r="B27" s="316" t="s">
        <v>397</v>
      </c>
      <c r="C27" s="335">
        <v>11932272.04783272</v>
      </c>
      <c r="D27" s="335">
        <v>12905169</v>
      </c>
      <c r="E27" s="329">
        <v>0</v>
      </c>
      <c r="F27" s="335">
        <v>620283</v>
      </c>
      <c r="G27" s="335">
        <v>8594</v>
      </c>
      <c r="H27" s="335">
        <v>189488</v>
      </c>
      <c r="I27" s="335">
        <f t="shared" si="0"/>
        <v>818365</v>
      </c>
      <c r="J27" s="317"/>
      <c r="K27" s="335">
        <v>650583</v>
      </c>
      <c r="L27" s="335">
        <v>3879859</v>
      </c>
      <c r="M27" s="335">
        <v>0</v>
      </c>
      <c r="N27" s="335">
        <v>572120</v>
      </c>
      <c r="O27" s="335">
        <f t="shared" si="1"/>
        <v>5102562</v>
      </c>
      <c r="P27" s="335"/>
      <c r="Q27" s="318">
        <v>-190499</v>
      </c>
      <c r="R27" s="318">
        <v>-102608</v>
      </c>
      <c r="S27" s="335">
        <f t="shared" si="2"/>
        <v>-293107</v>
      </c>
    </row>
    <row r="28" spans="1:19" ht="12.75" customHeight="1">
      <c r="A28" s="315">
        <v>14300</v>
      </c>
      <c r="B28" s="316" t="s">
        <v>398</v>
      </c>
      <c r="C28" s="335">
        <v>39715890.56084767</v>
      </c>
      <c r="D28" s="335">
        <v>42291133</v>
      </c>
      <c r="E28" s="329">
        <v>0</v>
      </c>
      <c r="F28" s="335">
        <v>2032711</v>
      </c>
      <c r="G28" s="335">
        <v>28163</v>
      </c>
      <c r="H28" s="335">
        <v>4694595</v>
      </c>
      <c r="I28" s="335">
        <f t="shared" si="0"/>
        <v>6755469</v>
      </c>
      <c r="J28" s="317"/>
      <c r="K28" s="335">
        <v>2132006</v>
      </c>
      <c r="L28" s="335">
        <v>12714568</v>
      </c>
      <c r="M28" s="335">
        <v>0</v>
      </c>
      <c r="N28" s="335">
        <v>3229667</v>
      </c>
      <c r="O28" s="335">
        <f t="shared" si="1"/>
        <v>18076241</v>
      </c>
      <c r="P28" s="335"/>
      <c r="Q28" s="318">
        <v>-624280</v>
      </c>
      <c r="R28" s="318">
        <v>858521</v>
      </c>
      <c r="S28" s="335">
        <f t="shared" si="2"/>
        <v>234241</v>
      </c>
    </row>
    <row r="29" spans="1:19" ht="12.75" customHeight="1">
      <c r="A29" s="319">
        <v>14300.1</v>
      </c>
      <c r="B29" s="316" t="s">
        <v>767</v>
      </c>
      <c r="C29" s="335">
        <v>4056735.1975914873</v>
      </c>
      <c r="D29" s="335">
        <v>4570489</v>
      </c>
      <c r="E29" s="329">
        <v>0</v>
      </c>
      <c r="F29" s="335">
        <v>219679</v>
      </c>
      <c r="G29" s="335">
        <v>3044</v>
      </c>
      <c r="H29" s="335">
        <v>1026785</v>
      </c>
      <c r="I29" s="335">
        <f t="shared" si="0"/>
        <v>1249508</v>
      </c>
      <c r="J29" s="317"/>
      <c r="K29" s="335">
        <v>230410</v>
      </c>
      <c r="L29" s="335">
        <v>1374089</v>
      </c>
      <c r="M29" s="335">
        <v>0</v>
      </c>
      <c r="N29" s="335">
        <v>766516</v>
      </c>
      <c r="O29" s="335">
        <f t="shared" si="1"/>
        <v>2371015</v>
      </c>
      <c r="P29" s="335"/>
      <c r="Q29" s="318">
        <v>-67467</v>
      </c>
      <c r="R29" s="318">
        <v>135169</v>
      </c>
      <c r="S29" s="335">
        <f t="shared" si="2"/>
        <v>67702</v>
      </c>
    </row>
    <row r="30" spans="1:19" ht="12.75" customHeight="1">
      <c r="A30" s="315">
        <v>18400</v>
      </c>
      <c r="B30" s="316" t="s">
        <v>400</v>
      </c>
      <c r="C30" s="335">
        <v>138005722.72100103</v>
      </c>
      <c r="D30" s="335">
        <v>151981776</v>
      </c>
      <c r="E30" s="329">
        <v>0</v>
      </c>
      <c r="F30" s="335">
        <v>7304960</v>
      </c>
      <c r="G30" s="335">
        <v>101208</v>
      </c>
      <c r="H30" s="335">
        <v>4666848</v>
      </c>
      <c r="I30" s="335">
        <f t="shared" si="0"/>
        <v>12073016</v>
      </c>
      <c r="J30" s="317"/>
      <c r="K30" s="335">
        <v>7661796</v>
      </c>
      <c r="L30" s="335">
        <v>45692383</v>
      </c>
      <c r="M30" s="335">
        <v>0</v>
      </c>
      <c r="N30" s="335">
        <v>1609847</v>
      </c>
      <c r="O30" s="335">
        <f t="shared" si="1"/>
        <v>54964026</v>
      </c>
      <c r="P30" s="335"/>
      <c r="Q30" s="318">
        <v>-2243477</v>
      </c>
      <c r="R30" s="318">
        <v>1205002</v>
      </c>
      <c r="S30" s="335">
        <f t="shared" si="2"/>
        <v>-1038475</v>
      </c>
    </row>
    <row r="31" spans="1:19" ht="12.75" customHeight="1">
      <c r="A31" s="315">
        <v>18600</v>
      </c>
      <c r="B31" s="316" t="s">
        <v>401</v>
      </c>
      <c r="C31" s="335">
        <v>387346.64211525605</v>
      </c>
      <c r="D31" s="335">
        <v>424621</v>
      </c>
      <c r="E31" s="329">
        <v>0</v>
      </c>
      <c r="F31" s="335">
        <v>20409</v>
      </c>
      <c r="G31" s="335">
        <v>283</v>
      </c>
      <c r="H31" s="335">
        <v>0</v>
      </c>
      <c r="I31" s="335">
        <f t="shared" si="0"/>
        <v>20692</v>
      </c>
      <c r="J31" s="317"/>
      <c r="K31" s="335">
        <v>21406</v>
      </c>
      <c r="L31" s="335">
        <v>127660</v>
      </c>
      <c r="M31" s="335">
        <v>0</v>
      </c>
      <c r="N31" s="335">
        <v>143363</v>
      </c>
      <c r="O31" s="335">
        <f t="shared" si="1"/>
        <v>292429</v>
      </c>
      <c r="P31" s="335"/>
      <c r="Q31" s="318">
        <v>-6268</v>
      </c>
      <c r="R31" s="318">
        <v>-44785</v>
      </c>
      <c r="S31" s="335">
        <f t="shared" si="2"/>
        <v>-51053</v>
      </c>
    </row>
    <row r="32" spans="1:19" ht="12.75" customHeight="1">
      <c r="A32" s="315">
        <v>18640</v>
      </c>
      <c r="B32" s="316" t="s">
        <v>734</v>
      </c>
      <c r="C32" s="335">
        <v>26092.019524073236</v>
      </c>
      <c r="D32" s="335">
        <v>44230</v>
      </c>
      <c r="E32" s="329">
        <v>0</v>
      </c>
      <c r="F32" s="335">
        <v>2126</v>
      </c>
      <c r="G32" s="335">
        <v>29</v>
      </c>
      <c r="H32" s="335">
        <v>45154</v>
      </c>
      <c r="I32" s="335">
        <f t="shared" si="0"/>
        <v>47309</v>
      </c>
      <c r="J32" s="317"/>
      <c r="K32" s="335">
        <v>2230</v>
      </c>
      <c r="L32" s="335">
        <v>13297</v>
      </c>
      <c r="M32" s="335">
        <v>0</v>
      </c>
      <c r="N32" s="335">
        <v>0</v>
      </c>
      <c r="O32" s="335">
        <f t="shared" si="1"/>
        <v>15527</v>
      </c>
      <c r="P32" s="335"/>
      <c r="Q32" s="318">
        <v>-653</v>
      </c>
      <c r="R32" s="318">
        <v>10411</v>
      </c>
      <c r="S32" s="335">
        <f t="shared" si="2"/>
        <v>9758</v>
      </c>
    </row>
    <row r="33" spans="1:19" ht="12.75" customHeight="1">
      <c r="A33" s="315">
        <v>18690</v>
      </c>
      <c r="B33" s="316" t="s">
        <v>402</v>
      </c>
      <c r="C33" s="335">
        <v>0</v>
      </c>
      <c r="D33" s="335">
        <v>0</v>
      </c>
      <c r="E33" s="329">
        <v>0</v>
      </c>
      <c r="F33" s="335">
        <v>0</v>
      </c>
      <c r="G33" s="335">
        <v>0</v>
      </c>
      <c r="H33" s="335">
        <v>0</v>
      </c>
      <c r="I33" s="335">
        <f t="shared" si="0"/>
        <v>0</v>
      </c>
      <c r="J33" s="317"/>
      <c r="K33" s="335">
        <v>0</v>
      </c>
      <c r="L33" s="335">
        <v>0</v>
      </c>
      <c r="M33" s="335">
        <v>0</v>
      </c>
      <c r="N33" s="335">
        <v>88608</v>
      </c>
      <c r="O33" s="335">
        <f t="shared" si="1"/>
        <v>88608</v>
      </c>
      <c r="P33" s="335"/>
      <c r="Q33" s="318">
        <v>0</v>
      </c>
      <c r="R33" s="318">
        <v>-29536</v>
      </c>
      <c r="S33" s="335">
        <f t="shared" si="2"/>
        <v>-29536</v>
      </c>
    </row>
    <row r="34" spans="1:19" ht="12.75" customHeight="1">
      <c r="A34" s="315">
        <v>18740</v>
      </c>
      <c r="B34" s="316" t="s">
        <v>403</v>
      </c>
      <c r="C34" s="335">
        <v>189156.35130441224</v>
      </c>
      <c r="D34" s="335">
        <v>207379</v>
      </c>
      <c r="E34" s="329">
        <v>0</v>
      </c>
      <c r="F34" s="335">
        <v>9968</v>
      </c>
      <c r="G34" s="335">
        <v>138</v>
      </c>
      <c r="H34" s="335">
        <v>18273</v>
      </c>
      <c r="I34" s="335">
        <f t="shared" si="0"/>
        <v>28379</v>
      </c>
      <c r="J34" s="317"/>
      <c r="K34" s="335">
        <v>10455</v>
      </c>
      <c r="L34" s="335">
        <v>62347</v>
      </c>
      <c r="M34" s="335">
        <v>0</v>
      </c>
      <c r="N34" s="335">
        <v>4279</v>
      </c>
      <c r="O34" s="335">
        <f t="shared" si="1"/>
        <v>77081</v>
      </c>
      <c r="P34" s="335"/>
      <c r="Q34" s="318">
        <v>-3061</v>
      </c>
      <c r="R34" s="318">
        <v>5105</v>
      </c>
      <c r="S34" s="335">
        <f t="shared" si="2"/>
        <v>2044</v>
      </c>
    </row>
    <row r="35" spans="1:19" ht="12.75" customHeight="1">
      <c r="A35" s="315">
        <v>18780</v>
      </c>
      <c r="B35" s="316" t="s">
        <v>768</v>
      </c>
      <c r="C35" s="335">
        <v>496916.79626838904</v>
      </c>
      <c r="D35" s="335">
        <v>573529</v>
      </c>
      <c r="E35" s="329">
        <v>0</v>
      </c>
      <c r="F35" s="335">
        <v>27566</v>
      </c>
      <c r="G35" s="335">
        <v>382</v>
      </c>
      <c r="H35" s="335">
        <v>185950</v>
      </c>
      <c r="I35" s="335">
        <f t="shared" si="0"/>
        <v>213898</v>
      </c>
      <c r="J35" s="317"/>
      <c r="K35" s="335">
        <v>28913</v>
      </c>
      <c r="L35" s="335">
        <v>172428</v>
      </c>
      <c r="M35" s="335">
        <v>0</v>
      </c>
      <c r="N35" s="335">
        <v>0</v>
      </c>
      <c r="O35" s="335">
        <f t="shared" si="1"/>
        <v>201341</v>
      </c>
      <c r="P35" s="335"/>
      <c r="Q35" s="318">
        <v>-8466</v>
      </c>
      <c r="R35" s="318">
        <v>45394</v>
      </c>
      <c r="S35" s="335">
        <f t="shared" si="2"/>
        <v>36928</v>
      </c>
    </row>
    <row r="36" spans="1:19" ht="12.75" customHeight="1">
      <c r="A36" s="315">
        <v>19005</v>
      </c>
      <c r="B36" s="316" t="s">
        <v>405</v>
      </c>
      <c r="C36" s="335">
        <v>19483823.517022125</v>
      </c>
      <c r="D36" s="335">
        <v>21734900</v>
      </c>
      <c r="E36" s="329">
        <v>0</v>
      </c>
      <c r="F36" s="335">
        <v>1044682</v>
      </c>
      <c r="G36" s="335">
        <v>14474</v>
      </c>
      <c r="H36" s="335">
        <v>1492809</v>
      </c>
      <c r="I36" s="335">
        <f t="shared" si="0"/>
        <v>2551965</v>
      </c>
      <c r="J36" s="317"/>
      <c r="K36" s="335">
        <v>1095713</v>
      </c>
      <c r="L36" s="335">
        <v>6534464</v>
      </c>
      <c r="M36" s="335">
        <v>0</v>
      </c>
      <c r="N36" s="335">
        <v>0</v>
      </c>
      <c r="O36" s="335">
        <f t="shared" si="1"/>
        <v>7630177</v>
      </c>
      <c r="P36" s="335"/>
      <c r="Q36" s="318">
        <v>-320839</v>
      </c>
      <c r="R36" s="318">
        <v>409460</v>
      </c>
      <c r="S36" s="335">
        <f t="shared" si="2"/>
        <v>88621</v>
      </c>
    </row>
    <row r="37" spans="1:19" ht="12.75" customHeight="1">
      <c r="A37" s="315">
        <v>19100</v>
      </c>
      <c r="B37" s="316" t="s">
        <v>406</v>
      </c>
      <c r="C37" s="335">
        <v>1741346404.5885067</v>
      </c>
      <c r="D37" s="335">
        <v>1973653098</v>
      </c>
      <c r="E37" s="329">
        <v>0</v>
      </c>
      <c r="F37" s="335">
        <v>94863061</v>
      </c>
      <c r="G37" s="335">
        <v>1314296</v>
      </c>
      <c r="H37" s="335">
        <v>138257457</v>
      </c>
      <c r="I37" s="335">
        <f t="shared" si="0"/>
        <v>234434814</v>
      </c>
      <c r="J37" s="317"/>
      <c r="K37" s="335">
        <v>99496979</v>
      </c>
      <c r="L37" s="335">
        <v>593366622</v>
      </c>
      <c r="M37" s="335">
        <v>0</v>
      </c>
      <c r="N37" s="335">
        <v>0</v>
      </c>
      <c r="O37" s="335">
        <f t="shared" si="1"/>
        <v>692863601</v>
      </c>
      <c r="P37" s="335"/>
      <c r="Q37" s="318">
        <v>-29134052</v>
      </c>
      <c r="R37" s="318">
        <v>39360962</v>
      </c>
      <c r="S37" s="335">
        <f t="shared" si="2"/>
        <v>10226910</v>
      </c>
    </row>
    <row r="38" spans="1:19" ht="12.75" customHeight="1">
      <c r="A38" s="315">
        <v>20100</v>
      </c>
      <c r="B38" s="316" t="s">
        <v>407</v>
      </c>
      <c r="C38" s="335">
        <v>287017119.27121609</v>
      </c>
      <c r="D38" s="335">
        <v>328761498</v>
      </c>
      <c r="E38" s="329">
        <v>0</v>
      </c>
      <c r="F38" s="335">
        <v>15801826</v>
      </c>
      <c r="G38" s="335">
        <v>218929</v>
      </c>
      <c r="H38" s="335">
        <v>24230554</v>
      </c>
      <c r="I38" s="335">
        <f t="shared" si="0"/>
        <v>40251309</v>
      </c>
      <c r="J38" s="317"/>
      <c r="K38" s="335">
        <v>16573721</v>
      </c>
      <c r="L38" s="335">
        <v>98840115</v>
      </c>
      <c r="M38" s="335">
        <v>0</v>
      </c>
      <c r="N38" s="335">
        <v>24463935</v>
      </c>
      <c r="O38" s="335">
        <f t="shared" si="1"/>
        <v>139877771</v>
      </c>
      <c r="P38" s="335"/>
      <c r="Q38" s="318">
        <v>-4853008</v>
      </c>
      <c r="R38" s="318">
        <v>-2676012</v>
      </c>
      <c r="S38" s="335">
        <f t="shared" si="2"/>
        <v>-7529020</v>
      </c>
    </row>
    <row r="39" spans="1:19" ht="12.75" customHeight="1">
      <c r="A39" s="315">
        <v>20200</v>
      </c>
      <c r="B39" s="316" t="s">
        <v>408</v>
      </c>
      <c r="C39" s="335">
        <v>41551269.545205221</v>
      </c>
      <c r="D39" s="335">
        <v>49185946</v>
      </c>
      <c r="E39" s="329">
        <v>0</v>
      </c>
      <c r="F39" s="335">
        <v>2364108</v>
      </c>
      <c r="G39" s="335">
        <v>32754</v>
      </c>
      <c r="H39" s="335">
        <v>6639179</v>
      </c>
      <c r="I39" s="335">
        <f t="shared" si="0"/>
        <v>9036041</v>
      </c>
      <c r="J39" s="317"/>
      <c r="K39" s="335">
        <v>2479591</v>
      </c>
      <c r="L39" s="335">
        <v>14787451</v>
      </c>
      <c r="M39" s="335">
        <v>0</v>
      </c>
      <c r="N39" s="335">
        <v>733704</v>
      </c>
      <c r="O39" s="335">
        <f t="shared" si="1"/>
        <v>18000746</v>
      </c>
      <c r="P39" s="335"/>
      <c r="Q39" s="318">
        <v>-726058</v>
      </c>
      <c r="R39" s="318">
        <v>1237796</v>
      </c>
      <c r="S39" s="335">
        <f t="shared" si="2"/>
        <v>511738</v>
      </c>
    </row>
    <row r="40" spans="1:19" ht="12.75" customHeight="1">
      <c r="A40" s="315">
        <v>20300</v>
      </c>
      <c r="B40" s="316" t="s">
        <v>409</v>
      </c>
      <c r="C40" s="335">
        <v>690547381.52886713</v>
      </c>
      <c r="D40" s="335">
        <v>770846234</v>
      </c>
      <c r="E40" s="329">
        <v>0</v>
      </c>
      <c r="F40" s="335">
        <v>37050500</v>
      </c>
      <c r="G40" s="335">
        <v>513322</v>
      </c>
      <c r="H40" s="335">
        <v>47583304</v>
      </c>
      <c r="I40" s="335">
        <f t="shared" si="0"/>
        <v>85147126</v>
      </c>
      <c r="J40" s="317"/>
      <c r="K40" s="335">
        <v>38860361</v>
      </c>
      <c r="L40" s="335">
        <v>231750163</v>
      </c>
      <c r="M40" s="335">
        <v>0</v>
      </c>
      <c r="N40" s="335">
        <v>72031992</v>
      </c>
      <c r="O40" s="335">
        <f t="shared" si="1"/>
        <v>342642516</v>
      </c>
      <c r="P40" s="335"/>
      <c r="Q40" s="318">
        <v>-11378836</v>
      </c>
      <c r="R40" s="318">
        <v>-12344108</v>
      </c>
      <c r="S40" s="335">
        <f t="shared" si="2"/>
        <v>-23722944</v>
      </c>
    </row>
    <row r="41" spans="1:19" ht="12.75" customHeight="1">
      <c r="A41" s="315">
        <v>20400</v>
      </c>
      <c r="B41" s="316" t="s">
        <v>410</v>
      </c>
      <c r="C41" s="335">
        <v>32134938.963038176</v>
      </c>
      <c r="D41" s="335">
        <v>35634493</v>
      </c>
      <c r="E41" s="329">
        <v>0</v>
      </c>
      <c r="F41" s="335">
        <v>1712762</v>
      </c>
      <c r="G41" s="335">
        <v>23730</v>
      </c>
      <c r="H41" s="335">
        <v>967151</v>
      </c>
      <c r="I41" s="335">
        <f t="shared" si="0"/>
        <v>2703643</v>
      </c>
      <c r="J41" s="317"/>
      <c r="K41" s="335">
        <v>1796427</v>
      </c>
      <c r="L41" s="335">
        <v>10713290</v>
      </c>
      <c r="M41" s="335">
        <v>0</v>
      </c>
      <c r="N41" s="335">
        <v>3658434</v>
      </c>
      <c r="O41" s="335">
        <f t="shared" si="1"/>
        <v>16168151</v>
      </c>
      <c r="P41" s="335"/>
      <c r="Q41" s="318">
        <v>-526018</v>
      </c>
      <c r="R41" s="318">
        <v>-981273</v>
      </c>
      <c r="S41" s="335">
        <f t="shared" si="2"/>
        <v>-1507291</v>
      </c>
    </row>
    <row r="42" spans="1:19" ht="12.75" customHeight="1">
      <c r="A42" s="315">
        <v>20600</v>
      </c>
      <c r="B42" s="316" t="s">
        <v>411</v>
      </c>
      <c r="C42" s="335">
        <v>81198353.810106769</v>
      </c>
      <c r="D42" s="335">
        <v>92401935</v>
      </c>
      <c r="E42" s="329">
        <v>0</v>
      </c>
      <c r="F42" s="335">
        <v>4441272</v>
      </c>
      <c r="G42" s="335">
        <v>61532</v>
      </c>
      <c r="H42" s="335">
        <v>10390746</v>
      </c>
      <c r="I42" s="335">
        <f t="shared" si="0"/>
        <v>14893550</v>
      </c>
      <c r="J42" s="317"/>
      <c r="K42" s="335">
        <v>4658222</v>
      </c>
      <c r="L42" s="335">
        <v>27780072</v>
      </c>
      <c r="M42" s="335">
        <v>0</v>
      </c>
      <c r="N42" s="335">
        <v>5093928</v>
      </c>
      <c r="O42" s="335">
        <f t="shared" si="1"/>
        <v>37532222</v>
      </c>
      <c r="P42" s="335"/>
      <c r="Q42" s="318">
        <v>-1363990</v>
      </c>
      <c r="R42" s="318">
        <v>768702</v>
      </c>
      <c r="S42" s="335">
        <f t="shared" si="2"/>
        <v>-595288</v>
      </c>
    </row>
    <row r="43" spans="1:19" ht="12.75" customHeight="1">
      <c r="A43" s="315">
        <v>20700</v>
      </c>
      <c r="B43" s="316" t="s">
        <v>412</v>
      </c>
      <c r="C43" s="335">
        <v>164837737.6873804</v>
      </c>
      <c r="D43" s="335">
        <v>185288154</v>
      </c>
      <c r="E43" s="329">
        <v>0</v>
      </c>
      <c r="F43" s="335">
        <v>8905821</v>
      </c>
      <c r="G43" s="335">
        <v>123387</v>
      </c>
      <c r="H43" s="335">
        <v>13286636</v>
      </c>
      <c r="I43" s="335">
        <f t="shared" si="0"/>
        <v>22315844</v>
      </c>
      <c r="J43" s="317"/>
      <c r="K43" s="335">
        <v>9340857</v>
      </c>
      <c r="L43" s="335">
        <v>55705740</v>
      </c>
      <c r="M43" s="335">
        <v>0</v>
      </c>
      <c r="N43" s="335">
        <v>16446897</v>
      </c>
      <c r="O43" s="335">
        <f t="shared" si="1"/>
        <v>81493494</v>
      </c>
      <c r="P43" s="335"/>
      <c r="Q43" s="318">
        <v>-2735128</v>
      </c>
      <c r="R43" s="318">
        <v>-2315464</v>
      </c>
      <c r="S43" s="335">
        <f t="shared" si="2"/>
        <v>-5050592</v>
      </c>
    </row>
    <row r="44" spans="1:19" ht="12.75" customHeight="1">
      <c r="A44" s="315">
        <v>20800</v>
      </c>
      <c r="B44" s="316" t="s">
        <v>413</v>
      </c>
      <c r="C44" s="335">
        <v>127899991.20937409</v>
      </c>
      <c r="D44" s="335">
        <v>140777132</v>
      </c>
      <c r="E44" s="329">
        <v>0</v>
      </c>
      <c r="F44" s="335">
        <v>6766412</v>
      </c>
      <c r="G44" s="335">
        <v>93746</v>
      </c>
      <c r="H44" s="335">
        <v>3567188</v>
      </c>
      <c r="I44" s="335">
        <f t="shared" si="0"/>
        <v>10427346</v>
      </c>
      <c r="J44" s="317"/>
      <c r="K44" s="335">
        <v>7096941</v>
      </c>
      <c r="L44" s="335">
        <v>42323776</v>
      </c>
      <c r="M44" s="335">
        <v>0</v>
      </c>
      <c r="N44" s="335">
        <v>12501870</v>
      </c>
      <c r="O44" s="335">
        <f t="shared" si="1"/>
        <v>61922587</v>
      </c>
      <c r="P44" s="335"/>
      <c r="Q44" s="318">
        <v>-2078080</v>
      </c>
      <c r="R44" s="318">
        <v>-3143234</v>
      </c>
      <c r="S44" s="335">
        <f t="shared" si="2"/>
        <v>-5221314</v>
      </c>
    </row>
    <row r="45" spans="1:19" ht="12.75" customHeight="1">
      <c r="A45" s="315">
        <v>20900</v>
      </c>
      <c r="B45" s="316" t="s">
        <v>414</v>
      </c>
      <c r="C45" s="335">
        <v>270258282.72263634</v>
      </c>
      <c r="D45" s="335">
        <v>317803677</v>
      </c>
      <c r="E45" s="329">
        <v>0</v>
      </c>
      <c r="F45" s="335">
        <v>15275141</v>
      </c>
      <c r="G45" s="335">
        <v>211632</v>
      </c>
      <c r="H45" s="335">
        <v>37032201</v>
      </c>
      <c r="I45" s="335">
        <f t="shared" si="0"/>
        <v>52518974</v>
      </c>
      <c r="J45" s="317"/>
      <c r="K45" s="335">
        <v>16021309</v>
      </c>
      <c r="L45" s="335">
        <v>95545714</v>
      </c>
      <c r="M45" s="335">
        <v>0</v>
      </c>
      <c r="N45" s="335">
        <v>25367022</v>
      </c>
      <c r="O45" s="335">
        <f t="shared" si="1"/>
        <v>136934045</v>
      </c>
      <c r="P45" s="335"/>
      <c r="Q45" s="318">
        <v>-4691254</v>
      </c>
      <c r="R45" s="318">
        <v>-224472</v>
      </c>
      <c r="S45" s="335">
        <f t="shared" si="2"/>
        <v>-4915726</v>
      </c>
    </row>
    <row r="46" spans="1:19" ht="12.75" customHeight="1">
      <c r="A46" s="315">
        <v>21200</v>
      </c>
      <c r="B46" s="316" t="s">
        <v>415</v>
      </c>
      <c r="C46" s="335">
        <v>85496261.668266103</v>
      </c>
      <c r="D46" s="335">
        <v>96687793</v>
      </c>
      <c r="E46" s="329">
        <v>0</v>
      </c>
      <c r="F46" s="335">
        <v>4647271</v>
      </c>
      <c r="G46" s="335">
        <v>64386</v>
      </c>
      <c r="H46" s="335">
        <v>6416221</v>
      </c>
      <c r="I46" s="335">
        <f t="shared" si="0"/>
        <v>11127878</v>
      </c>
      <c r="J46" s="317"/>
      <c r="K46" s="335">
        <v>4874283</v>
      </c>
      <c r="L46" s="335">
        <v>29068588</v>
      </c>
      <c r="M46" s="335">
        <v>0</v>
      </c>
      <c r="N46" s="335">
        <v>10105719</v>
      </c>
      <c r="O46" s="335">
        <f t="shared" si="1"/>
        <v>44048590</v>
      </c>
      <c r="P46" s="335"/>
      <c r="Q46" s="318">
        <v>-1427255</v>
      </c>
      <c r="R46" s="318">
        <v>-1864620</v>
      </c>
      <c r="S46" s="335">
        <f t="shared" si="2"/>
        <v>-3291875</v>
      </c>
    </row>
    <row r="47" spans="1:19" ht="12.75" customHeight="1">
      <c r="A47" s="315">
        <v>21300</v>
      </c>
      <c r="B47" s="316" t="s">
        <v>416</v>
      </c>
      <c r="C47" s="335">
        <v>1093258394.509408</v>
      </c>
      <c r="D47" s="335">
        <v>1228738701</v>
      </c>
      <c r="E47" s="329">
        <v>0</v>
      </c>
      <c r="F47" s="335">
        <v>59058967</v>
      </c>
      <c r="G47" s="335">
        <v>818242</v>
      </c>
      <c r="H47" s="335">
        <v>102582219</v>
      </c>
      <c r="I47" s="335">
        <f t="shared" si="0"/>
        <v>162459428</v>
      </c>
      <c r="J47" s="317"/>
      <c r="K47" s="335">
        <v>61943909</v>
      </c>
      <c r="L47" s="335">
        <v>369412706</v>
      </c>
      <c r="M47" s="335">
        <v>0</v>
      </c>
      <c r="N47" s="335">
        <v>93181800</v>
      </c>
      <c r="O47" s="335">
        <f t="shared" si="1"/>
        <v>524538415</v>
      </c>
      <c r="P47" s="335"/>
      <c r="Q47" s="318">
        <v>-18138009</v>
      </c>
      <c r="R47" s="318">
        <v>-6203610</v>
      </c>
      <c r="S47" s="335">
        <f t="shared" si="2"/>
        <v>-24341619</v>
      </c>
    </row>
    <row r="48" spans="1:19" ht="12.75" customHeight="1">
      <c r="A48" s="315">
        <v>21520</v>
      </c>
      <c r="B48" s="316" t="s">
        <v>779</v>
      </c>
      <c r="C48" s="335">
        <v>1926872329.008076</v>
      </c>
      <c r="D48" s="335">
        <v>2186043474</v>
      </c>
      <c r="E48" s="329">
        <v>0</v>
      </c>
      <c r="F48" s="335">
        <v>105071542</v>
      </c>
      <c r="G48" s="335">
        <v>1455731</v>
      </c>
      <c r="H48" s="335">
        <v>170131046</v>
      </c>
      <c r="I48" s="335">
        <f t="shared" si="0"/>
        <v>276658319</v>
      </c>
      <c r="J48" s="317"/>
      <c r="K48" s="335">
        <v>110204130</v>
      </c>
      <c r="L48" s="335">
        <v>657220478</v>
      </c>
      <c r="M48" s="335">
        <v>0</v>
      </c>
      <c r="N48" s="335">
        <v>191112627</v>
      </c>
      <c r="O48" s="335">
        <f t="shared" si="1"/>
        <v>958537235</v>
      </c>
      <c r="P48" s="335"/>
      <c r="Q48" s="318">
        <v>-32269249</v>
      </c>
      <c r="R48" s="318">
        <v>-23732293</v>
      </c>
      <c r="S48" s="335">
        <f t="shared" si="2"/>
        <v>-56001542</v>
      </c>
    </row>
    <row r="49" spans="1:19" ht="12.75" customHeight="1">
      <c r="A49" s="315">
        <v>21525</v>
      </c>
      <c r="B49" s="316" t="s">
        <v>417</v>
      </c>
      <c r="C49" s="335">
        <v>44915964.622913271</v>
      </c>
      <c r="D49" s="335">
        <v>50516020</v>
      </c>
      <c r="E49" s="329">
        <v>0</v>
      </c>
      <c r="F49" s="335">
        <v>2428038</v>
      </c>
      <c r="G49" s="335">
        <v>33640</v>
      </c>
      <c r="H49" s="335">
        <v>739655</v>
      </c>
      <c r="I49" s="335">
        <f t="shared" si="0"/>
        <v>3201333</v>
      </c>
      <c r="J49" s="317"/>
      <c r="K49" s="335">
        <v>2546644</v>
      </c>
      <c r="L49" s="335">
        <v>15187330</v>
      </c>
      <c r="M49" s="335">
        <v>0</v>
      </c>
      <c r="N49" s="335">
        <v>4487717</v>
      </c>
      <c r="O49" s="335">
        <f t="shared" si="1"/>
        <v>22221691</v>
      </c>
      <c r="P49" s="335"/>
      <c r="Q49" s="318">
        <v>-745692</v>
      </c>
      <c r="R49" s="318">
        <v>-1124543</v>
      </c>
      <c r="S49" s="335">
        <f t="shared" si="2"/>
        <v>-1870235</v>
      </c>
    </row>
    <row r="50" spans="1:19" ht="12.75" customHeight="1">
      <c r="A50" s="319">
        <v>21525.1</v>
      </c>
      <c r="B50" s="316" t="s">
        <v>780</v>
      </c>
      <c r="C50" s="335">
        <v>4392925.4530380135</v>
      </c>
      <c r="D50" s="335">
        <v>4740014</v>
      </c>
      <c r="E50" s="329">
        <v>0</v>
      </c>
      <c r="F50" s="335">
        <v>227827</v>
      </c>
      <c r="G50" s="335">
        <v>3156</v>
      </c>
      <c r="H50" s="335">
        <v>1603830</v>
      </c>
      <c r="I50" s="335">
        <f t="shared" si="0"/>
        <v>1834813</v>
      </c>
      <c r="J50" s="317"/>
      <c r="K50" s="335">
        <v>238956</v>
      </c>
      <c r="L50" s="335">
        <v>1425056</v>
      </c>
      <c r="M50" s="335">
        <v>0</v>
      </c>
      <c r="N50" s="335">
        <v>110875</v>
      </c>
      <c r="O50" s="335">
        <f t="shared" si="1"/>
        <v>1774887</v>
      </c>
      <c r="P50" s="335"/>
      <c r="Q50" s="318">
        <v>-69970</v>
      </c>
      <c r="R50" s="318">
        <v>418012</v>
      </c>
      <c r="S50" s="335">
        <f t="shared" si="2"/>
        <v>348042</v>
      </c>
    </row>
    <row r="51" spans="1:19" ht="12.75" customHeight="1">
      <c r="A51" s="315">
        <v>21550</v>
      </c>
      <c r="B51" s="316" t="s">
        <v>419</v>
      </c>
      <c r="C51" s="335">
        <v>1108129361.2750225</v>
      </c>
      <c r="D51" s="335">
        <v>1336032684</v>
      </c>
      <c r="E51" s="329">
        <v>0</v>
      </c>
      <c r="F51" s="335">
        <v>64216021</v>
      </c>
      <c r="G51" s="335">
        <v>889692</v>
      </c>
      <c r="H51" s="335">
        <v>124225400</v>
      </c>
      <c r="I51" s="335">
        <f t="shared" si="0"/>
        <v>189331113</v>
      </c>
      <c r="J51" s="317"/>
      <c r="K51" s="335">
        <v>67352878</v>
      </c>
      <c r="L51" s="335">
        <v>401669980</v>
      </c>
      <c r="M51" s="335">
        <v>0</v>
      </c>
      <c r="N51" s="335">
        <v>12083031</v>
      </c>
      <c r="O51" s="335">
        <f t="shared" si="1"/>
        <v>481105889</v>
      </c>
      <c r="P51" s="335"/>
      <c r="Q51" s="318">
        <v>-19721827</v>
      </c>
      <c r="R51" s="318">
        <v>21190526</v>
      </c>
      <c r="S51" s="335">
        <f t="shared" si="2"/>
        <v>1468699</v>
      </c>
    </row>
    <row r="52" spans="1:19" ht="12.75" customHeight="1">
      <c r="A52" s="315">
        <v>21570</v>
      </c>
      <c r="B52" s="316" t="s">
        <v>420</v>
      </c>
      <c r="C52" s="335">
        <v>4622772.1910985233</v>
      </c>
      <c r="D52" s="335">
        <v>5774862</v>
      </c>
      <c r="E52" s="329">
        <v>0</v>
      </c>
      <c r="F52" s="335">
        <v>277567</v>
      </c>
      <c r="G52" s="335">
        <v>3846</v>
      </c>
      <c r="H52" s="335">
        <v>893291</v>
      </c>
      <c r="I52" s="335">
        <f t="shared" si="0"/>
        <v>1174704</v>
      </c>
      <c r="J52" s="317"/>
      <c r="K52" s="335">
        <v>291126</v>
      </c>
      <c r="L52" s="335">
        <v>1736177</v>
      </c>
      <c r="M52" s="335">
        <v>0</v>
      </c>
      <c r="N52" s="335">
        <v>27280</v>
      </c>
      <c r="O52" s="335">
        <f t="shared" si="1"/>
        <v>2054583</v>
      </c>
      <c r="P52" s="335"/>
      <c r="Q52" s="318">
        <v>-85246</v>
      </c>
      <c r="R52" s="318">
        <v>192663</v>
      </c>
      <c r="S52" s="335">
        <f t="shared" si="2"/>
        <v>107417</v>
      </c>
    </row>
    <row r="53" spans="1:19" ht="12.75" customHeight="1">
      <c r="A53" s="315">
        <v>21800</v>
      </c>
      <c r="B53" s="316" t="s">
        <v>421</v>
      </c>
      <c r="C53" s="335">
        <v>160022367.46234575</v>
      </c>
      <c r="D53" s="335">
        <v>183167497</v>
      </c>
      <c r="E53" s="329">
        <v>0</v>
      </c>
      <c r="F53" s="335">
        <v>8803892</v>
      </c>
      <c r="G53" s="335">
        <v>121975</v>
      </c>
      <c r="H53" s="335">
        <v>18114981</v>
      </c>
      <c r="I53" s="335">
        <f t="shared" si="0"/>
        <v>27040848</v>
      </c>
      <c r="J53" s="317"/>
      <c r="K53" s="335">
        <v>9233949</v>
      </c>
      <c r="L53" s="335">
        <v>55068177</v>
      </c>
      <c r="M53" s="335">
        <v>0</v>
      </c>
      <c r="N53" s="335">
        <v>14134551</v>
      </c>
      <c r="O53" s="335">
        <f t="shared" si="1"/>
        <v>78436677</v>
      </c>
      <c r="P53" s="335"/>
      <c r="Q53" s="318">
        <v>-2703824</v>
      </c>
      <c r="R53" s="318">
        <v>-478927</v>
      </c>
      <c r="S53" s="335">
        <f t="shared" si="2"/>
        <v>-3182751</v>
      </c>
    </row>
    <row r="54" spans="1:19" ht="12.75" customHeight="1">
      <c r="A54" s="315">
        <v>21900</v>
      </c>
      <c r="B54" s="316" t="s">
        <v>422</v>
      </c>
      <c r="C54" s="335">
        <v>89322133.317691296</v>
      </c>
      <c r="D54" s="335">
        <v>94453926</v>
      </c>
      <c r="E54" s="329">
        <v>0</v>
      </c>
      <c r="F54" s="335">
        <v>4539900</v>
      </c>
      <c r="G54" s="335">
        <v>62899</v>
      </c>
      <c r="H54" s="335">
        <v>3275304</v>
      </c>
      <c r="I54" s="335">
        <f t="shared" si="0"/>
        <v>7878103</v>
      </c>
      <c r="J54" s="317"/>
      <c r="K54" s="335">
        <v>4761668</v>
      </c>
      <c r="L54" s="335">
        <v>28396990</v>
      </c>
      <c r="M54" s="335">
        <v>0</v>
      </c>
      <c r="N54" s="335">
        <v>12475760</v>
      </c>
      <c r="O54" s="335">
        <f t="shared" si="1"/>
        <v>45634418</v>
      </c>
      <c r="P54" s="335"/>
      <c r="Q54" s="318">
        <v>-1394280</v>
      </c>
      <c r="R54" s="318">
        <v>-2652092</v>
      </c>
      <c r="S54" s="335">
        <f t="shared" si="2"/>
        <v>-4046372</v>
      </c>
    </row>
    <row r="55" spans="1:19" ht="12.75" customHeight="1">
      <c r="A55" s="315">
        <v>22000</v>
      </c>
      <c r="B55" s="316" t="s">
        <v>423</v>
      </c>
      <c r="C55" s="335">
        <v>89378397.703986853</v>
      </c>
      <c r="D55" s="335">
        <v>89833276</v>
      </c>
      <c r="E55" s="329">
        <v>0</v>
      </c>
      <c r="F55" s="335">
        <v>4317810</v>
      </c>
      <c r="G55" s="335">
        <v>59822</v>
      </c>
      <c r="H55" s="335">
        <v>0</v>
      </c>
      <c r="I55" s="335">
        <f t="shared" si="0"/>
        <v>4377632</v>
      </c>
      <c r="J55" s="317"/>
      <c r="K55" s="335">
        <v>4528729</v>
      </c>
      <c r="L55" s="335">
        <v>27007820</v>
      </c>
      <c r="M55" s="335">
        <v>0</v>
      </c>
      <c r="N55" s="335">
        <v>14173441</v>
      </c>
      <c r="O55" s="335">
        <f t="shared" si="1"/>
        <v>45709990</v>
      </c>
      <c r="P55" s="335"/>
      <c r="Q55" s="318">
        <v>-1326073</v>
      </c>
      <c r="R55" s="318">
        <v>-3128669</v>
      </c>
      <c r="S55" s="335">
        <f t="shared" si="2"/>
        <v>-4454742</v>
      </c>
    </row>
    <row r="56" spans="1:19" ht="12.75" customHeight="1">
      <c r="A56" s="315">
        <v>23000</v>
      </c>
      <c r="B56" s="316" t="s">
        <v>424</v>
      </c>
      <c r="C56" s="335">
        <v>71717145.563972116</v>
      </c>
      <c r="D56" s="335">
        <v>78607577</v>
      </c>
      <c r="E56" s="329">
        <v>0</v>
      </c>
      <c r="F56" s="335">
        <v>3778250</v>
      </c>
      <c r="G56" s="335">
        <v>52346</v>
      </c>
      <c r="H56" s="335">
        <v>4135548</v>
      </c>
      <c r="I56" s="335">
        <f t="shared" si="0"/>
        <v>7966144</v>
      </c>
      <c r="J56" s="317"/>
      <c r="K56" s="335">
        <v>3962812</v>
      </c>
      <c r="L56" s="335">
        <v>23632883</v>
      </c>
      <c r="M56" s="335">
        <v>0</v>
      </c>
      <c r="N56" s="335">
        <v>4880526</v>
      </c>
      <c r="O56" s="335">
        <f t="shared" si="1"/>
        <v>32476221</v>
      </c>
      <c r="P56" s="335"/>
      <c r="Q56" s="318">
        <v>-1160365</v>
      </c>
      <c r="R56" s="318">
        <v>-432711</v>
      </c>
      <c r="S56" s="335">
        <f t="shared" si="2"/>
        <v>-1593076</v>
      </c>
    </row>
    <row r="57" spans="1:19" ht="12.75" customHeight="1">
      <c r="A57" s="315">
        <v>23100</v>
      </c>
      <c r="B57" s="316" t="s">
        <v>425</v>
      </c>
      <c r="C57" s="335">
        <v>416554875.75648391</v>
      </c>
      <c r="D57" s="335">
        <v>487339827</v>
      </c>
      <c r="E57" s="329">
        <v>0</v>
      </c>
      <c r="F57" s="335">
        <v>23423847</v>
      </c>
      <c r="G57" s="335">
        <v>324530</v>
      </c>
      <c r="H57" s="335">
        <v>53576681</v>
      </c>
      <c r="I57" s="335">
        <f t="shared" si="0"/>
        <v>77325058</v>
      </c>
      <c r="J57" s="317"/>
      <c r="K57" s="335">
        <v>24568066</v>
      </c>
      <c r="L57" s="335">
        <v>146515711</v>
      </c>
      <c r="M57" s="335">
        <v>0</v>
      </c>
      <c r="N57" s="335">
        <v>21820386</v>
      </c>
      <c r="O57" s="335">
        <f t="shared" si="1"/>
        <v>192904163</v>
      </c>
      <c r="P57" s="335"/>
      <c r="Q57" s="318">
        <v>-7193860</v>
      </c>
      <c r="R57" s="318">
        <v>4731203</v>
      </c>
      <c r="S57" s="335">
        <f t="shared" si="2"/>
        <v>-2462657</v>
      </c>
    </row>
    <row r="58" spans="1:19" ht="12.75" customHeight="1">
      <c r="A58" s="315">
        <v>23200</v>
      </c>
      <c r="B58" s="316" t="s">
        <v>426</v>
      </c>
      <c r="C58" s="335">
        <v>211944550.94158906</v>
      </c>
      <c r="D58" s="335">
        <v>259553742</v>
      </c>
      <c r="E58" s="329">
        <v>0</v>
      </c>
      <c r="F58" s="335">
        <v>12475375</v>
      </c>
      <c r="G58" s="335">
        <v>172842</v>
      </c>
      <c r="H58" s="335">
        <v>39891406</v>
      </c>
      <c r="I58" s="335">
        <f t="shared" si="0"/>
        <v>52539623</v>
      </c>
      <c r="J58" s="317"/>
      <c r="K58" s="335">
        <v>13084778</v>
      </c>
      <c r="L58" s="335">
        <v>78033230</v>
      </c>
      <c r="M58" s="335">
        <v>0</v>
      </c>
      <c r="N58" s="335">
        <v>16800768</v>
      </c>
      <c r="O58" s="335">
        <f t="shared" si="1"/>
        <v>107918776</v>
      </c>
      <c r="P58" s="335"/>
      <c r="Q58" s="318">
        <v>-3831399</v>
      </c>
      <c r="R58" s="318">
        <v>3007112</v>
      </c>
      <c r="S58" s="335">
        <f t="shared" si="2"/>
        <v>-824287</v>
      </c>
    </row>
    <row r="59" spans="1:19" ht="12.75" customHeight="1">
      <c r="A59" s="315">
        <v>30000</v>
      </c>
      <c r="B59" s="316" t="s">
        <v>427</v>
      </c>
      <c r="C59" s="335">
        <v>24475793.755833395</v>
      </c>
      <c r="D59" s="335">
        <v>24832570</v>
      </c>
      <c r="E59" s="329">
        <v>0</v>
      </c>
      <c r="F59" s="335">
        <v>1193570</v>
      </c>
      <c r="G59" s="335">
        <v>16537</v>
      </c>
      <c r="H59" s="335">
        <v>601221</v>
      </c>
      <c r="I59" s="335">
        <f t="shared" si="0"/>
        <v>1811328</v>
      </c>
      <c r="J59" s="317"/>
      <c r="K59" s="335">
        <v>1251874</v>
      </c>
      <c r="L59" s="335">
        <v>7465759</v>
      </c>
      <c r="M59" s="335">
        <v>0</v>
      </c>
      <c r="N59" s="335">
        <v>3983790</v>
      </c>
      <c r="O59" s="335">
        <f t="shared" si="1"/>
        <v>12701423</v>
      </c>
      <c r="P59" s="335"/>
      <c r="Q59" s="318">
        <v>-366566</v>
      </c>
      <c r="R59" s="318">
        <v>-662187</v>
      </c>
      <c r="S59" s="335">
        <f t="shared" si="2"/>
        <v>-1028753</v>
      </c>
    </row>
    <row r="60" spans="1:19" ht="12.75" customHeight="1">
      <c r="A60" s="315">
        <v>30100</v>
      </c>
      <c r="B60" s="316" t="s">
        <v>428</v>
      </c>
      <c r="C60" s="335">
        <v>215029270.69841447</v>
      </c>
      <c r="D60" s="335">
        <v>232858984</v>
      </c>
      <c r="E60" s="329">
        <v>0</v>
      </c>
      <c r="F60" s="335">
        <v>11192299</v>
      </c>
      <c r="G60" s="335">
        <v>155066</v>
      </c>
      <c r="H60" s="335">
        <v>2606502</v>
      </c>
      <c r="I60" s="335">
        <f t="shared" si="0"/>
        <v>13953867</v>
      </c>
      <c r="J60" s="317"/>
      <c r="K60" s="335">
        <v>11739026</v>
      </c>
      <c r="L60" s="335">
        <v>70007616</v>
      </c>
      <c r="M60" s="335">
        <v>0</v>
      </c>
      <c r="N60" s="335">
        <v>16841400</v>
      </c>
      <c r="O60" s="335">
        <f t="shared" si="1"/>
        <v>98588042</v>
      </c>
      <c r="P60" s="335"/>
      <c r="Q60" s="318">
        <v>-3437345</v>
      </c>
      <c r="R60" s="318">
        <v>-2988286</v>
      </c>
      <c r="S60" s="335">
        <f t="shared" si="2"/>
        <v>-6425631</v>
      </c>
    </row>
    <row r="61" spans="1:19" ht="12.75" customHeight="1">
      <c r="A61" s="315">
        <v>30102</v>
      </c>
      <c r="B61" s="316" t="s">
        <v>429</v>
      </c>
      <c r="C61" s="335">
        <v>4228204.9472885942</v>
      </c>
      <c r="D61" s="335">
        <v>4699517</v>
      </c>
      <c r="E61" s="329">
        <v>0</v>
      </c>
      <c r="F61" s="335">
        <v>225881</v>
      </c>
      <c r="G61" s="335">
        <v>3130</v>
      </c>
      <c r="H61" s="335">
        <v>82443</v>
      </c>
      <c r="I61" s="335">
        <f t="shared" si="0"/>
        <v>311454</v>
      </c>
      <c r="J61" s="317"/>
      <c r="K61" s="335">
        <v>236915</v>
      </c>
      <c r="L61" s="335">
        <v>1412881</v>
      </c>
      <c r="M61" s="335">
        <v>0</v>
      </c>
      <c r="N61" s="335">
        <v>13600</v>
      </c>
      <c r="O61" s="335">
        <f t="shared" si="1"/>
        <v>1663396</v>
      </c>
      <c r="P61" s="335"/>
      <c r="Q61" s="318">
        <v>-69372</v>
      </c>
      <c r="R61" s="318">
        <v>20773</v>
      </c>
      <c r="S61" s="335">
        <f t="shared" si="2"/>
        <v>-48599</v>
      </c>
    </row>
    <row r="62" spans="1:19" ht="12.75" customHeight="1">
      <c r="A62" s="315">
        <v>30103</v>
      </c>
      <c r="B62" s="316" t="s">
        <v>430</v>
      </c>
      <c r="C62" s="335">
        <v>5372824.2355265459</v>
      </c>
      <c r="D62" s="335">
        <v>6105942</v>
      </c>
      <c r="E62" s="329">
        <v>0</v>
      </c>
      <c r="F62" s="335">
        <v>293480</v>
      </c>
      <c r="G62" s="335">
        <v>4066</v>
      </c>
      <c r="H62" s="335">
        <v>818691</v>
      </c>
      <c r="I62" s="335">
        <f t="shared" si="0"/>
        <v>1116237</v>
      </c>
      <c r="J62" s="317"/>
      <c r="K62" s="335">
        <v>307816</v>
      </c>
      <c r="L62" s="335">
        <v>1835714</v>
      </c>
      <c r="M62" s="335">
        <v>0</v>
      </c>
      <c r="N62" s="335">
        <v>263508</v>
      </c>
      <c r="O62" s="335">
        <f t="shared" si="1"/>
        <v>2407038</v>
      </c>
      <c r="P62" s="335"/>
      <c r="Q62" s="318">
        <v>-90133</v>
      </c>
      <c r="R62" s="318">
        <v>188577</v>
      </c>
      <c r="S62" s="335">
        <f t="shared" si="2"/>
        <v>98444</v>
      </c>
    </row>
    <row r="63" spans="1:19" ht="12.75" customHeight="1">
      <c r="A63" s="315">
        <v>30104</v>
      </c>
      <c r="B63" s="316" t="s">
        <v>431</v>
      </c>
      <c r="C63" s="335">
        <v>3485484.5522624641</v>
      </c>
      <c r="D63" s="335">
        <v>3491931</v>
      </c>
      <c r="E63" s="329">
        <v>0</v>
      </c>
      <c r="F63" s="335">
        <v>167839</v>
      </c>
      <c r="G63" s="335">
        <v>2325</v>
      </c>
      <c r="H63" s="335">
        <v>373696</v>
      </c>
      <c r="I63" s="335">
        <f t="shared" si="0"/>
        <v>543860</v>
      </c>
      <c r="J63" s="317"/>
      <c r="K63" s="335">
        <v>176037</v>
      </c>
      <c r="L63" s="335">
        <v>1049827</v>
      </c>
      <c r="M63" s="335">
        <v>0</v>
      </c>
      <c r="N63" s="335">
        <v>456115</v>
      </c>
      <c r="O63" s="335">
        <f t="shared" si="1"/>
        <v>1681979</v>
      </c>
      <c r="P63" s="335"/>
      <c r="Q63" s="318">
        <v>-51546</v>
      </c>
      <c r="R63" s="318">
        <v>22178</v>
      </c>
      <c r="S63" s="335">
        <f t="shared" si="2"/>
        <v>-29368</v>
      </c>
    </row>
    <row r="64" spans="1:19" ht="12.75" customHeight="1">
      <c r="A64" s="315">
        <v>30105</v>
      </c>
      <c r="B64" s="316" t="s">
        <v>432</v>
      </c>
      <c r="C64" s="335">
        <v>22069831.396998797</v>
      </c>
      <c r="D64" s="335">
        <v>23790801</v>
      </c>
      <c r="E64" s="329">
        <v>0</v>
      </c>
      <c r="F64" s="335">
        <v>1143498</v>
      </c>
      <c r="G64" s="335">
        <v>15843</v>
      </c>
      <c r="H64" s="335">
        <v>1689497</v>
      </c>
      <c r="I64" s="335">
        <f t="shared" si="0"/>
        <v>2848838</v>
      </c>
      <c r="J64" s="317"/>
      <c r="K64" s="335">
        <v>1199356</v>
      </c>
      <c r="L64" s="335">
        <v>7152557</v>
      </c>
      <c r="M64" s="335">
        <v>0</v>
      </c>
      <c r="N64" s="335">
        <v>755840</v>
      </c>
      <c r="O64" s="335">
        <f t="shared" si="1"/>
        <v>9107753</v>
      </c>
      <c r="P64" s="335"/>
      <c r="Q64" s="318">
        <v>-351188</v>
      </c>
      <c r="R64" s="318">
        <v>301905</v>
      </c>
      <c r="S64" s="335">
        <f t="shared" si="2"/>
        <v>-49283</v>
      </c>
    </row>
    <row r="65" spans="1:19" ht="12.75" customHeight="1">
      <c r="A65" s="315">
        <v>30200</v>
      </c>
      <c r="B65" s="316" t="s">
        <v>433</v>
      </c>
      <c r="C65" s="335">
        <v>49605482.425917767</v>
      </c>
      <c r="D65" s="335">
        <v>53901037</v>
      </c>
      <c r="E65" s="329">
        <v>0</v>
      </c>
      <c r="F65" s="335">
        <v>2590738</v>
      </c>
      <c r="G65" s="335">
        <v>35894</v>
      </c>
      <c r="H65" s="335">
        <v>2135343</v>
      </c>
      <c r="I65" s="335">
        <f t="shared" si="0"/>
        <v>4761975</v>
      </c>
      <c r="J65" s="317"/>
      <c r="K65" s="335">
        <v>2717291</v>
      </c>
      <c r="L65" s="335">
        <v>16205014</v>
      </c>
      <c r="M65" s="335">
        <v>0</v>
      </c>
      <c r="N65" s="335">
        <v>3144971</v>
      </c>
      <c r="O65" s="335">
        <f t="shared" si="1"/>
        <v>22067276</v>
      </c>
      <c r="P65" s="335"/>
      <c r="Q65" s="318">
        <v>-795659</v>
      </c>
      <c r="R65" s="318">
        <v>-5021</v>
      </c>
      <c r="S65" s="335">
        <f t="shared" si="2"/>
        <v>-800680</v>
      </c>
    </row>
    <row r="66" spans="1:19" ht="12.75" customHeight="1">
      <c r="A66" s="315">
        <v>30300</v>
      </c>
      <c r="B66" s="316" t="s">
        <v>434</v>
      </c>
      <c r="C66" s="335">
        <v>15680491.027032878</v>
      </c>
      <c r="D66" s="335">
        <v>17408812</v>
      </c>
      <c r="E66" s="329">
        <v>0</v>
      </c>
      <c r="F66" s="335">
        <v>836749</v>
      </c>
      <c r="G66" s="335">
        <v>11593</v>
      </c>
      <c r="H66" s="335">
        <v>0</v>
      </c>
      <c r="I66" s="335">
        <f t="shared" si="0"/>
        <v>848342</v>
      </c>
      <c r="J66" s="317"/>
      <c r="K66" s="335">
        <v>877623</v>
      </c>
      <c r="L66" s="335">
        <v>5233852</v>
      </c>
      <c r="M66" s="335">
        <v>0</v>
      </c>
      <c r="N66" s="335">
        <v>856727</v>
      </c>
      <c r="O66" s="335">
        <f t="shared" si="1"/>
        <v>6968202</v>
      </c>
      <c r="P66" s="335"/>
      <c r="Q66" s="318">
        <v>-256980</v>
      </c>
      <c r="R66" s="318">
        <v>-237264</v>
      </c>
      <c r="S66" s="335">
        <f t="shared" si="2"/>
        <v>-494244</v>
      </c>
    </row>
    <row r="67" spans="1:19" ht="12.75" customHeight="1">
      <c r="A67" s="315">
        <v>30400</v>
      </c>
      <c r="B67" s="316" t="s">
        <v>435</v>
      </c>
      <c r="C67" s="335">
        <v>29474550.653614387</v>
      </c>
      <c r="D67" s="335">
        <v>31832592</v>
      </c>
      <c r="E67" s="329">
        <v>0</v>
      </c>
      <c r="F67" s="335">
        <v>1530024</v>
      </c>
      <c r="G67" s="335">
        <v>21198</v>
      </c>
      <c r="H67" s="335">
        <v>188841</v>
      </c>
      <c r="I67" s="335">
        <f t="shared" si="0"/>
        <v>1740063</v>
      </c>
      <c r="J67" s="317"/>
      <c r="K67" s="335">
        <v>1604764</v>
      </c>
      <c r="L67" s="335">
        <v>9570272</v>
      </c>
      <c r="M67" s="335">
        <v>0</v>
      </c>
      <c r="N67" s="335">
        <v>2227175</v>
      </c>
      <c r="O67" s="335">
        <f t="shared" si="1"/>
        <v>13402211</v>
      </c>
      <c r="P67" s="335"/>
      <c r="Q67" s="318">
        <v>-469896</v>
      </c>
      <c r="R67" s="318">
        <v>-446682</v>
      </c>
      <c r="S67" s="335">
        <f t="shared" si="2"/>
        <v>-916578</v>
      </c>
    </row>
    <row r="68" spans="1:19" ht="12.75" customHeight="1">
      <c r="A68" s="315">
        <v>30405</v>
      </c>
      <c r="B68" s="316" t="s">
        <v>436</v>
      </c>
      <c r="C68" s="335">
        <v>19360308.882791363</v>
      </c>
      <c r="D68" s="335">
        <v>19124933</v>
      </c>
      <c r="E68" s="329">
        <v>0</v>
      </c>
      <c r="F68" s="335">
        <v>919234</v>
      </c>
      <c r="G68" s="335">
        <v>12736</v>
      </c>
      <c r="H68" s="335">
        <v>0</v>
      </c>
      <c r="I68" s="335">
        <f t="shared" ref="I68:I131" si="3">SUM(E68:H68)</f>
        <v>931970</v>
      </c>
      <c r="J68" s="317"/>
      <c r="K68" s="335">
        <v>964138</v>
      </c>
      <c r="L68" s="335">
        <v>5749793</v>
      </c>
      <c r="M68" s="335">
        <v>0</v>
      </c>
      <c r="N68" s="335">
        <v>4199252</v>
      </c>
      <c r="O68" s="335">
        <f t="shared" ref="O68:O131" si="4">SUM(K68:N68)</f>
        <v>10913183</v>
      </c>
      <c r="P68" s="335"/>
      <c r="Q68" s="318">
        <v>-282312</v>
      </c>
      <c r="R68" s="318">
        <v>-1007295</v>
      </c>
      <c r="S68" s="335">
        <f t="shared" ref="S68:S131" si="5">Q68+R68</f>
        <v>-1289607</v>
      </c>
    </row>
    <row r="69" spans="1:19" ht="12.75" customHeight="1">
      <c r="A69" s="315">
        <v>30500</v>
      </c>
      <c r="B69" s="316" t="s">
        <v>437</v>
      </c>
      <c r="C69" s="335">
        <v>31808394.179532368</v>
      </c>
      <c r="D69" s="335">
        <v>34461185</v>
      </c>
      <c r="E69" s="329">
        <v>0</v>
      </c>
      <c r="F69" s="335">
        <v>1656367</v>
      </c>
      <c r="G69" s="335">
        <v>22948</v>
      </c>
      <c r="H69" s="335">
        <v>649218</v>
      </c>
      <c r="I69" s="335">
        <f t="shared" si="3"/>
        <v>2328533</v>
      </c>
      <c r="J69" s="317"/>
      <c r="K69" s="335">
        <v>1737278</v>
      </c>
      <c r="L69" s="335">
        <v>10360543</v>
      </c>
      <c r="M69" s="335">
        <v>0</v>
      </c>
      <c r="N69" s="335">
        <v>2294038</v>
      </c>
      <c r="O69" s="335">
        <f t="shared" si="4"/>
        <v>14391859</v>
      </c>
      <c r="P69" s="335"/>
      <c r="Q69" s="318">
        <v>-508698</v>
      </c>
      <c r="R69" s="318">
        <v>-308843</v>
      </c>
      <c r="S69" s="335">
        <f t="shared" si="5"/>
        <v>-817541</v>
      </c>
    </row>
    <row r="70" spans="1:19" ht="12.75" customHeight="1">
      <c r="A70" s="315">
        <v>30600</v>
      </c>
      <c r="B70" s="316" t="s">
        <v>438</v>
      </c>
      <c r="C70" s="335">
        <v>24164446.40242276</v>
      </c>
      <c r="D70" s="335">
        <v>25122668</v>
      </c>
      <c r="E70" s="329">
        <v>0</v>
      </c>
      <c r="F70" s="335">
        <v>1207514</v>
      </c>
      <c r="G70" s="335">
        <v>16730</v>
      </c>
      <c r="H70" s="335">
        <v>504339</v>
      </c>
      <c r="I70" s="335">
        <f t="shared" si="3"/>
        <v>1728583</v>
      </c>
      <c r="J70" s="317"/>
      <c r="K70" s="335">
        <v>1266499</v>
      </c>
      <c r="L70" s="335">
        <v>7552975</v>
      </c>
      <c r="M70" s="335">
        <v>0</v>
      </c>
      <c r="N70" s="335">
        <v>3608931</v>
      </c>
      <c r="O70" s="335">
        <f t="shared" si="4"/>
        <v>12428405</v>
      </c>
      <c r="P70" s="335"/>
      <c r="Q70" s="318">
        <v>-370848</v>
      </c>
      <c r="R70" s="318">
        <v>-637262</v>
      </c>
      <c r="S70" s="335">
        <f t="shared" si="5"/>
        <v>-1008110</v>
      </c>
    </row>
    <row r="71" spans="1:19" ht="12.75" customHeight="1">
      <c r="A71" s="315">
        <v>30601</v>
      </c>
      <c r="B71" s="316" t="s">
        <v>439</v>
      </c>
      <c r="C71" s="335">
        <v>630570.14492628828</v>
      </c>
      <c r="D71" s="335">
        <v>232293</v>
      </c>
      <c r="E71" s="329">
        <v>0</v>
      </c>
      <c r="F71" s="335">
        <v>11165</v>
      </c>
      <c r="G71" s="335">
        <v>155</v>
      </c>
      <c r="H71" s="335">
        <v>111428</v>
      </c>
      <c r="I71" s="335">
        <f t="shared" si="3"/>
        <v>122748</v>
      </c>
      <c r="J71" s="317"/>
      <c r="K71" s="335">
        <v>11710</v>
      </c>
      <c r="L71" s="335">
        <v>69837</v>
      </c>
      <c r="M71" s="335">
        <v>0</v>
      </c>
      <c r="N71" s="335">
        <v>603158</v>
      </c>
      <c r="O71" s="335">
        <f t="shared" si="4"/>
        <v>684705</v>
      </c>
      <c r="P71" s="335"/>
      <c r="Q71" s="318">
        <v>-3429</v>
      </c>
      <c r="R71" s="318">
        <v>-103776</v>
      </c>
      <c r="S71" s="335">
        <f t="shared" si="5"/>
        <v>-107205</v>
      </c>
    </row>
    <row r="72" spans="1:19" ht="12.75" customHeight="1">
      <c r="A72" s="315">
        <v>30700</v>
      </c>
      <c r="B72" s="316" t="s">
        <v>440</v>
      </c>
      <c r="C72" s="335">
        <v>63482083.068744473</v>
      </c>
      <c r="D72" s="335">
        <v>67669098</v>
      </c>
      <c r="E72" s="329">
        <v>0</v>
      </c>
      <c r="F72" s="335">
        <v>3252495</v>
      </c>
      <c r="G72" s="335">
        <v>45062</v>
      </c>
      <c r="H72" s="335">
        <v>1430496</v>
      </c>
      <c r="I72" s="335">
        <f t="shared" si="3"/>
        <v>4728053</v>
      </c>
      <c r="J72" s="317"/>
      <c r="K72" s="335">
        <v>3411375</v>
      </c>
      <c r="L72" s="335">
        <v>20344297</v>
      </c>
      <c r="M72" s="335">
        <v>0</v>
      </c>
      <c r="N72" s="335">
        <v>5944960</v>
      </c>
      <c r="O72" s="335">
        <f t="shared" si="4"/>
        <v>29700632</v>
      </c>
      <c r="P72" s="335"/>
      <c r="Q72" s="318">
        <v>-998896</v>
      </c>
      <c r="R72" s="318">
        <v>-851217</v>
      </c>
      <c r="S72" s="335">
        <f t="shared" si="5"/>
        <v>-1850113</v>
      </c>
    </row>
    <row r="73" spans="1:19" ht="12.75" customHeight="1">
      <c r="A73" s="315">
        <v>30705</v>
      </c>
      <c r="B73" s="316" t="s">
        <v>441</v>
      </c>
      <c r="C73" s="335">
        <v>11745821.289740242</v>
      </c>
      <c r="D73" s="335">
        <v>12895501</v>
      </c>
      <c r="E73" s="329">
        <v>0</v>
      </c>
      <c r="F73" s="335">
        <v>619819</v>
      </c>
      <c r="G73" s="335">
        <v>8587</v>
      </c>
      <c r="H73" s="335">
        <v>55240</v>
      </c>
      <c r="I73" s="335">
        <f t="shared" si="3"/>
        <v>683646</v>
      </c>
      <c r="J73" s="317"/>
      <c r="K73" s="335">
        <v>650096</v>
      </c>
      <c r="L73" s="335">
        <v>3876953</v>
      </c>
      <c r="M73" s="335">
        <v>0</v>
      </c>
      <c r="N73" s="335">
        <v>967614</v>
      </c>
      <c r="O73" s="335">
        <f t="shared" si="4"/>
        <v>5494663</v>
      </c>
      <c r="P73" s="335"/>
      <c r="Q73" s="318">
        <v>-190357</v>
      </c>
      <c r="R73" s="318">
        <v>-287123</v>
      </c>
      <c r="S73" s="335">
        <f t="shared" si="5"/>
        <v>-477480</v>
      </c>
    </row>
    <row r="74" spans="1:19" ht="12.75" customHeight="1">
      <c r="A74" s="315">
        <v>30800</v>
      </c>
      <c r="B74" s="316" t="s">
        <v>442</v>
      </c>
      <c r="C74" s="335">
        <v>21088269.940325905</v>
      </c>
      <c r="D74" s="335">
        <v>22589731</v>
      </c>
      <c r="E74" s="329">
        <v>0</v>
      </c>
      <c r="F74" s="335">
        <v>1085769</v>
      </c>
      <c r="G74" s="335">
        <v>15043</v>
      </c>
      <c r="H74" s="335">
        <v>0</v>
      </c>
      <c r="I74" s="335">
        <f t="shared" si="3"/>
        <v>1100812</v>
      </c>
      <c r="J74" s="317"/>
      <c r="K74" s="335">
        <v>1138807</v>
      </c>
      <c r="L74" s="335">
        <v>6791463</v>
      </c>
      <c r="M74" s="335">
        <v>0</v>
      </c>
      <c r="N74" s="335">
        <v>4714470</v>
      </c>
      <c r="O74" s="335">
        <f t="shared" si="4"/>
        <v>12644740</v>
      </c>
      <c r="P74" s="335"/>
      <c r="Q74" s="318">
        <v>-333458</v>
      </c>
      <c r="R74" s="318">
        <v>-1169578</v>
      </c>
      <c r="S74" s="335">
        <f t="shared" si="5"/>
        <v>-1503036</v>
      </c>
    </row>
    <row r="75" spans="1:19" ht="12.75" customHeight="1">
      <c r="A75" s="315">
        <v>30900</v>
      </c>
      <c r="B75" s="316" t="s">
        <v>443</v>
      </c>
      <c r="C75" s="335">
        <v>40393512.521800891</v>
      </c>
      <c r="D75" s="335">
        <v>42622281</v>
      </c>
      <c r="E75" s="329">
        <v>0</v>
      </c>
      <c r="F75" s="335">
        <v>2048628</v>
      </c>
      <c r="G75" s="335">
        <v>28383</v>
      </c>
      <c r="H75" s="335">
        <v>0</v>
      </c>
      <c r="I75" s="335">
        <f t="shared" si="3"/>
        <v>2077011</v>
      </c>
      <c r="J75" s="317"/>
      <c r="K75" s="335">
        <v>2148700</v>
      </c>
      <c r="L75" s="335">
        <v>12814126</v>
      </c>
      <c r="M75" s="335">
        <v>0</v>
      </c>
      <c r="N75" s="335">
        <v>3505611</v>
      </c>
      <c r="O75" s="335">
        <f t="shared" si="4"/>
        <v>18468437</v>
      </c>
      <c r="P75" s="335"/>
      <c r="Q75" s="318">
        <v>-629168</v>
      </c>
      <c r="R75" s="318">
        <v>-780812</v>
      </c>
      <c r="S75" s="335">
        <f t="shared" si="5"/>
        <v>-1409980</v>
      </c>
    </row>
    <row r="76" spans="1:19" ht="12.75" customHeight="1">
      <c r="A76" s="315">
        <v>30905</v>
      </c>
      <c r="B76" s="316" t="s">
        <v>444</v>
      </c>
      <c r="C76" s="335">
        <v>7606819.4546920396</v>
      </c>
      <c r="D76" s="335">
        <v>8398482</v>
      </c>
      <c r="E76" s="329">
        <v>0</v>
      </c>
      <c r="F76" s="335">
        <v>403671</v>
      </c>
      <c r="G76" s="335">
        <v>5593</v>
      </c>
      <c r="H76" s="335">
        <v>316384</v>
      </c>
      <c r="I76" s="335">
        <f t="shared" si="3"/>
        <v>725648</v>
      </c>
      <c r="J76" s="317"/>
      <c r="K76" s="335">
        <v>423389</v>
      </c>
      <c r="L76" s="335">
        <v>2524952</v>
      </c>
      <c r="M76" s="335">
        <v>0</v>
      </c>
      <c r="N76" s="335">
        <v>903891</v>
      </c>
      <c r="O76" s="335">
        <f t="shared" si="4"/>
        <v>3852232</v>
      </c>
      <c r="P76" s="335"/>
      <c r="Q76" s="318">
        <v>-123974</v>
      </c>
      <c r="R76" s="318">
        <v>-223370</v>
      </c>
      <c r="S76" s="335">
        <f t="shared" si="5"/>
        <v>-347344</v>
      </c>
    </row>
    <row r="77" spans="1:19" ht="12.75" customHeight="1">
      <c r="A77" s="315">
        <v>31000</v>
      </c>
      <c r="B77" s="316" t="s">
        <v>445</v>
      </c>
      <c r="C77" s="335">
        <v>122739879.19744825</v>
      </c>
      <c r="D77" s="335">
        <v>133235084</v>
      </c>
      <c r="E77" s="329">
        <v>0</v>
      </c>
      <c r="F77" s="335">
        <v>6403905</v>
      </c>
      <c r="G77" s="335">
        <v>88724</v>
      </c>
      <c r="H77" s="335">
        <v>4125051</v>
      </c>
      <c r="I77" s="335">
        <f t="shared" si="3"/>
        <v>10617680</v>
      </c>
      <c r="J77" s="317"/>
      <c r="K77" s="335">
        <v>6716727</v>
      </c>
      <c r="L77" s="335">
        <v>40056306</v>
      </c>
      <c r="M77" s="335">
        <v>0</v>
      </c>
      <c r="N77" s="335">
        <v>5040267</v>
      </c>
      <c r="O77" s="335">
        <f t="shared" si="4"/>
        <v>51813300</v>
      </c>
      <c r="P77" s="335"/>
      <c r="Q77" s="318">
        <v>-1966748</v>
      </c>
      <c r="R77" s="318">
        <v>287199</v>
      </c>
      <c r="S77" s="335">
        <f t="shared" si="5"/>
        <v>-1679549</v>
      </c>
    </row>
    <row r="78" spans="1:19" ht="12.75" customHeight="1">
      <c r="A78" s="315">
        <v>31005</v>
      </c>
      <c r="B78" s="316" t="s">
        <v>446</v>
      </c>
      <c r="C78" s="335">
        <v>10942599.628998099</v>
      </c>
      <c r="D78" s="335">
        <v>12043121</v>
      </c>
      <c r="E78" s="329">
        <v>0</v>
      </c>
      <c r="F78" s="335">
        <v>578849</v>
      </c>
      <c r="G78" s="335">
        <v>8020</v>
      </c>
      <c r="H78" s="335">
        <v>0</v>
      </c>
      <c r="I78" s="335">
        <f t="shared" si="3"/>
        <v>586869</v>
      </c>
      <c r="J78" s="317"/>
      <c r="K78" s="335">
        <v>607125</v>
      </c>
      <c r="L78" s="335">
        <v>3620690</v>
      </c>
      <c r="M78" s="335">
        <v>0</v>
      </c>
      <c r="N78" s="335">
        <v>660603</v>
      </c>
      <c r="O78" s="335">
        <f t="shared" si="4"/>
        <v>4888418</v>
      </c>
      <c r="P78" s="335"/>
      <c r="Q78" s="318">
        <v>-177774</v>
      </c>
      <c r="R78" s="318">
        <v>-208535</v>
      </c>
      <c r="S78" s="335">
        <f t="shared" si="5"/>
        <v>-386309</v>
      </c>
    </row>
    <row r="79" spans="1:19" ht="12.75" customHeight="1">
      <c r="A79" s="315">
        <v>31100</v>
      </c>
      <c r="B79" s="316" t="s">
        <v>447</v>
      </c>
      <c r="C79" s="335">
        <v>255809809.86923733</v>
      </c>
      <c r="D79" s="335">
        <v>278327014</v>
      </c>
      <c r="E79" s="329">
        <v>0</v>
      </c>
      <c r="F79" s="335">
        <v>13377707</v>
      </c>
      <c r="G79" s="335">
        <v>185344</v>
      </c>
      <c r="H79" s="335">
        <v>6993003</v>
      </c>
      <c r="I79" s="335">
        <f t="shared" si="3"/>
        <v>20556054</v>
      </c>
      <c r="J79" s="317"/>
      <c r="K79" s="335">
        <v>14031188</v>
      </c>
      <c r="L79" s="335">
        <v>83677299</v>
      </c>
      <c r="M79" s="335">
        <v>0</v>
      </c>
      <c r="N79" s="335">
        <v>8657260</v>
      </c>
      <c r="O79" s="335">
        <f t="shared" si="4"/>
        <v>106365747</v>
      </c>
      <c r="P79" s="335"/>
      <c r="Q79" s="318">
        <v>-4108520</v>
      </c>
      <c r="R79" s="318">
        <v>505369</v>
      </c>
      <c r="S79" s="335">
        <f t="shared" si="5"/>
        <v>-3603151</v>
      </c>
    </row>
    <row r="80" spans="1:19" ht="12.75" customHeight="1">
      <c r="A80" s="315">
        <v>31101</v>
      </c>
      <c r="B80" s="316" t="s">
        <v>448</v>
      </c>
      <c r="C80" s="335">
        <v>1712271.4945000478</v>
      </c>
      <c r="D80" s="335">
        <v>1665937</v>
      </c>
      <c r="E80" s="329">
        <v>0</v>
      </c>
      <c r="F80" s="335">
        <v>80073</v>
      </c>
      <c r="G80" s="335">
        <v>1109</v>
      </c>
      <c r="H80" s="335">
        <v>58305</v>
      </c>
      <c r="I80" s="335">
        <f t="shared" si="3"/>
        <v>139487</v>
      </c>
      <c r="J80" s="317"/>
      <c r="K80" s="335">
        <v>83984</v>
      </c>
      <c r="L80" s="335">
        <v>500854</v>
      </c>
      <c r="M80" s="335">
        <v>0</v>
      </c>
      <c r="N80" s="335">
        <v>329394</v>
      </c>
      <c r="O80" s="335">
        <f t="shared" si="4"/>
        <v>914232</v>
      </c>
      <c r="P80" s="335"/>
      <c r="Q80" s="318">
        <v>-24592</v>
      </c>
      <c r="R80" s="318">
        <v>-49410</v>
      </c>
      <c r="S80" s="335">
        <f t="shared" si="5"/>
        <v>-74002</v>
      </c>
    </row>
    <row r="81" spans="1:19" ht="12.75" customHeight="1">
      <c r="A81" s="315">
        <v>31102</v>
      </c>
      <c r="B81" s="316" t="s">
        <v>449</v>
      </c>
      <c r="C81" s="335">
        <v>4492139.9159762124</v>
      </c>
      <c r="D81" s="335">
        <v>5257424</v>
      </c>
      <c r="E81" s="329">
        <v>0</v>
      </c>
      <c r="F81" s="335">
        <v>252697</v>
      </c>
      <c r="G81" s="335">
        <v>3501</v>
      </c>
      <c r="H81" s="335">
        <v>515480</v>
      </c>
      <c r="I81" s="335">
        <f t="shared" si="3"/>
        <v>771678</v>
      </c>
      <c r="J81" s="317"/>
      <c r="K81" s="335">
        <v>265040</v>
      </c>
      <c r="L81" s="335">
        <v>1580612</v>
      </c>
      <c r="M81" s="335">
        <v>0</v>
      </c>
      <c r="N81" s="335">
        <v>0</v>
      </c>
      <c r="O81" s="335">
        <f t="shared" si="4"/>
        <v>1845652</v>
      </c>
      <c r="P81" s="335"/>
      <c r="Q81" s="318">
        <v>-77607</v>
      </c>
      <c r="R81" s="318">
        <v>128303</v>
      </c>
      <c r="S81" s="335">
        <f t="shared" si="5"/>
        <v>50696</v>
      </c>
    </row>
    <row r="82" spans="1:19" ht="12.75" customHeight="1">
      <c r="A82" s="315">
        <v>31105</v>
      </c>
      <c r="B82" s="316" t="s">
        <v>450</v>
      </c>
      <c r="C82" s="335">
        <v>39235560.264684558</v>
      </c>
      <c r="D82" s="335">
        <v>42514664</v>
      </c>
      <c r="E82" s="329">
        <v>0</v>
      </c>
      <c r="F82" s="335">
        <v>2043455</v>
      </c>
      <c r="G82" s="335">
        <v>28311</v>
      </c>
      <c r="H82" s="335">
        <v>2369596</v>
      </c>
      <c r="I82" s="335">
        <f t="shared" si="3"/>
        <v>4441362</v>
      </c>
      <c r="J82" s="317"/>
      <c r="K82" s="335">
        <v>2143275</v>
      </c>
      <c r="L82" s="335">
        <v>12781771</v>
      </c>
      <c r="M82" s="335">
        <v>0</v>
      </c>
      <c r="N82" s="335">
        <v>3073609</v>
      </c>
      <c r="O82" s="335">
        <f t="shared" si="4"/>
        <v>17998655</v>
      </c>
      <c r="P82" s="335"/>
      <c r="Q82" s="318">
        <v>-627580</v>
      </c>
      <c r="R82" s="318">
        <v>-278997</v>
      </c>
      <c r="S82" s="335">
        <f t="shared" si="5"/>
        <v>-906577</v>
      </c>
    </row>
    <row r="83" spans="1:19" ht="12.75" customHeight="1">
      <c r="A83" s="315">
        <v>31110</v>
      </c>
      <c r="B83" s="316" t="s">
        <v>451</v>
      </c>
      <c r="C83" s="335">
        <v>59740338.781140111</v>
      </c>
      <c r="D83" s="335">
        <v>67627045</v>
      </c>
      <c r="E83" s="329">
        <v>0</v>
      </c>
      <c r="F83" s="335">
        <v>3250474</v>
      </c>
      <c r="G83" s="335">
        <v>45034</v>
      </c>
      <c r="H83" s="335">
        <v>2955063</v>
      </c>
      <c r="I83" s="335">
        <f t="shared" si="3"/>
        <v>6250571</v>
      </c>
      <c r="J83" s="317"/>
      <c r="K83" s="335">
        <v>3409255</v>
      </c>
      <c r="L83" s="335">
        <v>20331654</v>
      </c>
      <c r="M83" s="335">
        <v>0</v>
      </c>
      <c r="N83" s="335">
        <v>0</v>
      </c>
      <c r="O83" s="335">
        <f t="shared" si="4"/>
        <v>23740909</v>
      </c>
      <c r="P83" s="335"/>
      <c r="Q83" s="318">
        <v>-998276</v>
      </c>
      <c r="R83" s="318">
        <v>769118</v>
      </c>
      <c r="S83" s="335">
        <f t="shared" si="5"/>
        <v>-229158</v>
      </c>
    </row>
    <row r="84" spans="1:19" ht="12.75" customHeight="1">
      <c r="A84" s="315">
        <v>31200</v>
      </c>
      <c r="B84" s="316" t="s">
        <v>452</v>
      </c>
      <c r="C84" s="335">
        <v>110407996.3921276</v>
      </c>
      <c r="D84" s="335">
        <v>118218402</v>
      </c>
      <c r="E84" s="329">
        <v>0</v>
      </c>
      <c r="F84" s="335">
        <v>5682133</v>
      </c>
      <c r="G84" s="335">
        <v>78724</v>
      </c>
      <c r="H84" s="335">
        <v>0</v>
      </c>
      <c r="I84" s="335">
        <f t="shared" si="3"/>
        <v>5760857</v>
      </c>
      <c r="J84" s="317"/>
      <c r="K84" s="335">
        <v>5959697</v>
      </c>
      <c r="L84" s="335">
        <v>35541633</v>
      </c>
      <c r="M84" s="335">
        <v>0</v>
      </c>
      <c r="N84" s="335">
        <v>11773643</v>
      </c>
      <c r="O84" s="335">
        <f t="shared" si="4"/>
        <v>53274973</v>
      </c>
      <c r="P84" s="335"/>
      <c r="Q84" s="318">
        <v>-1745079</v>
      </c>
      <c r="R84" s="318">
        <v>-2778050</v>
      </c>
      <c r="S84" s="335">
        <f t="shared" si="5"/>
        <v>-4523129</v>
      </c>
    </row>
    <row r="85" spans="1:19" ht="12.75" customHeight="1">
      <c r="A85" s="315">
        <v>31205</v>
      </c>
      <c r="B85" s="316" t="s">
        <v>453</v>
      </c>
      <c r="C85" s="335">
        <v>12769016.343726739</v>
      </c>
      <c r="D85" s="335">
        <v>13346911</v>
      </c>
      <c r="E85" s="329">
        <v>0</v>
      </c>
      <c r="F85" s="335">
        <v>641515</v>
      </c>
      <c r="G85" s="335">
        <v>8888</v>
      </c>
      <c r="H85" s="335">
        <v>0</v>
      </c>
      <c r="I85" s="335">
        <f t="shared" si="3"/>
        <v>650403</v>
      </c>
      <c r="J85" s="317"/>
      <c r="K85" s="335">
        <v>672852</v>
      </c>
      <c r="L85" s="335">
        <v>4012667</v>
      </c>
      <c r="M85" s="335">
        <v>0</v>
      </c>
      <c r="N85" s="335">
        <v>2100735</v>
      </c>
      <c r="O85" s="335">
        <f t="shared" si="4"/>
        <v>6786254</v>
      </c>
      <c r="P85" s="335"/>
      <c r="Q85" s="318">
        <v>-197020</v>
      </c>
      <c r="R85" s="318">
        <v>-575039</v>
      </c>
      <c r="S85" s="335">
        <f t="shared" si="5"/>
        <v>-772059</v>
      </c>
    </row>
    <row r="86" spans="1:19" ht="12.75" customHeight="1">
      <c r="A86" s="315">
        <v>31300</v>
      </c>
      <c r="B86" s="316" t="s">
        <v>454</v>
      </c>
      <c r="C86" s="335">
        <v>312634952.41310197</v>
      </c>
      <c r="D86" s="335">
        <v>343875045</v>
      </c>
      <c r="E86" s="329">
        <v>0</v>
      </c>
      <c r="F86" s="335">
        <v>16528254</v>
      </c>
      <c r="G86" s="335">
        <v>228993</v>
      </c>
      <c r="H86" s="335">
        <v>14839818</v>
      </c>
      <c r="I86" s="335">
        <f t="shared" si="3"/>
        <v>31597065</v>
      </c>
      <c r="J86" s="317"/>
      <c r="K86" s="335">
        <v>17335634</v>
      </c>
      <c r="L86" s="335">
        <v>103383910</v>
      </c>
      <c r="M86" s="335">
        <v>0</v>
      </c>
      <c r="N86" s="335">
        <v>9064578</v>
      </c>
      <c r="O86" s="335">
        <f t="shared" si="4"/>
        <v>129784122</v>
      </c>
      <c r="P86" s="335"/>
      <c r="Q86" s="318">
        <v>-5076107</v>
      </c>
      <c r="R86" s="318">
        <v>2910455</v>
      </c>
      <c r="S86" s="335">
        <f t="shared" si="5"/>
        <v>-2165652</v>
      </c>
    </row>
    <row r="87" spans="1:19" ht="12.75" customHeight="1">
      <c r="A87" s="315">
        <v>31301</v>
      </c>
      <c r="B87" s="316" t="s">
        <v>455</v>
      </c>
      <c r="C87" s="335">
        <v>7082084.3966490999</v>
      </c>
      <c r="D87" s="335">
        <v>7393061</v>
      </c>
      <c r="E87" s="329">
        <v>0</v>
      </c>
      <c r="F87" s="335">
        <v>355345</v>
      </c>
      <c r="G87" s="335">
        <v>4923</v>
      </c>
      <c r="H87" s="335">
        <v>1178310</v>
      </c>
      <c r="I87" s="335">
        <f t="shared" si="3"/>
        <v>1538578</v>
      </c>
      <c r="J87" s="317"/>
      <c r="K87" s="335">
        <v>372703</v>
      </c>
      <c r="L87" s="335">
        <v>2222678</v>
      </c>
      <c r="M87" s="335">
        <v>0</v>
      </c>
      <c r="N87" s="335">
        <v>780660</v>
      </c>
      <c r="O87" s="335">
        <f t="shared" si="4"/>
        <v>3376041</v>
      </c>
      <c r="P87" s="335"/>
      <c r="Q87" s="318">
        <v>-109133</v>
      </c>
      <c r="R87" s="318">
        <v>225748</v>
      </c>
      <c r="S87" s="335">
        <f t="shared" si="5"/>
        <v>116615</v>
      </c>
    </row>
    <row r="88" spans="1:19" ht="12.75" customHeight="1">
      <c r="A88" s="315">
        <v>31320</v>
      </c>
      <c r="B88" s="316" t="s">
        <v>456</v>
      </c>
      <c r="C88" s="335">
        <v>54488461.731526285</v>
      </c>
      <c r="D88" s="335">
        <v>60537539</v>
      </c>
      <c r="E88" s="329">
        <v>0</v>
      </c>
      <c r="F88" s="335">
        <v>2909719</v>
      </c>
      <c r="G88" s="335">
        <v>40313</v>
      </c>
      <c r="H88" s="335">
        <v>933939</v>
      </c>
      <c r="I88" s="335">
        <f t="shared" si="3"/>
        <v>3883971</v>
      </c>
      <c r="J88" s="317"/>
      <c r="K88" s="335">
        <v>3051855</v>
      </c>
      <c r="L88" s="335">
        <v>18200237</v>
      </c>
      <c r="M88" s="335">
        <v>0</v>
      </c>
      <c r="N88" s="335">
        <v>2632835</v>
      </c>
      <c r="O88" s="335">
        <f t="shared" si="4"/>
        <v>23884927</v>
      </c>
      <c r="P88" s="335"/>
      <c r="Q88" s="318">
        <v>-893624</v>
      </c>
      <c r="R88" s="318">
        <v>-341367</v>
      </c>
      <c r="S88" s="335">
        <f t="shared" si="5"/>
        <v>-1234991</v>
      </c>
    </row>
    <row r="89" spans="1:19" ht="12.75" customHeight="1">
      <c r="A89" s="315">
        <v>31400</v>
      </c>
      <c r="B89" s="316" t="s">
        <v>457</v>
      </c>
      <c r="C89" s="335">
        <v>116263549.85837409</v>
      </c>
      <c r="D89" s="335">
        <v>123153047</v>
      </c>
      <c r="E89" s="329">
        <v>0</v>
      </c>
      <c r="F89" s="335">
        <v>5919315</v>
      </c>
      <c r="G89" s="335">
        <v>82010</v>
      </c>
      <c r="H89" s="335">
        <v>2768253</v>
      </c>
      <c r="I89" s="335">
        <f t="shared" si="3"/>
        <v>8769578</v>
      </c>
      <c r="J89" s="317"/>
      <c r="K89" s="335">
        <v>6208465</v>
      </c>
      <c r="L89" s="335">
        <v>37025204</v>
      </c>
      <c r="M89" s="335">
        <v>0</v>
      </c>
      <c r="N89" s="335">
        <v>9889185</v>
      </c>
      <c r="O89" s="335">
        <f t="shared" si="4"/>
        <v>53122854</v>
      </c>
      <c r="P89" s="335"/>
      <c r="Q89" s="318">
        <v>-1817922</v>
      </c>
      <c r="R89" s="318">
        <v>-1215829</v>
      </c>
      <c r="S89" s="335">
        <f t="shared" si="5"/>
        <v>-3033751</v>
      </c>
    </row>
    <row r="90" spans="1:19" ht="12.75" customHeight="1">
      <c r="A90" s="315">
        <v>31405</v>
      </c>
      <c r="B90" s="316" t="s">
        <v>458</v>
      </c>
      <c r="C90" s="335">
        <v>22855820.984240588</v>
      </c>
      <c r="D90" s="335">
        <v>24002128</v>
      </c>
      <c r="E90" s="329">
        <v>0</v>
      </c>
      <c r="F90" s="335">
        <v>1153655</v>
      </c>
      <c r="G90" s="335">
        <v>15984</v>
      </c>
      <c r="H90" s="335">
        <v>912228</v>
      </c>
      <c r="I90" s="335">
        <f t="shared" si="3"/>
        <v>2081867</v>
      </c>
      <c r="J90" s="317"/>
      <c r="K90" s="335">
        <v>1210010</v>
      </c>
      <c r="L90" s="335">
        <v>7216092</v>
      </c>
      <c r="M90" s="335">
        <v>0</v>
      </c>
      <c r="N90" s="335">
        <v>2341766</v>
      </c>
      <c r="O90" s="335">
        <f t="shared" si="4"/>
        <v>10767868</v>
      </c>
      <c r="P90" s="335"/>
      <c r="Q90" s="318">
        <v>-354307</v>
      </c>
      <c r="R90" s="318">
        <v>-358013</v>
      </c>
      <c r="S90" s="335">
        <f t="shared" si="5"/>
        <v>-712320</v>
      </c>
    </row>
    <row r="91" spans="1:19" ht="12.75" customHeight="1">
      <c r="A91" s="315">
        <v>31500</v>
      </c>
      <c r="B91" s="316" t="s">
        <v>459</v>
      </c>
      <c r="C91" s="335">
        <v>17646139.04756755</v>
      </c>
      <c r="D91" s="335">
        <v>19965662</v>
      </c>
      <c r="E91" s="329">
        <v>0</v>
      </c>
      <c r="F91" s="335">
        <v>959644</v>
      </c>
      <c r="G91" s="335">
        <v>13296</v>
      </c>
      <c r="H91" s="335">
        <v>599668</v>
      </c>
      <c r="I91" s="335">
        <f t="shared" si="3"/>
        <v>1572608</v>
      </c>
      <c r="J91" s="317"/>
      <c r="K91" s="335">
        <v>1006521</v>
      </c>
      <c r="L91" s="335">
        <v>6002553</v>
      </c>
      <c r="M91" s="335">
        <v>0</v>
      </c>
      <c r="N91" s="335">
        <v>412720</v>
      </c>
      <c r="O91" s="335">
        <f t="shared" si="4"/>
        <v>7421794</v>
      </c>
      <c r="P91" s="335"/>
      <c r="Q91" s="318">
        <v>-294723</v>
      </c>
      <c r="R91" s="318">
        <v>38862</v>
      </c>
      <c r="S91" s="335">
        <f t="shared" si="5"/>
        <v>-255861</v>
      </c>
    </row>
    <row r="92" spans="1:19" ht="12.75" customHeight="1">
      <c r="A92" s="315">
        <v>31600</v>
      </c>
      <c r="B92" s="316" t="s">
        <v>460</v>
      </c>
      <c r="C92" s="335">
        <v>82205112.207132667</v>
      </c>
      <c r="D92" s="335">
        <v>89967728</v>
      </c>
      <c r="E92" s="329">
        <v>0</v>
      </c>
      <c r="F92" s="335">
        <v>4324273</v>
      </c>
      <c r="G92" s="335">
        <v>59911</v>
      </c>
      <c r="H92" s="335">
        <v>1307349</v>
      </c>
      <c r="I92" s="335">
        <f t="shared" si="3"/>
        <v>5691533</v>
      </c>
      <c r="J92" s="317"/>
      <c r="K92" s="335">
        <v>4535507</v>
      </c>
      <c r="L92" s="335">
        <v>27048242</v>
      </c>
      <c r="M92" s="335">
        <v>0</v>
      </c>
      <c r="N92" s="335">
        <v>3725426</v>
      </c>
      <c r="O92" s="335">
        <f t="shared" si="4"/>
        <v>35309175</v>
      </c>
      <c r="P92" s="335"/>
      <c r="Q92" s="318">
        <v>-1328057</v>
      </c>
      <c r="R92" s="318">
        <v>-419685</v>
      </c>
      <c r="S92" s="335">
        <f t="shared" si="5"/>
        <v>-1747742</v>
      </c>
    </row>
    <row r="93" spans="1:19" ht="12.75" customHeight="1">
      <c r="A93" s="315">
        <v>31605</v>
      </c>
      <c r="B93" s="316" t="s">
        <v>461</v>
      </c>
      <c r="C93" s="335">
        <v>11606833.882035598</v>
      </c>
      <c r="D93" s="335">
        <v>12710935</v>
      </c>
      <c r="E93" s="329">
        <v>0</v>
      </c>
      <c r="F93" s="335">
        <v>610947</v>
      </c>
      <c r="G93" s="335">
        <v>8464</v>
      </c>
      <c r="H93" s="335">
        <v>246765</v>
      </c>
      <c r="I93" s="335">
        <f t="shared" si="3"/>
        <v>866176</v>
      </c>
      <c r="J93" s="317"/>
      <c r="K93" s="335">
        <v>640791</v>
      </c>
      <c r="L93" s="335">
        <v>3821464</v>
      </c>
      <c r="M93" s="335">
        <v>0</v>
      </c>
      <c r="N93" s="335">
        <v>148031</v>
      </c>
      <c r="O93" s="335">
        <f t="shared" si="4"/>
        <v>4610286</v>
      </c>
      <c r="P93" s="335"/>
      <c r="Q93" s="318">
        <v>-187632</v>
      </c>
      <c r="R93" s="318">
        <v>52354</v>
      </c>
      <c r="S93" s="335">
        <f t="shared" si="5"/>
        <v>-135278</v>
      </c>
    </row>
    <row r="94" spans="1:19" ht="12.75" customHeight="1">
      <c r="A94" s="315">
        <v>31700</v>
      </c>
      <c r="B94" s="316" t="s">
        <v>462</v>
      </c>
      <c r="C94" s="335">
        <v>25416588.620279673</v>
      </c>
      <c r="D94" s="335">
        <v>26572972</v>
      </c>
      <c r="E94" s="329">
        <v>0</v>
      </c>
      <c r="F94" s="335">
        <v>1277222</v>
      </c>
      <c r="G94" s="335">
        <v>17695</v>
      </c>
      <c r="H94" s="335">
        <v>1206058</v>
      </c>
      <c r="I94" s="335">
        <f t="shared" si="3"/>
        <v>2500975</v>
      </c>
      <c r="J94" s="317"/>
      <c r="K94" s="335">
        <v>1339613</v>
      </c>
      <c r="L94" s="335">
        <v>7989000</v>
      </c>
      <c r="M94" s="335">
        <v>0</v>
      </c>
      <c r="N94" s="335">
        <v>1830970</v>
      </c>
      <c r="O94" s="335">
        <f t="shared" si="4"/>
        <v>11159583</v>
      </c>
      <c r="P94" s="335"/>
      <c r="Q94" s="318">
        <v>-392257</v>
      </c>
      <c r="R94" s="318">
        <v>15354</v>
      </c>
      <c r="S94" s="335">
        <f t="shared" si="5"/>
        <v>-376903</v>
      </c>
    </row>
    <row r="95" spans="1:19" ht="12.75" customHeight="1">
      <c r="A95" s="315">
        <v>31800</v>
      </c>
      <c r="B95" s="316" t="s">
        <v>463</v>
      </c>
      <c r="C95" s="335">
        <v>144888145.2709097</v>
      </c>
      <c r="D95" s="335">
        <v>155573749</v>
      </c>
      <c r="E95" s="329">
        <v>0</v>
      </c>
      <c r="F95" s="335">
        <v>7477607</v>
      </c>
      <c r="G95" s="335">
        <v>103600</v>
      </c>
      <c r="H95" s="335">
        <v>755949</v>
      </c>
      <c r="I95" s="335">
        <f t="shared" si="3"/>
        <v>8337156</v>
      </c>
      <c r="J95" s="317"/>
      <c r="K95" s="335">
        <v>7842877</v>
      </c>
      <c r="L95" s="335">
        <v>46772288</v>
      </c>
      <c r="M95" s="335">
        <v>0</v>
      </c>
      <c r="N95" s="335">
        <v>14311818</v>
      </c>
      <c r="O95" s="335">
        <f t="shared" si="4"/>
        <v>68926983</v>
      </c>
      <c r="P95" s="335"/>
      <c r="Q95" s="318">
        <v>-2296500</v>
      </c>
      <c r="R95" s="318">
        <v>-3028310</v>
      </c>
      <c r="S95" s="335">
        <f t="shared" si="5"/>
        <v>-5324810</v>
      </c>
    </row>
    <row r="96" spans="1:19" ht="12.75" customHeight="1">
      <c r="A96" s="315">
        <v>31805</v>
      </c>
      <c r="B96" s="316" t="s">
        <v>464</v>
      </c>
      <c r="C96" s="335">
        <v>28602861.561855111</v>
      </c>
      <c r="D96" s="335">
        <v>32063438</v>
      </c>
      <c r="E96" s="329">
        <v>0</v>
      </c>
      <c r="F96" s="335">
        <v>1541120</v>
      </c>
      <c r="G96" s="335">
        <v>21352</v>
      </c>
      <c r="H96" s="335">
        <v>1422739</v>
      </c>
      <c r="I96" s="335">
        <f t="shared" si="3"/>
        <v>2985211</v>
      </c>
      <c r="J96" s="317"/>
      <c r="K96" s="335">
        <v>1616401</v>
      </c>
      <c r="L96" s="335">
        <v>9639675</v>
      </c>
      <c r="M96" s="335">
        <v>0</v>
      </c>
      <c r="N96" s="335">
        <v>332916</v>
      </c>
      <c r="O96" s="335">
        <f t="shared" si="4"/>
        <v>11588992</v>
      </c>
      <c r="P96" s="335"/>
      <c r="Q96" s="318">
        <v>-473304</v>
      </c>
      <c r="R96" s="318">
        <v>222621</v>
      </c>
      <c r="S96" s="335">
        <f t="shared" si="5"/>
        <v>-250683</v>
      </c>
    </row>
    <row r="97" spans="1:19" ht="12.75" customHeight="1">
      <c r="A97" s="315">
        <v>31810</v>
      </c>
      <c r="B97" s="316" t="s">
        <v>465</v>
      </c>
      <c r="C97" s="335">
        <v>39120232.857025117</v>
      </c>
      <c r="D97" s="335">
        <v>40214089</v>
      </c>
      <c r="E97" s="329">
        <v>0</v>
      </c>
      <c r="F97" s="335">
        <v>1932878</v>
      </c>
      <c r="G97" s="335">
        <v>26779</v>
      </c>
      <c r="H97" s="335">
        <v>1530099</v>
      </c>
      <c r="I97" s="335">
        <f t="shared" si="3"/>
        <v>3489756</v>
      </c>
      <c r="J97" s="317"/>
      <c r="K97" s="335">
        <v>2027297</v>
      </c>
      <c r="L97" s="335">
        <v>12090118</v>
      </c>
      <c r="M97" s="335">
        <v>0</v>
      </c>
      <c r="N97" s="335">
        <v>4375854</v>
      </c>
      <c r="O97" s="335">
        <f t="shared" si="4"/>
        <v>18493269</v>
      </c>
      <c r="P97" s="335"/>
      <c r="Q97" s="318">
        <v>-593620</v>
      </c>
      <c r="R97" s="318">
        <v>-401343</v>
      </c>
      <c r="S97" s="335">
        <f t="shared" si="5"/>
        <v>-994963</v>
      </c>
    </row>
    <row r="98" spans="1:19" ht="12.75" customHeight="1">
      <c r="A98" s="315">
        <v>31820</v>
      </c>
      <c r="B98" s="316" t="s">
        <v>466</v>
      </c>
      <c r="C98" s="335">
        <v>33107078.090477508</v>
      </c>
      <c r="D98" s="335">
        <v>34736358</v>
      </c>
      <c r="E98" s="329">
        <v>0</v>
      </c>
      <c r="F98" s="335">
        <v>1669593</v>
      </c>
      <c r="G98" s="335">
        <v>23132</v>
      </c>
      <c r="H98" s="335">
        <v>0</v>
      </c>
      <c r="I98" s="335">
        <f t="shared" si="3"/>
        <v>1692725</v>
      </c>
      <c r="J98" s="317"/>
      <c r="K98" s="335">
        <v>1751150</v>
      </c>
      <c r="L98" s="335">
        <v>10443272</v>
      </c>
      <c r="M98" s="335">
        <v>0</v>
      </c>
      <c r="N98" s="335">
        <v>2960394</v>
      </c>
      <c r="O98" s="335">
        <f t="shared" si="4"/>
        <v>15154816</v>
      </c>
      <c r="P98" s="335"/>
      <c r="Q98" s="318">
        <v>-512760</v>
      </c>
      <c r="R98" s="318">
        <v>-645410</v>
      </c>
      <c r="S98" s="335">
        <f t="shared" si="5"/>
        <v>-1158170</v>
      </c>
    </row>
    <row r="99" spans="1:19" ht="12.75" customHeight="1">
      <c r="A99" s="315">
        <v>31900</v>
      </c>
      <c r="B99" s="316" t="s">
        <v>467</v>
      </c>
      <c r="C99" s="335">
        <v>92714958.786765128</v>
      </c>
      <c r="D99" s="335">
        <v>101980125</v>
      </c>
      <c r="E99" s="329">
        <v>0</v>
      </c>
      <c r="F99" s="335">
        <v>4901645</v>
      </c>
      <c r="G99" s="335">
        <v>67911</v>
      </c>
      <c r="H99" s="335">
        <v>3887844</v>
      </c>
      <c r="I99" s="335">
        <f t="shared" si="3"/>
        <v>8857400</v>
      </c>
      <c r="J99" s="317"/>
      <c r="K99" s="335">
        <v>5141083</v>
      </c>
      <c r="L99" s="335">
        <v>30659695</v>
      </c>
      <c r="M99" s="335">
        <v>0</v>
      </c>
      <c r="N99" s="335">
        <v>2492992</v>
      </c>
      <c r="O99" s="335">
        <f t="shared" si="4"/>
        <v>38293770</v>
      </c>
      <c r="P99" s="335"/>
      <c r="Q99" s="318">
        <v>-1505378</v>
      </c>
      <c r="R99" s="318">
        <v>732069</v>
      </c>
      <c r="S99" s="335">
        <f t="shared" si="5"/>
        <v>-773309</v>
      </c>
    </row>
    <row r="100" spans="1:19" ht="12.75" customHeight="1">
      <c r="A100" s="315">
        <v>32000</v>
      </c>
      <c r="B100" s="316" t="s">
        <v>468</v>
      </c>
      <c r="C100" s="335">
        <v>37048837.611258641</v>
      </c>
      <c r="D100" s="335">
        <v>40470396</v>
      </c>
      <c r="E100" s="329">
        <v>0</v>
      </c>
      <c r="F100" s="335">
        <v>1945198</v>
      </c>
      <c r="G100" s="335">
        <v>26950</v>
      </c>
      <c r="H100" s="335">
        <v>1499055</v>
      </c>
      <c r="I100" s="335">
        <f t="shared" si="3"/>
        <v>3471203</v>
      </c>
      <c r="J100" s="317"/>
      <c r="K100" s="335">
        <v>2040218</v>
      </c>
      <c r="L100" s="335">
        <v>12167175</v>
      </c>
      <c r="M100" s="335">
        <v>0</v>
      </c>
      <c r="N100" s="335">
        <v>1389448</v>
      </c>
      <c r="O100" s="335">
        <f t="shared" si="4"/>
        <v>15596841</v>
      </c>
      <c r="P100" s="335"/>
      <c r="Q100" s="318">
        <v>-597403</v>
      </c>
      <c r="R100" s="318">
        <v>190451</v>
      </c>
      <c r="S100" s="335">
        <f t="shared" si="5"/>
        <v>-406952</v>
      </c>
    </row>
    <row r="101" spans="1:19" ht="12.75" customHeight="1">
      <c r="A101" s="315">
        <v>32005</v>
      </c>
      <c r="B101" s="316" t="s">
        <v>469</v>
      </c>
      <c r="C101" s="335">
        <v>8040146.2860123888</v>
      </c>
      <c r="D101" s="335">
        <v>8270540</v>
      </c>
      <c r="E101" s="329">
        <v>0</v>
      </c>
      <c r="F101" s="335">
        <v>397521</v>
      </c>
      <c r="G101" s="335">
        <v>5508</v>
      </c>
      <c r="H101" s="335">
        <v>314156</v>
      </c>
      <c r="I101" s="335">
        <f t="shared" si="3"/>
        <v>717185</v>
      </c>
      <c r="J101" s="317"/>
      <c r="K101" s="335">
        <v>416939</v>
      </c>
      <c r="L101" s="335">
        <v>2486487</v>
      </c>
      <c r="M101" s="335">
        <v>0</v>
      </c>
      <c r="N101" s="335">
        <v>924590</v>
      </c>
      <c r="O101" s="335">
        <f t="shared" si="4"/>
        <v>3828016</v>
      </c>
      <c r="P101" s="335"/>
      <c r="Q101" s="318">
        <v>-122085</v>
      </c>
      <c r="R101" s="318">
        <v>-132876</v>
      </c>
      <c r="S101" s="335">
        <f t="shared" si="5"/>
        <v>-254961</v>
      </c>
    </row>
    <row r="102" spans="1:19" ht="12.75" customHeight="1">
      <c r="A102" s="315">
        <v>32100</v>
      </c>
      <c r="B102" s="316" t="s">
        <v>470</v>
      </c>
      <c r="C102" s="335">
        <v>21068626.442334257</v>
      </c>
      <c r="D102" s="335">
        <v>22682452</v>
      </c>
      <c r="E102" s="329">
        <v>0</v>
      </c>
      <c r="F102" s="335">
        <v>1090225</v>
      </c>
      <c r="G102" s="335">
        <v>15105</v>
      </c>
      <c r="H102" s="335">
        <v>0</v>
      </c>
      <c r="I102" s="335">
        <f t="shared" si="3"/>
        <v>1105330</v>
      </c>
      <c r="J102" s="317"/>
      <c r="K102" s="335">
        <v>1143481</v>
      </c>
      <c r="L102" s="335">
        <v>6819339</v>
      </c>
      <c r="M102" s="335">
        <v>0</v>
      </c>
      <c r="N102" s="335">
        <v>1787746</v>
      </c>
      <c r="O102" s="335">
        <f t="shared" si="4"/>
        <v>9750566</v>
      </c>
      <c r="P102" s="335"/>
      <c r="Q102" s="318">
        <v>-334827</v>
      </c>
      <c r="R102" s="318">
        <v>-445527</v>
      </c>
      <c r="S102" s="335">
        <f t="shared" si="5"/>
        <v>-780354</v>
      </c>
    </row>
    <row r="103" spans="1:19" ht="12.75" customHeight="1">
      <c r="A103" s="315">
        <v>32200</v>
      </c>
      <c r="B103" s="316" t="s">
        <v>471</v>
      </c>
      <c r="C103" s="335">
        <v>14173552.441947233</v>
      </c>
      <c r="D103" s="335">
        <v>15418017</v>
      </c>
      <c r="E103" s="329">
        <v>0</v>
      </c>
      <c r="F103" s="335">
        <v>741062</v>
      </c>
      <c r="G103" s="335">
        <v>10267</v>
      </c>
      <c r="H103" s="335">
        <v>439180</v>
      </c>
      <c r="I103" s="335">
        <f t="shared" si="3"/>
        <v>1190509</v>
      </c>
      <c r="J103" s="317"/>
      <c r="K103" s="335">
        <v>777262</v>
      </c>
      <c r="L103" s="335">
        <v>4635332</v>
      </c>
      <c r="M103" s="335">
        <v>0</v>
      </c>
      <c r="N103" s="335">
        <v>355205</v>
      </c>
      <c r="O103" s="335">
        <f t="shared" si="4"/>
        <v>5767799</v>
      </c>
      <c r="P103" s="335"/>
      <c r="Q103" s="318">
        <v>-227593</v>
      </c>
      <c r="R103" s="318">
        <v>55461</v>
      </c>
      <c r="S103" s="335">
        <f t="shared" si="5"/>
        <v>-172132</v>
      </c>
    </row>
    <row r="104" spans="1:19" ht="12.75" customHeight="1">
      <c r="A104" s="315">
        <v>32300</v>
      </c>
      <c r="B104" s="316" t="s">
        <v>472</v>
      </c>
      <c r="C104" s="335">
        <v>153610061.99462038</v>
      </c>
      <c r="D104" s="335">
        <v>158500032</v>
      </c>
      <c r="E104" s="329">
        <v>0</v>
      </c>
      <c r="F104" s="335">
        <v>7618258</v>
      </c>
      <c r="G104" s="335">
        <v>105548</v>
      </c>
      <c r="H104" s="335">
        <v>3572532</v>
      </c>
      <c r="I104" s="335">
        <f t="shared" si="3"/>
        <v>11296338</v>
      </c>
      <c r="J104" s="317"/>
      <c r="K104" s="335">
        <v>7990398</v>
      </c>
      <c r="L104" s="335">
        <v>47652056</v>
      </c>
      <c r="M104" s="335">
        <v>0</v>
      </c>
      <c r="N104" s="335">
        <v>20984089</v>
      </c>
      <c r="O104" s="335">
        <f t="shared" si="4"/>
        <v>76626543</v>
      </c>
      <c r="P104" s="335"/>
      <c r="Q104" s="318">
        <v>-2339696</v>
      </c>
      <c r="R104" s="318">
        <v>-3365947</v>
      </c>
      <c r="S104" s="335">
        <f t="shared" si="5"/>
        <v>-5705643</v>
      </c>
    </row>
    <row r="105" spans="1:19" ht="12.75" customHeight="1">
      <c r="A105" s="315">
        <v>32305</v>
      </c>
      <c r="B105" s="316" t="s">
        <v>473</v>
      </c>
      <c r="C105" s="335">
        <v>14826367.544004543</v>
      </c>
      <c r="D105" s="335">
        <v>17099797</v>
      </c>
      <c r="E105" s="329">
        <v>0</v>
      </c>
      <c r="F105" s="335">
        <v>821897</v>
      </c>
      <c r="G105" s="335">
        <v>11387</v>
      </c>
      <c r="H105" s="335">
        <v>733915</v>
      </c>
      <c r="I105" s="335">
        <f t="shared" si="3"/>
        <v>1567199</v>
      </c>
      <c r="J105" s="317"/>
      <c r="K105" s="335">
        <v>862045</v>
      </c>
      <c r="L105" s="335">
        <v>5140948</v>
      </c>
      <c r="M105" s="335">
        <v>0</v>
      </c>
      <c r="N105" s="335">
        <v>1059959</v>
      </c>
      <c r="O105" s="335">
        <f t="shared" si="4"/>
        <v>7062952</v>
      </c>
      <c r="P105" s="335"/>
      <c r="Q105" s="318">
        <v>-252418</v>
      </c>
      <c r="R105" s="318">
        <v>-128694</v>
      </c>
      <c r="S105" s="335">
        <f t="shared" si="5"/>
        <v>-381112</v>
      </c>
    </row>
    <row r="106" spans="1:19" ht="12.75" customHeight="1">
      <c r="A106" s="315">
        <v>32400</v>
      </c>
      <c r="B106" s="316" t="s">
        <v>474</v>
      </c>
      <c r="C106" s="335">
        <v>53512528.306240179</v>
      </c>
      <c r="D106" s="335">
        <v>55901670</v>
      </c>
      <c r="E106" s="329">
        <v>0</v>
      </c>
      <c r="F106" s="335">
        <v>2686897</v>
      </c>
      <c r="G106" s="335">
        <v>37226</v>
      </c>
      <c r="H106" s="335">
        <v>1347387</v>
      </c>
      <c r="I106" s="335">
        <f t="shared" si="3"/>
        <v>4071510</v>
      </c>
      <c r="J106" s="317"/>
      <c r="K106" s="335">
        <v>2818148</v>
      </c>
      <c r="L106" s="335">
        <v>16806492</v>
      </c>
      <c r="M106" s="335">
        <v>0</v>
      </c>
      <c r="N106" s="335">
        <v>7263337</v>
      </c>
      <c r="O106" s="335">
        <f t="shared" si="4"/>
        <v>26887977</v>
      </c>
      <c r="P106" s="335"/>
      <c r="Q106" s="318">
        <v>-825192</v>
      </c>
      <c r="R106" s="318">
        <v>-1171556</v>
      </c>
      <c r="S106" s="335">
        <f t="shared" si="5"/>
        <v>-1996748</v>
      </c>
    </row>
    <row r="107" spans="1:19" ht="12.75" customHeight="1">
      <c r="A107" s="315">
        <v>32405</v>
      </c>
      <c r="B107" s="316" t="s">
        <v>475</v>
      </c>
      <c r="C107" s="335">
        <v>13871587.765976997</v>
      </c>
      <c r="D107" s="335">
        <v>15224962</v>
      </c>
      <c r="E107" s="329">
        <v>0</v>
      </c>
      <c r="F107" s="335">
        <v>731783</v>
      </c>
      <c r="G107" s="335">
        <v>10139</v>
      </c>
      <c r="H107" s="335">
        <v>178424</v>
      </c>
      <c r="I107" s="335">
        <f t="shared" si="3"/>
        <v>920346</v>
      </c>
      <c r="J107" s="317"/>
      <c r="K107" s="335">
        <v>767530</v>
      </c>
      <c r="L107" s="335">
        <v>4577291</v>
      </c>
      <c r="M107" s="335">
        <v>0</v>
      </c>
      <c r="N107" s="335">
        <v>161030</v>
      </c>
      <c r="O107" s="335">
        <f t="shared" si="4"/>
        <v>5505851</v>
      </c>
      <c r="P107" s="335"/>
      <c r="Q107" s="318">
        <v>-224743</v>
      </c>
      <c r="R107" s="318">
        <v>14728</v>
      </c>
      <c r="S107" s="335">
        <f t="shared" si="5"/>
        <v>-210015</v>
      </c>
    </row>
    <row r="108" spans="1:19" ht="12.75" customHeight="1">
      <c r="A108" s="315">
        <v>32410</v>
      </c>
      <c r="B108" s="316" t="s">
        <v>476</v>
      </c>
      <c r="C108" s="335">
        <v>20693986.971562762</v>
      </c>
      <c r="D108" s="335">
        <v>22854343</v>
      </c>
      <c r="E108" s="329">
        <v>0</v>
      </c>
      <c r="F108" s="335">
        <v>1098487</v>
      </c>
      <c r="G108" s="335">
        <v>15219</v>
      </c>
      <c r="H108" s="335">
        <v>80523</v>
      </c>
      <c r="I108" s="335">
        <f t="shared" si="3"/>
        <v>1194229</v>
      </c>
      <c r="J108" s="317"/>
      <c r="K108" s="335">
        <v>1152147</v>
      </c>
      <c r="L108" s="335">
        <v>6871017</v>
      </c>
      <c r="M108" s="335">
        <v>0</v>
      </c>
      <c r="N108" s="335">
        <v>1409694</v>
      </c>
      <c r="O108" s="335">
        <f t="shared" si="4"/>
        <v>9432858</v>
      </c>
      <c r="P108" s="335"/>
      <c r="Q108" s="318">
        <v>-337364</v>
      </c>
      <c r="R108" s="318">
        <v>-321693</v>
      </c>
      <c r="S108" s="335">
        <f t="shared" si="5"/>
        <v>-659057</v>
      </c>
    </row>
    <row r="109" spans="1:19" ht="12.75" customHeight="1">
      <c r="A109" s="315">
        <v>32500</v>
      </c>
      <c r="B109" s="316" t="s">
        <v>477</v>
      </c>
      <c r="C109" s="335">
        <v>119895256.78365448</v>
      </c>
      <c r="D109" s="335">
        <v>134562825</v>
      </c>
      <c r="E109" s="329">
        <v>0</v>
      </c>
      <c r="F109" s="335">
        <v>6467723</v>
      </c>
      <c r="G109" s="335">
        <v>89608</v>
      </c>
      <c r="H109" s="335">
        <v>1543095</v>
      </c>
      <c r="I109" s="335">
        <f t="shared" si="3"/>
        <v>8100426</v>
      </c>
      <c r="J109" s="317"/>
      <c r="K109" s="335">
        <v>6783662</v>
      </c>
      <c r="L109" s="335">
        <v>40455483</v>
      </c>
      <c r="M109" s="335">
        <v>0</v>
      </c>
      <c r="N109" s="335">
        <v>5876283</v>
      </c>
      <c r="O109" s="335">
        <f t="shared" si="4"/>
        <v>53115428</v>
      </c>
      <c r="P109" s="335"/>
      <c r="Q109" s="318">
        <v>-1986347</v>
      </c>
      <c r="R109" s="318">
        <v>-1236729</v>
      </c>
      <c r="S109" s="335">
        <f t="shared" si="5"/>
        <v>-3223076</v>
      </c>
    </row>
    <row r="110" spans="1:19" ht="12.75" customHeight="1">
      <c r="A110" s="315">
        <v>32505</v>
      </c>
      <c r="B110" s="316" t="s">
        <v>478</v>
      </c>
      <c r="C110" s="335">
        <v>19085741.985322945</v>
      </c>
      <c r="D110" s="335">
        <v>19488699</v>
      </c>
      <c r="E110" s="329">
        <v>0</v>
      </c>
      <c r="F110" s="335">
        <v>936719</v>
      </c>
      <c r="G110" s="335">
        <v>12978</v>
      </c>
      <c r="H110" s="335">
        <v>1809668</v>
      </c>
      <c r="I110" s="335">
        <f t="shared" si="3"/>
        <v>2759365</v>
      </c>
      <c r="J110" s="317"/>
      <c r="K110" s="335">
        <v>982476</v>
      </c>
      <c r="L110" s="335">
        <v>5859157</v>
      </c>
      <c r="M110" s="335">
        <v>0</v>
      </c>
      <c r="N110" s="335">
        <v>2604717</v>
      </c>
      <c r="O110" s="335">
        <f t="shared" si="4"/>
        <v>9446350</v>
      </c>
      <c r="P110" s="335"/>
      <c r="Q110" s="318">
        <v>-287682</v>
      </c>
      <c r="R110" s="318">
        <v>-164736</v>
      </c>
      <c r="S110" s="335">
        <f t="shared" si="5"/>
        <v>-452418</v>
      </c>
    </row>
    <row r="111" spans="1:19" ht="12.75" customHeight="1">
      <c r="A111" s="315">
        <v>32600</v>
      </c>
      <c r="B111" s="316" t="s">
        <v>479</v>
      </c>
      <c r="C111" s="335">
        <v>435814175.81676757</v>
      </c>
      <c r="D111" s="335">
        <v>490843482</v>
      </c>
      <c r="E111" s="329">
        <v>0</v>
      </c>
      <c r="F111" s="335">
        <v>23592249</v>
      </c>
      <c r="G111" s="335">
        <v>326863</v>
      </c>
      <c r="H111" s="335">
        <v>7357200</v>
      </c>
      <c r="I111" s="335">
        <f t="shared" si="3"/>
        <v>31276312</v>
      </c>
      <c r="J111" s="317"/>
      <c r="K111" s="335">
        <v>24744695</v>
      </c>
      <c r="L111" s="335">
        <v>147569063</v>
      </c>
      <c r="M111" s="335">
        <v>0</v>
      </c>
      <c r="N111" s="335">
        <v>16403548</v>
      </c>
      <c r="O111" s="335">
        <f t="shared" si="4"/>
        <v>188717306</v>
      </c>
      <c r="P111" s="335"/>
      <c r="Q111" s="318">
        <v>-7245579</v>
      </c>
      <c r="R111" s="318">
        <v>-2733458</v>
      </c>
      <c r="S111" s="335">
        <f t="shared" si="5"/>
        <v>-9979037</v>
      </c>
    </row>
    <row r="112" spans="1:19" ht="12.75" customHeight="1">
      <c r="A112" s="315">
        <v>32605</v>
      </c>
      <c r="B112" s="316" t="s">
        <v>480</v>
      </c>
      <c r="C112" s="335">
        <v>62271887.486140646</v>
      </c>
      <c r="D112" s="335">
        <v>69061235</v>
      </c>
      <c r="E112" s="329">
        <v>0</v>
      </c>
      <c r="F112" s="335">
        <v>3319408</v>
      </c>
      <c r="G112" s="335">
        <v>45989</v>
      </c>
      <c r="H112" s="335">
        <v>2371667</v>
      </c>
      <c r="I112" s="335">
        <f t="shared" si="3"/>
        <v>5737064</v>
      </c>
      <c r="J112" s="317"/>
      <c r="K112" s="335">
        <v>3481556</v>
      </c>
      <c r="L112" s="335">
        <v>20762834</v>
      </c>
      <c r="M112" s="335">
        <v>0</v>
      </c>
      <c r="N112" s="335">
        <v>2932917</v>
      </c>
      <c r="O112" s="335">
        <f t="shared" si="4"/>
        <v>27177307</v>
      </c>
      <c r="P112" s="335"/>
      <c r="Q112" s="318">
        <v>-1019446</v>
      </c>
      <c r="R112" s="318">
        <v>-387802</v>
      </c>
      <c r="S112" s="335">
        <f t="shared" si="5"/>
        <v>-1407248</v>
      </c>
    </row>
    <row r="113" spans="1:19" ht="12.75" customHeight="1">
      <c r="A113" s="315">
        <v>32700</v>
      </c>
      <c r="B113" s="316" t="s">
        <v>481</v>
      </c>
      <c r="C113" s="335">
        <v>39924376.405885674</v>
      </c>
      <c r="D113" s="335">
        <v>43719432</v>
      </c>
      <c r="E113" s="329">
        <v>0</v>
      </c>
      <c r="F113" s="335">
        <v>2101362</v>
      </c>
      <c r="G113" s="335">
        <v>29114</v>
      </c>
      <c r="H113" s="335">
        <v>1775922</v>
      </c>
      <c r="I113" s="335">
        <f t="shared" si="3"/>
        <v>3906398</v>
      </c>
      <c r="J113" s="317"/>
      <c r="K113" s="335">
        <v>2204010</v>
      </c>
      <c r="L113" s="335">
        <v>13143978</v>
      </c>
      <c r="M113" s="335">
        <v>0</v>
      </c>
      <c r="N113" s="335">
        <v>1540332</v>
      </c>
      <c r="O113" s="335">
        <f t="shared" si="4"/>
        <v>16888320</v>
      </c>
      <c r="P113" s="335"/>
      <c r="Q113" s="318">
        <v>-645364</v>
      </c>
      <c r="R113" s="318">
        <v>240579</v>
      </c>
      <c r="S113" s="335">
        <f t="shared" si="5"/>
        <v>-404785</v>
      </c>
    </row>
    <row r="114" spans="1:19" ht="12.75" customHeight="1">
      <c r="A114" s="315">
        <v>32800</v>
      </c>
      <c r="B114" s="316" t="s">
        <v>482</v>
      </c>
      <c r="C114" s="335">
        <v>55545187.493169725</v>
      </c>
      <c r="D114" s="335">
        <v>62770636</v>
      </c>
      <c r="E114" s="329">
        <v>0</v>
      </c>
      <c r="F114" s="335">
        <v>3017052</v>
      </c>
      <c r="G114" s="335">
        <v>41800</v>
      </c>
      <c r="H114" s="335">
        <v>5022858</v>
      </c>
      <c r="I114" s="335">
        <f t="shared" si="3"/>
        <v>8081710</v>
      </c>
      <c r="J114" s="317"/>
      <c r="K114" s="335">
        <v>3164431</v>
      </c>
      <c r="L114" s="335">
        <v>18871604</v>
      </c>
      <c r="M114" s="335">
        <v>0</v>
      </c>
      <c r="N114" s="335">
        <v>0</v>
      </c>
      <c r="O114" s="335">
        <f t="shared" si="4"/>
        <v>22036035</v>
      </c>
      <c r="P114" s="335"/>
      <c r="Q114" s="318">
        <v>-926588</v>
      </c>
      <c r="R114" s="318">
        <v>1345358</v>
      </c>
      <c r="S114" s="335">
        <f t="shared" si="5"/>
        <v>418770</v>
      </c>
    </row>
    <row r="115" spans="1:19" ht="12.75" customHeight="1">
      <c r="A115" s="315">
        <v>32900</v>
      </c>
      <c r="B115" s="316" t="s">
        <v>483</v>
      </c>
      <c r="C115" s="335">
        <v>166004598.4424991</v>
      </c>
      <c r="D115" s="335">
        <v>176481284</v>
      </c>
      <c r="E115" s="329">
        <v>0</v>
      </c>
      <c r="F115" s="335">
        <v>8482521</v>
      </c>
      <c r="G115" s="335">
        <v>117523</v>
      </c>
      <c r="H115" s="335">
        <v>5223084</v>
      </c>
      <c r="I115" s="335">
        <f t="shared" si="3"/>
        <v>13823128</v>
      </c>
      <c r="J115" s="317"/>
      <c r="K115" s="335">
        <v>8896880</v>
      </c>
      <c r="L115" s="335">
        <v>53058009</v>
      </c>
      <c r="M115" s="335">
        <v>0</v>
      </c>
      <c r="N115" s="335">
        <v>14331182</v>
      </c>
      <c r="O115" s="335">
        <f t="shared" si="4"/>
        <v>76286071</v>
      </c>
      <c r="P115" s="335"/>
      <c r="Q115" s="318">
        <v>-2605126</v>
      </c>
      <c r="R115" s="318">
        <v>-1388441</v>
      </c>
      <c r="S115" s="335">
        <f t="shared" si="5"/>
        <v>-3993567</v>
      </c>
    </row>
    <row r="116" spans="1:19" ht="12.75" customHeight="1">
      <c r="A116" s="315">
        <v>32901</v>
      </c>
      <c r="B116" s="316" t="s">
        <v>484</v>
      </c>
      <c r="C116" s="335">
        <v>4445743.622568625</v>
      </c>
      <c r="D116" s="335">
        <v>3952479</v>
      </c>
      <c r="E116" s="329">
        <v>0</v>
      </c>
      <c r="F116" s="335">
        <v>189975</v>
      </c>
      <c r="G116" s="335">
        <v>2632</v>
      </c>
      <c r="H116" s="335">
        <v>0</v>
      </c>
      <c r="I116" s="335">
        <f t="shared" si="3"/>
        <v>192607</v>
      </c>
      <c r="J116" s="317"/>
      <c r="K116" s="335">
        <v>199255</v>
      </c>
      <c r="L116" s="335">
        <v>1188288</v>
      </c>
      <c r="M116" s="335">
        <v>0</v>
      </c>
      <c r="N116" s="335">
        <v>2097402</v>
      </c>
      <c r="O116" s="335">
        <f t="shared" si="4"/>
        <v>3484945</v>
      </c>
      <c r="P116" s="335"/>
      <c r="Q116" s="318">
        <v>-58344</v>
      </c>
      <c r="R116" s="318">
        <v>-541711</v>
      </c>
      <c r="S116" s="335">
        <f t="shared" si="5"/>
        <v>-600055</v>
      </c>
    </row>
    <row r="117" spans="1:19" ht="12.75" customHeight="1">
      <c r="A117" s="315">
        <v>32905</v>
      </c>
      <c r="B117" s="316" t="s">
        <v>485</v>
      </c>
      <c r="C117" s="335">
        <v>22806807.005159989</v>
      </c>
      <c r="D117" s="335">
        <v>23459027</v>
      </c>
      <c r="E117" s="329">
        <v>0</v>
      </c>
      <c r="F117" s="335">
        <v>1127551</v>
      </c>
      <c r="G117" s="335">
        <v>15622</v>
      </c>
      <c r="H117" s="335">
        <v>380800</v>
      </c>
      <c r="I117" s="335">
        <f t="shared" si="3"/>
        <v>1523973</v>
      </c>
      <c r="J117" s="317"/>
      <c r="K117" s="335">
        <v>1182631</v>
      </c>
      <c r="L117" s="335">
        <v>7052812</v>
      </c>
      <c r="M117" s="335">
        <v>0</v>
      </c>
      <c r="N117" s="335">
        <v>2918036</v>
      </c>
      <c r="O117" s="335">
        <f t="shared" si="4"/>
        <v>11153479</v>
      </c>
      <c r="P117" s="335"/>
      <c r="Q117" s="318">
        <v>-346290</v>
      </c>
      <c r="R117" s="318">
        <v>-603312</v>
      </c>
      <c r="S117" s="335">
        <f t="shared" si="5"/>
        <v>-949602</v>
      </c>
    </row>
    <row r="118" spans="1:19" ht="12.75" customHeight="1">
      <c r="A118" s="315">
        <v>32910</v>
      </c>
      <c r="B118" s="316" t="s">
        <v>486</v>
      </c>
      <c r="C118" s="335">
        <v>30293603.681652941</v>
      </c>
      <c r="D118" s="335">
        <v>34369253</v>
      </c>
      <c r="E118" s="329">
        <v>0</v>
      </c>
      <c r="F118" s="335">
        <v>1651948</v>
      </c>
      <c r="G118" s="335">
        <v>22887</v>
      </c>
      <c r="H118" s="335">
        <v>2019980</v>
      </c>
      <c r="I118" s="335">
        <f t="shared" si="3"/>
        <v>3694815</v>
      </c>
      <c r="J118" s="317"/>
      <c r="K118" s="335">
        <v>1732643</v>
      </c>
      <c r="L118" s="335">
        <v>10332904</v>
      </c>
      <c r="M118" s="335">
        <v>0</v>
      </c>
      <c r="N118" s="335">
        <v>1115684</v>
      </c>
      <c r="O118" s="335">
        <f t="shared" si="4"/>
        <v>13181231</v>
      </c>
      <c r="P118" s="335"/>
      <c r="Q118" s="318">
        <v>-507341</v>
      </c>
      <c r="R118" s="318">
        <v>284773</v>
      </c>
      <c r="S118" s="335">
        <f t="shared" si="5"/>
        <v>-222568</v>
      </c>
    </row>
    <row r="119" spans="1:19" ht="12.75" customHeight="1">
      <c r="A119" s="315">
        <v>32920</v>
      </c>
      <c r="B119" s="316" t="s">
        <v>487</v>
      </c>
      <c r="C119" s="335">
        <v>26446912.879169412</v>
      </c>
      <c r="D119" s="335">
        <v>28605144</v>
      </c>
      <c r="E119" s="329">
        <v>0</v>
      </c>
      <c r="F119" s="335">
        <v>1374898</v>
      </c>
      <c r="G119" s="335">
        <v>19049</v>
      </c>
      <c r="H119" s="335">
        <v>1480970</v>
      </c>
      <c r="I119" s="335">
        <f t="shared" si="3"/>
        <v>2874917</v>
      </c>
      <c r="J119" s="317"/>
      <c r="K119" s="335">
        <v>1442060</v>
      </c>
      <c r="L119" s="335">
        <v>8599960</v>
      </c>
      <c r="M119" s="335">
        <v>0</v>
      </c>
      <c r="N119" s="335">
        <v>901475</v>
      </c>
      <c r="O119" s="335">
        <f t="shared" si="4"/>
        <v>10943495</v>
      </c>
      <c r="P119" s="335"/>
      <c r="Q119" s="318">
        <v>-422254</v>
      </c>
      <c r="R119" s="318">
        <v>304388</v>
      </c>
      <c r="S119" s="335">
        <f t="shared" si="5"/>
        <v>-117866</v>
      </c>
    </row>
    <row r="120" spans="1:19" ht="12.75" customHeight="1">
      <c r="A120" s="315">
        <v>33000</v>
      </c>
      <c r="B120" s="316" t="s">
        <v>488</v>
      </c>
      <c r="C120" s="335">
        <v>63057526.463441692</v>
      </c>
      <c r="D120" s="335">
        <v>68412838</v>
      </c>
      <c r="E120" s="329">
        <v>0</v>
      </c>
      <c r="F120" s="335">
        <v>3288243</v>
      </c>
      <c r="G120" s="335">
        <v>45558</v>
      </c>
      <c r="H120" s="335">
        <v>771945</v>
      </c>
      <c r="I120" s="335">
        <f t="shared" si="3"/>
        <v>4105746</v>
      </c>
      <c r="J120" s="317"/>
      <c r="K120" s="335">
        <v>3448869</v>
      </c>
      <c r="L120" s="335">
        <v>20567897</v>
      </c>
      <c r="M120" s="335">
        <v>0</v>
      </c>
      <c r="N120" s="335">
        <v>3447542</v>
      </c>
      <c r="O120" s="335">
        <f t="shared" si="4"/>
        <v>27464308</v>
      </c>
      <c r="P120" s="335"/>
      <c r="Q120" s="318">
        <v>-1009875</v>
      </c>
      <c r="R120" s="318">
        <v>-507842</v>
      </c>
      <c r="S120" s="335">
        <f t="shared" si="5"/>
        <v>-1517717</v>
      </c>
    </row>
    <row r="121" spans="1:19" ht="12.75" customHeight="1">
      <c r="A121" s="315">
        <v>33001</v>
      </c>
      <c r="B121" s="316" t="s">
        <v>489</v>
      </c>
      <c r="C121" s="335">
        <v>1727331.5200375197</v>
      </c>
      <c r="D121" s="335">
        <v>1569930</v>
      </c>
      <c r="E121" s="329">
        <v>0</v>
      </c>
      <c r="F121" s="335">
        <v>75458</v>
      </c>
      <c r="G121" s="335">
        <v>1045</v>
      </c>
      <c r="H121" s="335">
        <v>129396</v>
      </c>
      <c r="I121" s="335">
        <f t="shared" si="3"/>
        <v>205899</v>
      </c>
      <c r="J121" s="317"/>
      <c r="K121" s="335">
        <v>79144</v>
      </c>
      <c r="L121" s="335">
        <v>471990</v>
      </c>
      <c r="M121" s="335">
        <v>0</v>
      </c>
      <c r="N121" s="335">
        <v>523361</v>
      </c>
      <c r="O121" s="335">
        <f t="shared" si="4"/>
        <v>1074495</v>
      </c>
      <c r="P121" s="335"/>
      <c r="Q121" s="318">
        <v>-23174</v>
      </c>
      <c r="R121" s="318">
        <v>-68252</v>
      </c>
      <c r="S121" s="335">
        <f t="shared" si="5"/>
        <v>-91426</v>
      </c>
    </row>
    <row r="122" spans="1:19" ht="12.75" customHeight="1">
      <c r="A122" s="315">
        <v>33027</v>
      </c>
      <c r="B122" s="316" t="s">
        <v>490</v>
      </c>
      <c r="C122" s="335">
        <v>7864863.730226309</v>
      </c>
      <c r="D122" s="335">
        <v>9386505</v>
      </c>
      <c r="E122" s="329">
        <v>0</v>
      </c>
      <c r="F122" s="335">
        <v>451160</v>
      </c>
      <c r="G122" s="335">
        <v>6251</v>
      </c>
      <c r="H122" s="335">
        <v>1753803</v>
      </c>
      <c r="I122" s="335">
        <f t="shared" si="3"/>
        <v>2211214</v>
      </c>
      <c r="J122" s="317"/>
      <c r="K122" s="335">
        <v>473198</v>
      </c>
      <c r="L122" s="335">
        <v>2821995</v>
      </c>
      <c r="M122" s="335">
        <v>0</v>
      </c>
      <c r="N122" s="335">
        <v>0</v>
      </c>
      <c r="O122" s="335">
        <f t="shared" si="4"/>
        <v>3295193</v>
      </c>
      <c r="P122" s="335"/>
      <c r="Q122" s="318">
        <v>-138559</v>
      </c>
      <c r="R122" s="318">
        <v>465237</v>
      </c>
      <c r="S122" s="335">
        <f t="shared" si="5"/>
        <v>326678</v>
      </c>
    </row>
    <row r="123" spans="1:19" ht="12.75" customHeight="1">
      <c r="A123" s="315">
        <v>33100</v>
      </c>
      <c r="B123" s="316" t="s">
        <v>491</v>
      </c>
      <c r="C123" s="335">
        <v>87040053.296645433</v>
      </c>
      <c r="D123" s="335">
        <v>92356313</v>
      </c>
      <c r="E123" s="329">
        <v>0</v>
      </c>
      <c r="F123" s="335">
        <v>4439079</v>
      </c>
      <c r="G123" s="335">
        <v>61502</v>
      </c>
      <c r="H123" s="335">
        <v>1019652</v>
      </c>
      <c r="I123" s="335">
        <f t="shared" si="3"/>
        <v>5520233</v>
      </c>
      <c r="J123" s="317"/>
      <c r="K123" s="335">
        <v>4655922</v>
      </c>
      <c r="L123" s="335">
        <v>27766355</v>
      </c>
      <c r="M123" s="335">
        <v>0</v>
      </c>
      <c r="N123" s="335">
        <v>9940773</v>
      </c>
      <c r="O123" s="335">
        <f t="shared" si="4"/>
        <v>42363050</v>
      </c>
      <c r="P123" s="335"/>
      <c r="Q123" s="318">
        <v>-1363316</v>
      </c>
      <c r="R123" s="318">
        <v>-1901780</v>
      </c>
      <c r="S123" s="335">
        <f t="shared" si="5"/>
        <v>-3265096</v>
      </c>
    </row>
    <row r="124" spans="1:19" ht="12.75" customHeight="1">
      <c r="A124" s="315">
        <v>33105</v>
      </c>
      <c r="B124" s="316" t="s">
        <v>492</v>
      </c>
      <c r="C124" s="335">
        <v>9734135.5758330766</v>
      </c>
      <c r="D124" s="335">
        <v>10054594</v>
      </c>
      <c r="E124" s="329">
        <v>0</v>
      </c>
      <c r="F124" s="335">
        <v>483271</v>
      </c>
      <c r="G124" s="335">
        <v>6696</v>
      </c>
      <c r="H124" s="335">
        <v>0</v>
      </c>
      <c r="I124" s="335">
        <f t="shared" si="3"/>
        <v>489967</v>
      </c>
      <c r="J124" s="317"/>
      <c r="K124" s="335">
        <v>506878</v>
      </c>
      <c r="L124" s="335">
        <v>3022852</v>
      </c>
      <c r="M124" s="335">
        <v>0</v>
      </c>
      <c r="N124" s="335">
        <v>1163330</v>
      </c>
      <c r="O124" s="335">
        <f t="shared" si="4"/>
        <v>4693060</v>
      </c>
      <c r="P124" s="335"/>
      <c r="Q124" s="318">
        <v>-148421</v>
      </c>
      <c r="R124" s="318">
        <v>-273191</v>
      </c>
      <c r="S124" s="335">
        <f t="shared" si="5"/>
        <v>-421612</v>
      </c>
    </row>
    <row r="125" spans="1:19" ht="12.75" customHeight="1">
      <c r="A125" s="315">
        <v>33200</v>
      </c>
      <c r="B125" s="316" t="s">
        <v>493</v>
      </c>
      <c r="C125" s="335">
        <v>387673078.1099354</v>
      </c>
      <c r="D125" s="335">
        <v>434743527</v>
      </c>
      <c r="E125" s="329">
        <v>0</v>
      </c>
      <c r="F125" s="335">
        <v>20895821</v>
      </c>
      <c r="G125" s="335">
        <v>289505</v>
      </c>
      <c r="H125" s="335">
        <v>12415907</v>
      </c>
      <c r="I125" s="335">
        <f t="shared" si="3"/>
        <v>33601233</v>
      </c>
      <c r="J125" s="317"/>
      <c r="K125" s="335">
        <v>21916550</v>
      </c>
      <c r="L125" s="335">
        <v>130702958</v>
      </c>
      <c r="M125" s="335">
        <v>0</v>
      </c>
      <c r="N125" s="335">
        <v>20266284</v>
      </c>
      <c r="O125" s="335">
        <f t="shared" si="4"/>
        <v>172885792</v>
      </c>
      <c r="P125" s="335"/>
      <c r="Q125" s="318">
        <v>-6417460</v>
      </c>
      <c r="R125" s="318">
        <v>-1477146</v>
      </c>
      <c r="S125" s="335">
        <f t="shared" si="5"/>
        <v>-7894606</v>
      </c>
    </row>
    <row r="126" spans="1:19" ht="12.75" customHeight="1">
      <c r="A126" s="315">
        <v>33202</v>
      </c>
      <c r="B126" s="316" t="s">
        <v>494</v>
      </c>
      <c r="C126" s="335">
        <v>6694793.3716082545</v>
      </c>
      <c r="D126" s="335">
        <v>7286949</v>
      </c>
      <c r="E126" s="329">
        <v>0</v>
      </c>
      <c r="F126" s="335">
        <v>350245</v>
      </c>
      <c r="G126" s="335">
        <v>4853</v>
      </c>
      <c r="H126" s="335">
        <v>1628644</v>
      </c>
      <c r="I126" s="335">
        <f t="shared" si="3"/>
        <v>1983742</v>
      </c>
      <c r="J126" s="317"/>
      <c r="K126" s="335">
        <v>367354</v>
      </c>
      <c r="L126" s="335">
        <v>2190776</v>
      </c>
      <c r="M126" s="335">
        <v>0</v>
      </c>
      <c r="N126" s="335">
        <v>214345</v>
      </c>
      <c r="O126" s="335">
        <f t="shared" si="4"/>
        <v>2772475</v>
      </c>
      <c r="P126" s="335"/>
      <c r="Q126" s="318">
        <v>-107566</v>
      </c>
      <c r="R126" s="318">
        <v>445656</v>
      </c>
      <c r="S126" s="335">
        <f t="shared" si="5"/>
        <v>338090</v>
      </c>
    </row>
    <row r="127" spans="1:19" ht="12.75" customHeight="1">
      <c r="A127" s="315">
        <v>33203</v>
      </c>
      <c r="B127" s="316" t="s">
        <v>495</v>
      </c>
      <c r="C127" s="335">
        <v>3228375.6521479744</v>
      </c>
      <c r="D127" s="335">
        <v>3628609</v>
      </c>
      <c r="E127" s="329">
        <v>0</v>
      </c>
      <c r="F127" s="335">
        <v>174408</v>
      </c>
      <c r="G127" s="335">
        <v>2416</v>
      </c>
      <c r="H127" s="335">
        <v>190559</v>
      </c>
      <c r="I127" s="335">
        <f t="shared" si="3"/>
        <v>367383</v>
      </c>
      <c r="J127" s="317"/>
      <c r="K127" s="335">
        <v>182928</v>
      </c>
      <c r="L127" s="335">
        <v>1090919</v>
      </c>
      <c r="M127" s="335">
        <v>0</v>
      </c>
      <c r="N127" s="335">
        <v>274868</v>
      </c>
      <c r="O127" s="335">
        <f t="shared" si="4"/>
        <v>1548715</v>
      </c>
      <c r="P127" s="335"/>
      <c r="Q127" s="318">
        <v>-53564</v>
      </c>
      <c r="R127" s="318">
        <v>-10580</v>
      </c>
      <c r="S127" s="335">
        <f t="shared" si="5"/>
        <v>-64144</v>
      </c>
    </row>
    <row r="128" spans="1:19" ht="12.75" customHeight="1">
      <c r="A128" s="315">
        <v>33204</v>
      </c>
      <c r="B128" s="316" t="s">
        <v>496</v>
      </c>
      <c r="C128" s="335">
        <v>10935528.556378601</v>
      </c>
      <c r="D128" s="335">
        <v>12616170</v>
      </c>
      <c r="E128" s="329">
        <v>0</v>
      </c>
      <c r="F128" s="335">
        <v>606393</v>
      </c>
      <c r="G128" s="335">
        <v>8401</v>
      </c>
      <c r="H128" s="335">
        <v>1176898</v>
      </c>
      <c r="I128" s="335">
        <f t="shared" si="3"/>
        <v>1791692</v>
      </c>
      <c r="J128" s="317"/>
      <c r="K128" s="335">
        <v>636014</v>
      </c>
      <c r="L128" s="335">
        <v>3792974</v>
      </c>
      <c r="M128" s="335">
        <v>0</v>
      </c>
      <c r="N128" s="335">
        <v>1750488</v>
      </c>
      <c r="O128" s="335">
        <f t="shared" si="4"/>
        <v>6179476</v>
      </c>
      <c r="P128" s="335"/>
      <c r="Q128" s="318">
        <v>-186233</v>
      </c>
      <c r="R128" s="318">
        <v>-103841</v>
      </c>
      <c r="S128" s="335">
        <f t="shared" si="5"/>
        <v>-290074</v>
      </c>
    </row>
    <row r="129" spans="1:19" ht="12.75" customHeight="1">
      <c r="A129" s="315">
        <v>33205</v>
      </c>
      <c r="B129" s="316" t="s">
        <v>497</v>
      </c>
      <c r="C129" s="335">
        <v>31005231.625710234</v>
      </c>
      <c r="D129" s="335">
        <v>32661375</v>
      </c>
      <c r="E129" s="329">
        <v>0</v>
      </c>
      <c r="F129" s="335">
        <v>1569859</v>
      </c>
      <c r="G129" s="335">
        <v>21750</v>
      </c>
      <c r="H129" s="335">
        <v>331224</v>
      </c>
      <c r="I129" s="335">
        <f t="shared" si="3"/>
        <v>1922833</v>
      </c>
      <c r="J129" s="317"/>
      <c r="K129" s="335">
        <v>1646545</v>
      </c>
      <c r="L129" s="335">
        <v>9819441</v>
      </c>
      <c r="M129" s="335">
        <v>0</v>
      </c>
      <c r="N129" s="335">
        <v>2738956</v>
      </c>
      <c r="O129" s="335">
        <f t="shared" si="4"/>
        <v>14204942</v>
      </c>
      <c r="P129" s="335"/>
      <c r="Q129" s="318">
        <v>-482130</v>
      </c>
      <c r="R129" s="318">
        <v>-574922</v>
      </c>
      <c r="S129" s="335">
        <f t="shared" si="5"/>
        <v>-1057052</v>
      </c>
    </row>
    <row r="130" spans="1:19" ht="12.75" customHeight="1">
      <c r="A130" s="315">
        <v>33206</v>
      </c>
      <c r="B130" s="316" t="s">
        <v>498</v>
      </c>
      <c r="C130" s="335">
        <v>3070621.9054140714</v>
      </c>
      <c r="D130" s="335">
        <v>3200483</v>
      </c>
      <c r="E130" s="329">
        <v>0</v>
      </c>
      <c r="F130" s="335">
        <v>153830</v>
      </c>
      <c r="G130" s="335">
        <v>2131</v>
      </c>
      <c r="H130" s="335">
        <v>402813</v>
      </c>
      <c r="I130" s="335">
        <f t="shared" si="3"/>
        <v>558774</v>
      </c>
      <c r="J130" s="317"/>
      <c r="K130" s="335">
        <v>161345</v>
      </c>
      <c r="L130" s="335">
        <v>962205</v>
      </c>
      <c r="M130" s="335">
        <v>0</v>
      </c>
      <c r="N130" s="335">
        <v>235960</v>
      </c>
      <c r="O130" s="335">
        <f t="shared" si="4"/>
        <v>1359510</v>
      </c>
      <c r="P130" s="335"/>
      <c r="Q130" s="318">
        <v>-47244</v>
      </c>
      <c r="R130" s="318">
        <v>70553</v>
      </c>
      <c r="S130" s="335">
        <f t="shared" si="5"/>
        <v>23309</v>
      </c>
    </row>
    <row r="131" spans="1:19" ht="12.75" customHeight="1">
      <c r="A131" s="315">
        <v>33207</v>
      </c>
      <c r="B131" s="316" t="s">
        <v>499</v>
      </c>
      <c r="C131" s="335">
        <v>9070329.8792650066</v>
      </c>
      <c r="D131" s="335">
        <v>11522887</v>
      </c>
      <c r="E131" s="329">
        <v>0</v>
      </c>
      <c r="F131" s="335">
        <v>553844</v>
      </c>
      <c r="G131" s="335">
        <v>7673</v>
      </c>
      <c r="H131" s="335">
        <v>4504344</v>
      </c>
      <c r="I131" s="335">
        <f t="shared" si="3"/>
        <v>5065861</v>
      </c>
      <c r="J131" s="317"/>
      <c r="K131" s="335">
        <v>580899</v>
      </c>
      <c r="L131" s="335">
        <v>3464285</v>
      </c>
      <c r="M131" s="335">
        <v>0</v>
      </c>
      <c r="N131" s="335">
        <v>0</v>
      </c>
      <c r="O131" s="335">
        <f t="shared" si="4"/>
        <v>4045184</v>
      </c>
      <c r="P131" s="335"/>
      <c r="Q131" s="318">
        <v>-170095</v>
      </c>
      <c r="R131" s="318">
        <v>1229663</v>
      </c>
      <c r="S131" s="335">
        <f t="shared" si="5"/>
        <v>1059568</v>
      </c>
    </row>
    <row r="132" spans="1:19" ht="12.75" customHeight="1">
      <c r="A132" s="315">
        <v>33208</v>
      </c>
      <c r="B132" s="316" t="s">
        <v>500</v>
      </c>
      <c r="C132" s="335">
        <v>0</v>
      </c>
      <c r="D132" s="335">
        <v>0</v>
      </c>
      <c r="E132" s="329">
        <v>0</v>
      </c>
      <c r="F132" s="335">
        <v>0</v>
      </c>
      <c r="G132" s="335">
        <v>0</v>
      </c>
      <c r="H132" s="335">
        <v>0</v>
      </c>
      <c r="I132" s="335">
        <f t="shared" ref="I132:I195" si="6">SUM(E132:H132)</f>
        <v>0</v>
      </c>
      <c r="J132" s="317"/>
      <c r="K132" s="335">
        <v>0</v>
      </c>
      <c r="L132" s="335">
        <v>0</v>
      </c>
      <c r="M132" s="335">
        <v>0</v>
      </c>
      <c r="N132" s="335">
        <v>872177</v>
      </c>
      <c r="O132" s="335">
        <f t="shared" ref="O132:O195" si="7">SUM(K132:N132)</f>
        <v>872177</v>
      </c>
      <c r="P132" s="335"/>
      <c r="Q132" s="318">
        <v>0</v>
      </c>
      <c r="R132" s="318">
        <v>-223659</v>
      </c>
      <c r="S132" s="335">
        <f t="shared" ref="S132:S195" si="8">Q132+R132</f>
        <v>-223659</v>
      </c>
    </row>
    <row r="133" spans="1:19" ht="12.75" customHeight="1">
      <c r="A133" s="315">
        <v>33209</v>
      </c>
      <c r="B133" s="316" t="s">
        <v>501</v>
      </c>
      <c r="C133" s="335">
        <v>2476972.0791846206</v>
      </c>
      <c r="D133" s="335">
        <v>3382119</v>
      </c>
      <c r="E133" s="329">
        <v>0</v>
      </c>
      <c r="F133" s="335">
        <v>162561</v>
      </c>
      <c r="G133" s="335">
        <v>2252</v>
      </c>
      <c r="H133" s="335">
        <v>1164646</v>
      </c>
      <c r="I133" s="335">
        <f t="shared" si="6"/>
        <v>1329459</v>
      </c>
      <c r="J133" s="317"/>
      <c r="K133" s="335">
        <v>170501</v>
      </c>
      <c r="L133" s="335">
        <v>1016813</v>
      </c>
      <c r="M133" s="335">
        <v>0</v>
      </c>
      <c r="N133" s="335">
        <v>0</v>
      </c>
      <c r="O133" s="335">
        <f t="shared" si="7"/>
        <v>1187314</v>
      </c>
      <c r="P133" s="335"/>
      <c r="Q133" s="318">
        <v>-49925</v>
      </c>
      <c r="R133" s="318">
        <v>266246</v>
      </c>
      <c r="S133" s="335">
        <f t="shared" si="8"/>
        <v>216321</v>
      </c>
    </row>
    <row r="134" spans="1:19" ht="12.75" customHeight="1">
      <c r="A134" s="315">
        <v>33300</v>
      </c>
      <c r="B134" s="316" t="s">
        <v>502</v>
      </c>
      <c r="C134" s="335">
        <v>57941685.546659783</v>
      </c>
      <c r="D134" s="335">
        <v>63014529</v>
      </c>
      <c r="E134" s="329">
        <v>0</v>
      </c>
      <c r="F134" s="335">
        <v>3028775</v>
      </c>
      <c r="G134" s="335">
        <v>41963</v>
      </c>
      <c r="H134" s="335">
        <v>1377846</v>
      </c>
      <c r="I134" s="335">
        <f t="shared" si="6"/>
        <v>4448584</v>
      </c>
      <c r="J134" s="317"/>
      <c r="K134" s="335">
        <v>3176726</v>
      </c>
      <c r="L134" s="335">
        <v>18944929</v>
      </c>
      <c r="M134" s="335">
        <v>0</v>
      </c>
      <c r="N134" s="335">
        <v>2456856</v>
      </c>
      <c r="O134" s="335">
        <f t="shared" si="7"/>
        <v>24578511</v>
      </c>
      <c r="P134" s="335"/>
      <c r="Q134" s="318">
        <v>-930188</v>
      </c>
      <c r="R134" s="318">
        <v>-76859</v>
      </c>
      <c r="S134" s="335">
        <f t="shared" si="8"/>
        <v>-1007047</v>
      </c>
    </row>
    <row r="135" spans="1:19" ht="12.75" customHeight="1">
      <c r="A135" s="315">
        <v>33305</v>
      </c>
      <c r="B135" s="316" t="s">
        <v>503</v>
      </c>
      <c r="C135" s="335">
        <v>13690170.511880923</v>
      </c>
      <c r="D135" s="335">
        <v>14308755</v>
      </c>
      <c r="E135" s="329">
        <v>0</v>
      </c>
      <c r="F135" s="335">
        <v>687746</v>
      </c>
      <c r="G135" s="335">
        <v>9528</v>
      </c>
      <c r="H135" s="335">
        <v>0</v>
      </c>
      <c r="I135" s="335">
        <f t="shared" si="6"/>
        <v>697274</v>
      </c>
      <c r="J135" s="317"/>
      <c r="K135" s="335">
        <v>721341</v>
      </c>
      <c r="L135" s="335">
        <v>4301839</v>
      </c>
      <c r="M135" s="335">
        <v>0</v>
      </c>
      <c r="N135" s="335">
        <v>1540382</v>
      </c>
      <c r="O135" s="335">
        <f t="shared" si="7"/>
        <v>6563562</v>
      </c>
      <c r="P135" s="335"/>
      <c r="Q135" s="318">
        <v>-211218</v>
      </c>
      <c r="R135" s="318">
        <v>-365053</v>
      </c>
      <c r="S135" s="335">
        <f t="shared" si="8"/>
        <v>-576271</v>
      </c>
    </row>
    <row r="136" spans="1:19" ht="12.75" customHeight="1">
      <c r="A136" s="315">
        <v>33400</v>
      </c>
      <c r="B136" s="316" t="s">
        <v>504</v>
      </c>
      <c r="C136" s="335">
        <v>520848817.96802843</v>
      </c>
      <c r="D136" s="335">
        <v>569657981</v>
      </c>
      <c r="E136" s="329">
        <v>0</v>
      </c>
      <c r="F136" s="335">
        <v>27380445</v>
      </c>
      <c r="G136" s="335">
        <v>379347</v>
      </c>
      <c r="H136" s="335">
        <v>18485814</v>
      </c>
      <c r="I136" s="335">
        <f t="shared" si="6"/>
        <v>46245606</v>
      </c>
      <c r="J136" s="317"/>
      <c r="K136" s="335">
        <v>28717938</v>
      </c>
      <c r="L136" s="335">
        <v>171264156</v>
      </c>
      <c r="M136" s="335">
        <v>0</v>
      </c>
      <c r="N136" s="335">
        <v>21871122</v>
      </c>
      <c r="O136" s="335">
        <f t="shared" si="7"/>
        <v>221853216</v>
      </c>
      <c r="P136" s="335"/>
      <c r="Q136" s="318">
        <v>-8408998</v>
      </c>
      <c r="R136" s="318">
        <v>1255160</v>
      </c>
      <c r="S136" s="335">
        <f t="shared" si="8"/>
        <v>-7153838</v>
      </c>
    </row>
    <row r="137" spans="1:19" ht="12.75" customHeight="1">
      <c r="A137" s="315">
        <v>33402</v>
      </c>
      <c r="B137" s="316" t="s">
        <v>505</v>
      </c>
      <c r="C137" s="335">
        <v>4483149.0009340234</v>
      </c>
      <c r="D137" s="335">
        <v>4710993</v>
      </c>
      <c r="E137" s="329">
        <v>0</v>
      </c>
      <c r="F137" s="335">
        <v>226433</v>
      </c>
      <c r="G137" s="335">
        <v>3137</v>
      </c>
      <c r="H137" s="335">
        <v>381650</v>
      </c>
      <c r="I137" s="335">
        <f t="shared" si="6"/>
        <v>611220</v>
      </c>
      <c r="J137" s="317"/>
      <c r="K137" s="335">
        <v>237493</v>
      </c>
      <c r="L137" s="335">
        <v>1416331</v>
      </c>
      <c r="M137" s="335">
        <v>0</v>
      </c>
      <c r="N137" s="335">
        <v>317085</v>
      </c>
      <c r="O137" s="335">
        <f t="shared" si="7"/>
        <v>1970909</v>
      </c>
      <c r="P137" s="335"/>
      <c r="Q137" s="318">
        <v>-69541</v>
      </c>
      <c r="R137" s="318">
        <v>50495</v>
      </c>
      <c r="S137" s="335">
        <f t="shared" si="8"/>
        <v>-19046</v>
      </c>
    </row>
    <row r="138" spans="1:19" ht="12.75" customHeight="1">
      <c r="A138" s="315">
        <v>33405</v>
      </c>
      <c r="B138" s="316" t="s">
        <v>506</v>
      </c>
      <c r="C138" s="335">
        <v>45442144.383970656</v>
      </c>
      <c r="D138" s="335">
        <v>48843366</v>
      </c>
      <c r="E138" s="329">
        <v>0</v>
      </c>
      <c r="F138" s="335">
        <v>2347642</v>
      </c>
      <c r="G138" s="335">
        <v>32526</v>
      </c>
      <c r="H138" s="335">
        <v>0</v>
      </c>
      <c r="I138" s="335">
        <f t="shared" si="6"/>
        <v>2380168</v>
      </c>
      <c r="J138" s="317"/>
      <c r="K138" s="335">
        <v>2462321</v>
      </c>
      <c r="L138" s="335">
        <v>14684457</v>
      </c>
      <c r="M138" s="335">
        <v>0</v>
      </c>
      <c r="N138" s="335">
        <v>6155816</v>
      </c>
      <c r="O138" s="335">
        <f t="shared" si="7"/>
        <v>23302594</v>
      </c>
      <c r="P138" s="335"/>
      <c r="Q138" s="318">
        <v>-721001</v>
      </c>
      <c r="R138" s="318">
        <v>-1669772</v>
      </c>
      <c r="S138" s="335">
        <f t="shared" si="8"/>
        <v>-2390773</v>
      </c>
    </row>
    <row r="139" spans="1:19" ht="12.75" customHeight="1">
      <c r="A139" s="315">
        <v>33500</v>
      </c>
      <c r="B139" s="316" t="s">
        <v>507</v>
      </c>
      <c r="C139" s="335">
        <v>79938147.828999236</v>
      </c>
      <c r="D139" s="335">
        <v>86437332</v>
      </c>
      <c r="E139" s="329">
        <v>0</v>
      </c>
      <c r="F139" s="335">
        <v>4154585</v>
      </c>
      <c r="G139" s="335">
        <v>57560</v>
      </c>
      <c r="H139" s="335">
        <v>0</v>
      </c>
      <c r="I139" s="335">
        <f t="shared" si="6"/>
        <v>4212145</v>
      </c>
      <c r="J139" s="317"/>
      <c r="K139" s="335">
        <v>4357530</v>
      </c>
      <c r="L139" s="335">
        <v>25986850</v>
      </c>
      <c r="M139" s="335">
        <v>0</v>
      </c>
      <c r="N139" s="335">
        <v>8204377</v>
      </c>
      <c r="O139" s="335">
        <f t="shared" si="7"/>
        <v>38548757</v>
      </c>
      <c r="P139" s="335"/>
      <c r="Q139" s="318">
        <v>-1275943</v>
      </c>
      <c r="R139" s="318">
        <v>-1906059</v>
      </c>
      <c r="S139" s="335">
        <f t="shared" si="8"/>
        <v>-3182002</v>
      </c>
    </row>
    <row r="140" spans="1:19" ht="12.75" customHeight="1">
      <c r="A140" s="315">
        <v>33501</v>
      </c>
      <c r="B140" s="316" t="s">
        <v>508</v>
      </c>
      <c r="C140" s="335">
        <v>1910733.4405103258</v>
      </c>
      <c r="D140" s="335">
        <v>2180268</v>
      </c>
      <c r="E140" s="329">
        <v>0</v>
      </c>
      <c r="F140" s="335">
        <v>104794</v>
      </c>
      <c r="G140" s="335">
        <v>1452</v>
      </c>
      <c r="H140" s="335">
        <v>288909</v>
      </c>
      <c r="I140" s="335">
        <f t="shared" si="6"/>
        <v>395155</v>
      </c>
      <c r="J140" s="317"/>
      <c r="K140" s="335">
        <v>109913</v>
      </c>
      <c r="L140" s="335">
        <v>655484</v>
      </c>
      <c r="M140" s="335">
        <v>0</v>
      </c>
      <c r="N140" s="335">
        <v>153544</v>
      </c>
      <c r="O140" s="335">
        <f t="shared" si="7"/>
        <v>918941</v>
      </c>
      <c r="P140" s="335"/>
      <c r="Q140" s="318">
        <v>-32184</v>
      </c>
      <c r="R140" s="318">
        <v>48767</v>
      </c>
      <c r="S140" s="335">
        <f t="shared" si="8"/>
        <v>16583</v>
      </c>
    </row>
    <row r="141" spans="1:19" ht="12.75" customHeight="1">
      <c r="A141" s="315">
        <v>33600</v>
      </c>
      <c r="B141" s="316" t="s">
        <v>509</v>
      </c>
      <c r="C141" s="335">
        <v>282751816.35920167</v>
      </c>
      <c r="D141" s="335">
        <v>308233938</v>
      </c>
      <c r="E141" s="329">
        <v>0</v>
      </c>
      <c r="F141" s="335">
        <v>14815174</v>
      </c>
      <c r="G141" s="335">
        <v>205259</v>
      </c>
      <c r="H141" s="335">
        <v>11710986</v>
      </c>
      <c r="I141" s="335">
        <f t="shared" si="6"/>
        <v>26731419</v>
      </c>
      <c r="J141" s="317"/>
      <c r="K141" s="335">
        <v>15538873</v>
      </c>
      <c r="L141" s="335">
        <v>92668631</v>
      </c>
      <c r="M141" s="335">
        <v>0</v>
      </c>
      <c r="N141" s="335">
        <v>8729854</v>
      </c>
      <c r="O141" s="335">
        <f t="shared" si="7"/>
        <v>116937358</v>
      </c>
      <c r="P141" s="335"/>
      <c r="Q141" s="318">
        <v>-4549991</v>
      </c>
      <c r="R141" s="318">
        <v>2070904</v>
      </c>
      <c r="S141" s="335">
        <f t="shared" si="8"/>
        <v>-2479087</v>
      </c>
    </row>
    <row r="142" spans="1:19" ht="12.75" customHeight="1">
      <c r="A142" s="315">
        <v>33605</v>
      </c>
      <c r="B142" s="316" t="s">
        <v>510</v>
      </c>
      <c r="C142" s="335">
        <v>33747612.117088869</v>
      </c>
      <c r="D142" s="335">
        <v>35393207</v>
      </c>
      <c r="E142" s="329">
        <v>0</v>
      </c>
      <c r="F142" s="335">
        <v>1701164</v>
      </c>
      <c r="G142" s="335">
        <v>23569</v>
      </c>
      <c r="H142" s="335">
        <v>0</v>
      </c>
      <c r="I142" s="335">
        <f t="shared" si="6"/>
        <v>1724733</v>
      </c>
      <c r="J142" s="317"/>
      <c r="K142" s="335">
        <v>1784264</v>
      </c>
      <c r="L142" s="335">
        <v>10640749</v>
      </c>
      <c r="M142" s="335">
        <v>0</v>
      </c>
      <c r="N142" s="335">
        <v>3726846</v>
      </c>
      <c r="O142" s="335">
        <f t="shared" si="7"/>
        <v>16151859</v>
      </c>
      <c r="P142" s="335"/>
      <c r="Q142" s="318">
        <v>-522456</v>
      </c>
      <c r="R142" s="318">
        <v>-883965</v>
      </c>
      <c r="S142" s="335">
        <f t="shared" si="8"/>
        <v>-1406421</v>
      </c>
    </row>
    <row r="143" spans="1:19" ht="12.75" customHeight="1">
      <c r="A143" s="315">
        <v>33700</v>
      </c>
      <c r="B143" s="316" t="s">
        <v>511</v>
      </c>
      <c r="C143" s="335">
        <v>18585644.314941812</v>
      </c>
      <c r="D143" s="335">
        <v>20102969</v>
      </c>
      <c r="E143" s="329">
        <v>0</v>
      </c>
      <c r="F143" s="335">
        <v>966243</v>
      </c>
      <c r="G143" s="335">
        <v>13387</v>
      </c>
      <c r="H143" s="335">
        <v>91515</v>
      </c>
      <c r="I143" s="335">
        <f t="shared" si="6"/>
        <v>1071145</v>
      </c>
      <c r="J143" s="317"/>
      <c r="K143" s="335">
        <v>1013443</v>
      </c>
      <c r="L143" s="335">
        <v>6043834</v>
      </c>
      <c r="M143" s="335">
        <v>0</v>
      </c>
      <c r="N143" s="335">
        <v>1177097</v>
      </c>
      <c r="O143" s="335">
        <f t="shared" si="7"/>
        <v>8234374</v>
      </c>
      <c r="P143" s="335"/>
      <c r="Q143" s="318">
        <v>-296750</v>
      </c>
      <c r="R143" s="318">
        <v>-234379</v>
      </c>
      <c r="S143" s="335">
        <f t="shared" si="8"/>
        <v>-531129</v>
      </c>
    </row>
    <row r="144" spans="1:19" ht="12.75" customHeight="1">
      <c r="A144" s="315">
        <v>33800</v>
      </c>
      <c r="B144" s="316" t="s">
        <v>512</v>
      </c>
      <c r="C144" s="335">
        <v>14147021.094721824</v>
      </c>
      <c r="D144" s="335">
        <v>15058992</v>
      </c>
      <c r="E144" s="329">
        <v>0</v>
      </c>
      <c r="F144" s="335">
        <v>723806</v>
      </c>
      <c r="G144" s="335">
        <v>10028</v>
      </c>
      <c r="H144" s="335">
        <v>451758</v>
      </c>
      <c r="I144" s="335">
        <f t="shared" si="6"/>
        <v>1185592</v>
      </c>
      <c r="J144" s="317"/>
      <c r="K144" s="335">
        <v>759163</v>
      </c>
      <c r="L144" s="335">
        <v>4527393</v>
      </c>
      <c r="M144" s="335">
        <v>0</v>
      </c>
      <c r="N144" s="335">
        <v>1615713</v>
      </c>
      <c r="O144" s="335">
        <f t="shared" si="7"/>
        <v>6902269</v>
      </c>
      <c r="P144" s="335"/>
      <c r="Q144" s="318">
        <v>-222293</v>
      </c>
      <c r="R144" s="318">
        <v>-216907</v>
      </c>
      <c r="S144" s="335">
        <f t="shared" si="8"/>
        <v>-439200</v>
      </c>
    </row>
    <row r="145" spans="1:19" ht="12.75" customHeight="1">
      <c r="A145" s="315">
        <v>33900</v>
      </c>
      <c r="B145" s="316" t="s">
        <v>513</v>
      </c>
      <c r="C145" s="335">
        <v>71844901.024534613</v>
      </c>
      <c r="D145" s="335">
        <v>74921993</v>
      </c>
      <c r="E145" s="329">
        <v>0</v>
      </c>
      <c r="F145" s="335">
        <v>3601104</v>
      </c>
      <c r="G145" s="335">
        <v>49892</v>
      </c>
      <c r="H145" s="335">
        <v>179856</v>
      </c>
      <c r="I145" s="335">
        <f t="shared" si="6"/>
        <v>3830852</v>
      </c>
      <c r="J145" s="317"/>
      <c r="K145" s="335">
        <v>3777012</v>
      </c>
      <c r="L145" s="335">
        <v>22524835</v>
      </c>
      <c r="M145" s="335">
        <v>0</v>
      </c>
      <c r="N145" s="335">
        <v>9044126</v>
      </c>
      <c r="O145" s="335">
        <f t="shared" si="7"/>
        <v>35345973</v>
      </c>
      <c r="P145" s="335"/>
      <c r="Q145" s="318">
        <v>-1105960</v>
      </c>
      <c r="R145" s="318">
        <v>-1930400</v>
      </c>
      <c r="S145" s="335">
        <f t="shared" si="8"/>
        <v>-3036360</v>
      </c>
    </row>
    <row r="146" spans="1:19" ht="12.75" customHeight="1">
      <c r="A146" s="315">
        <v>34000</v>
      </c>
      <c r="B146" s="316" t="s">
        <v>514</v>
      </c>
      <c r="C146" s="335">
        <v>32929681.86719007</v>
      </c>
      <c r="D146" s="335">
        <v>34420577</v>
      </c>
      <c r="E146" s="329">
        <v>0</v>
      </c>
      <c r="F146" s="335">
        <v>1654415</v>
      </c>
      <c r="G146" s="335">
        <v>22921</v>
      </c>
      <c r="H146" s="335">
        <v>993669</v>
      </c>
      <c r="I146" s="335">
        <f t="shared" si="6"/>
        <v>2671005</v>
      </c>
      <c r="J146" s="317"/>
      <c r="K146" s="335">
        <v>1735231</v>
      </c>
      <c r="L146" s="335">
        <v>10348334</v>
      </c>
      <c r="M146" s="335">
        <v>0</v>
      </c>
      <c r="N146" s="335">
        <v>3750180</v>
      </c>
      <c r="O146" s="335">
        <f t="shared" si="7"/>
        <v>15833745</v>
      </c>
      <c r="P146" s="335"/>
      <c r="Q146" s="318">
        <v>-508099</v>
      </c>
      <c r="R146" s="318">
        <v>-482961</v>
      </c>
      <c r="S146" s="335">
        <f t="shared" si="8"/>
        <v>-991060</v>
      </c>
    </row>
    <row r="147" spans="1:19" ht="12.75" customHeight="1">
      <c r="A147" s="315">
        <v>34100</v>
      </c>
      <c r="B147" s="316" t="s">
        <v>515</v>
      </c>
      <c r="C147" s="335">
        <v>733683937.30084848</v>
      </c>
      <c r="D147" s="335">
        <v>804006602</v>
      </c>
      <c r="E147" s="329">
        <v>0</v>
      </c>
      <c r="F147" s="335">
        <v>38644343</v>
      </c>
      <c r="G147" s="335">
        <v>535404</v>
      </c>
      <c r="H147" s="335">
        <v>12819726</v>
      </c>
      <c r="I147" s="335">
        <f t="shared" si="6"/>
        <v>51999473</v>
      </c>
      <c r="J147" s="317"/>
      <c r="K147" s="335">
        <v>40532061</v>
      </c>
      <c r="L147" s="335">
        <v>241719622</v>
      </c>
      <c r="M147" s="335">
        <v>0</v>
      </c>
      <c r="N147" s="335">
        <v>42923100</v>
      </c>
      <c r="O147" s="335">
        <f t="shared" si="7"/>
        <v>325174783</v>
      </c>
      <c r="P147" s="335"/>
      <c r="Q147" s="318">
        <v>-11868332</v>
      </c>
      <c r="R147" s="318">
        <v>-5798766</v>
      </c>
      <c r="S147" s="335">
        <f t="shared" si="8"/>
        <v>-17667098</v>
      </c>
    </row>
    <row r="148" spans="1:19" ht="12.75" customHeight="1">
      <c r="A148" s="315">
        <v>34105</v>
      </c>
      <c r="B148" s="316" t="s">
        <v>516</v>
      </c>
      <c r="C148" s="335">
        <v>58381598.123635329</v>
      </c>
      <c r="D148" s="335">
        <v>60806895</v>
      </c>
      <c r="E148" s="329">
        <v>0</v>
      </c>
      <c r="F148" s="335">
        <v>2922666</v>
      </c>
      <c r="G148" s="335">
        <v>40493</v>
      </c>
      <c r="H148" s="335">
        <v>0</v>
      </c>
      <c r="I148" s="335">
        <f t="shared" si="6"/>
        <v>2963159</v>
      </c>
      <c r="J148" s="317"/>
      <c r="K148" s="335">
        <v>3065434</v>
      </c>
      <c r="L148" s="335">
        <v>18281218</v>
      </c>
      <c r="M148" s="335">
        <v>0</v>
      </c>
      <c r="N148" s="335">
        <v>7628644</v>
      </c>
      <c r="O148" s="335">
        <f t="shared" si="7"/>
        <v>28975296</v>
      </c>
      <c r="P148" s="335"/>
      <c r="Q148" s="318">
        <v>-897600</v>
      </c>
      <c r="R148" s="318">
        <v>-1811584</v>
      </c>
      <c r="S148" s="335">
        <f t="shared" si="8"/>
        <v>-2709184</v>
      </c>
    </row>
    <row r="149" spans="1:19" ht="12.75" customHeight="1">
      <c r="A149" s="315">
        <v>34200</v>
      </c>
      <c r="B149" s="316" t="s">
        <v>517</v>
      </c>
      <c r="C149" s="335">
        <v>23702079.836218774</v>
      </c>
      <c r="D149" s="335">
        <v>27557318</v>
      </c>
      <c r="E149" s="329">
        <v>0</v>
      </c>
      <c r="F149" s="335">
        <v>1324534</v>
      </c>
      <c r="G149" s="335">
        <v>18351</v>
      </c>
      <c r="H149" s="335">
        <v>1457190</v>
      </c>
      <c r="I149" s="335">
        <f t="shared" si="6"/>
        <v>2800075</v>
      </c>
      <c r="J149" s="317"/>
      <c r="K149" s="335">
        <v>1389236</v>
      </c>
      <c r="L149" s="335">
        <v>8284938</v>
      </c>
      <c r="M149" s="335">
        <v>0</v>
      </c>
      <c r="N149" s="335">
        <v>3955797</v>
      </c>
      <c r="O149" s="335">
        <f t="shared" si="7"/>
        <v>13629971</v>
      </c>
      <c r="P149" s="335"/>
      <c r="Q149" s="318">
        <v>-406787</v>
      </c>
      <c r="R149" s="318">
        <v>-924875</v>
      </c>
      <c r="S149" s="335">
        <f t="shared" si="8"/>
        <v>-1331662</v>
      </c>
    </row>
    <row r="150" spans="1:19" ht="12.75" customHeight="1">
      <c r="A150" s="315">
        <v>34205</v>
      </c>
      <c r="B150" s="316" t="s">
        <v>518</v>
      </c>
      <c r="C150" s="335">
        <v>10665973.581262359</v>
      </c>
      <c r="D150" s="335">
        <v>11160087</v>
      </c>
      <c r="E150" s="329">
        <v>0</v>
      </c>
      <c r="F150" s="335">
        <v>536406</v>
      </c>
      <c r="G150" s="335">
        <v>7432</v>
      </c>
      <c r="H150" s="335">
        <v>0</v>
      </c>
      <c r="I150" s="335">
        <f t="shared" si="6"/>
        <v>543838</v>
      </c>
      <c r="J150" s="317"/>
      <c r="K150" s="335">
        <v>562609</v>
      </c>
      <c r="L150" s="335">
        <v>3355211</v>
      </c>
      <c r="M150" s="335">
        <v>0</v>
      </c>
      <c r="N150" s="335">
        <v>1478003</v>
      </c>
      <c r="O150" s="335">
        <f t="shared" si="7"/>
        <v>5395823</v>
      </c>
      <c r="P150" s="335"/>
      <c r="Q150" s="318">
        <v>-164739</v>
      </c>
      <c r="R150" s="318">
        <v>-382871</v>
      </c>
      <c r="S150" s="335">
        <f t="shared" si="8"/>
        <v>-547610</v>
      </c>
    </row>
    <row r="151" spans="1:19" ht="12.75" customHeight="1">
      <c r="A151" s="315">
        <v>34220</v>
      </c>
      <c r="B151" s="316" t="s">
        <v>519</v>
      </c>
      <c r="C151" s="335">
        <v>28690858.499692827</v>
      </c>
      <c r="D151" s="335">
        <v>30327131</v>
      </c>
      <c r="E151" s="329">
        <v>0</v>
      </c>
      <c r="F151" s="335">
        <v>1457665</v>
      </c>
      <c r="G151" s="335">
        <v>20195</v>
      </c>
      <c r="H151" s="335">
        <v>2237742</v>
      </c>
      <c r="I151" s="335">
        <f t="shared" si="6"/>
        <v>3715602</v>
      </c>
      <c r="J151" s="317"/>
      <c r="K151" s="335">
        <v>1528869</v>
      </c>
      <c r="L151" s="335">
        <v>9117665</v>
      </c>
      <c r="M151" s="335">
        <v>0</v>
      </c>
      <c r="N151" s="335">
        <v>1716000</v>
      </c>
      <c r="O151" s="335">
        <f t="shared" si="7"/>
        <v>12362534</v>
      </c>
      <c r="P151" s="335"/>
      <c r="Q151" s="318">
        <v>-447674</v>
      </c>
      <c r="R151" s="318">
        <v>353167</v>
      </c>
      <c r="S151" s="335">
        <f t="shared" si="8"/>
        <v>-94507</v>
      </c>
    </row>
    <row r="152" spans="1:19" ht="12.75" customHeight="1">
      <c r="A152" s="315">
        <v>34230</v>
      </c>
      <c r="B152" s="316" t="s">
        <v>520</v>
      </c>
      <c r="C152" s="335">
        <v>10464346.02569198</v>
      </c>
      <c r="D152" s="335">
        <v>9966537</v>
      </c>
      <c r="E152" s="329">
        <v>0</v>
      </c>
      <c r="F152" s="335">
        <v>479039</v>
      </c>
      <c r="G152" s="335">
        <v>6637</v>
      </c>
      <c r="H152" s="335">
        <v>0</v>
      </c>
      <c r="I152" s="335">
        <f t="shared" si="6"/>
        <v>485676</v>
      </c>
      <c r="J152" s="317"/>
      <c r="K152" s="335">
        <v>502439</v>
      </c>
      <c r="L152" s="335">
        <v>2996378</v>
      </c>
      <c r="M152" s="335">
        <v>0</v>
      </c>
      <c r="N152" s="335">
        <v>3533018</v>
      </c>
      <c r="O152" s="335">
        <f t="shared" si="7"/>
        <v>7031835</v>
      </c>
      <c r="P152" s="335"/>
      <c r="Q152" s="318">
        <v>-147121</v>
      </c>
      <c r="R152" s="318">
        <v>-820914</v>
      </c>
      <c r="S152" s="335">
        <f t="shared" si="8"/>
        <v>-968035</v>
      </c>
    </row>
    <row r="153" spans="1:19" ht="12.75" customHeight="1">
      <c r="A153" s="315">
        <v>34300</v>
      </c>
      <c r="B153" s="316" t="s">
        <v>521</v>
      </c>
      <c r="C153" s="335">
        <v>180737466.62717146</v>
      </c>
      <c r="D153" s="335">
        <v>196482150</v>
      </c>
      <c r="E153" s="329">
        <v>0</v>
      </c>
      <c r="F153" s="335">
        <v>9443857</v>
      </c>
      <c r="G153" s="335">
        <v>130841</v>
      </c>
      <c r="H153" s="335">
        <v>6983160</v>
      </c>
      <c r="I153" s="335">
        <f t="shared" si="6"/>
        <v>16557858</v>
      </c>
      <c r="J153" s="317"/>
      <c r="K153" s="335">
        <v>9905176</v>
      </c>
      <c r="L153" s="335">
        <v>59071146</v>
      </c>
      <c r="M153" s="335">
        <v>0</v>
      </c>
      <c r="N153" s="335">
        <v>9797135</v>
      </c>
      <c r="O153" s="335">
        <f t="shared" si="7"/>
        <v>78773457</v>
      </c>
      <c r="P153" s="335"/>
      <c r="Q153" s="318">
        <v>-2900368</v>
      </c>
      <c r="R153" s="318">
        <v>132044</v>
      </c>
      <c r="S153" s="335">
        <f t="shared" si="8"/>
        <v>-2768324</v>
      </c>
    </row>
    <row r="154" spans="1:19" ht="12.75" customHeight="1">
      <c r="A154" s="315">
        <v>34400</v>
      </c>
      <c r="B154" s="316" t="s">
        <v>522</v>
      </c>
      <c r="C154" s="335">
        <v>70692315.660955802</v>
      </c>
      <c r="D154" s="335">
        <v>78037583</v>
      </c>
      <c r="E154" s="329">
        <v>0</v>
      </c>
      <c r="F154" s="335">
        <v>3750854</v>
      </c>
      <c r="G154" s="335">
        <v>51967</v>
      </c>
      <c r="H154" s="335">
        <v>0</v>
      </c>
      <c r="I154" s="335">
        <f t="shared" si="6"/>
        <v>3802821</v>
      </c>
      <c r="J154" s="317"/>
      <c r="K154" s="335">
        <v>3934077</v>
      </c>
      <c r="L154" s="335">
        <v>23461518</v>
      </c>
      <c r="M154" s="335">
        <v>0</v>
      </c>
      <c r="N154" s="335">
        <v>4593909</v>
      </c>
      <c r="O154" s="335">
        <f t="shared" si="7"/>
        <v>31989504</v>
      </c>
      <c r="P154" s="335"/>
      <c r="Q154" s="318">
        <v>-1151951</v>
      </c>
      <c r="R154" s="318">
        <v>-1156637</v>
      </c>
      <c r="S154" s="335">
        <f t="shared" si="8"/>
        <v>-2308588</v>
      </c>
    </row>
    <row r="155" spans="1:19" ht="12.75" customHeight="1">
      <c r="A155" s="315">
        <v>34405</v>
      </c>
      <c r="B155" s="316" t="s">
        <v>523</v>
      </c>
      <c r="C155" s="335">
        <v>14010076.547001628</v>
      </c>
      <c r="D155" s="335">
        <v>15490007</v>
      </c>
      <c r="E155" s="329">
        <v>0</v>
      </c>
      <c r="F155" s="335">
        <v>744523</v>
      </c>
      <c r="G155" s="335">
        <v>10315</v>
      </c>
      <c r="H155" s="335">
        <v>0</v>
      </c>
      <c r="I155" s="335">
        <f t="shared" si="6"/>
        <v>754838</v>
      </c>
      <c r="J155" s="317"/>
      <c r="K155" s="335">
        <v>780891</v>
      </c>
      <c r="L155" s="335">
        <v>4656975</v>
      </c>
      <c r="M155" s="335">
        <v>0</v>
      </c>
      <c r="N155" s="335">
        <v>1314561</v>
      </c>
      <c r="O155" s="335">
        <f t="shared" si="7"/>
        <v>6752427</v>
      </c>
      <c r="P155" s="335"/>
      <c r="Q155" s="318">
        <v>-228656</v>
      </c>
      <c r="R155" s="318">
        <v>-423410</v>
      </c>
      <c r="S155" s="335">
        <f t="shared" si="8"/>
        <v>-652066</v>
      </c>
    </row>
    <row r="156" spans="1:19" ht="12.75" customHeight="1">
      <c r="A156" s="315">
        <v>34500</v>
      </c>
      <c r="B156" s="316" t="s">
        <v>524</v>
      </c>
      <c r="C156" s="335">
        <v>129621914.29864278</v>
      </c>
      <c r="D156" s="335">
        <v>143151572</v>
      </c>
      <c r="E156" s="329">
        <v>0</v>
      </c>
      <c r="F156" s="335">
        <v>6880539</v>
      </c>
      <c r="G156" s="335">
        <v>95328</v>
      </c>
      <c r="H156" s="335">
        <v>1900839</v>
      </c>
      <c r="I156" s="335">
        <f t="shared" si="6"/>
        <v>8876706</v>
      </c>
      <c r="J156" s="317"/>
      <c r="K156" s="335">
        <v>7216643</v>
      </c>
      <c r="L156" s="335">
        <v>43037637</v>
      </c>
      <c r="M156" s="335">
        <v>0</v>
      </c>
      <c r="N156" s="335">
        <v>2375345</v>
      </c>
      <c r="O156" s="335">
        <f t="shared" si="7"/>
        <v>52629625</v>
      </c>
      <c r="P156" s="335"/>
      <c r="Q156" s="318">
        <v>-2113130</v>
      </c>
      <c r="R156" s="318">
        <v>93917</v>
      </c>
      <c r="S156" s="335">
        <f t="shared" si="8"/>
        <v>-2019213</v>
      </c>
    </row>
    <row r="157" spans="1:19" ht="12.75" customHeight="1">
      <c r="A157" s="315">
        <v>34501</v>
      </c>
      <c r="B157" s="316" t="s">
        <v>525</v>
      </c>
      <c r="C157" s="335">
        <v>1777165.1474627876</v>
      </c>
      <c r="D157" s="335">
        <v>1925123</v>
      </c>
      <c r="E157" s="329">
        <v>0</v>
      </c>
      <c r="F157" s="335">
        <v>92530</v>
      </c>
      <c r="G157" s="335">
        <v>1282</v>
      </c>
      <c r="H157" s="335">
        <v>269732</v>
      </c>
      <c r="I157" s="335">
        <f t="shared" si="6"/>
        <v>363544</v>
      </c>
      <c r="J157" s="317"/>
      <c r="K157" s="335">
        <v>97050</v>
      </c>
      <c r="L157" s="335">
        <v>578776</v>
      </c>
      <c r="M157" s="335">
        <v>0</v>
      </c>
      <c r="N157" s="335">
        <v>61445</v>
      </c>
      <c r="O157" s="335">
        <f t="shared" si="7"/>
        <v>737271</v>
      </c>
      <c r="P157" s="335"/>
      <c r="Q157" s="318">
        <v>-28418</v>
      </c>
      <c r="R157" s="318">
        <v>63663</v>
      </c>
      <c r="S157" s="335">
        <f t="shared" si="8"/>
        <v>35245</v>
      </c>
    </row>
    <row r="158" spans="1:19" ht="12.75" customHeight="1">
      <c r="A158" s="315">
        <v>34505</v>
      </c>
      <c r="B158" s="316" t="s">
        <v>526</v>
      </c>
      <c r="C158" s="335">
        <v>16251303.067345377</v>
      </c>
      <c r="D158" s="335">
        <v>17349694</v>
      </c>
      <c r="E158" s="329">
        <v>0</v>
      </c>
      <c r="F158" s="335">
        <v>833908</v>
      </c>
      <c r="G158" s="335">
        <v>11554</v>
      </c>
      <c r="H158" s="335">
        <v>1348388</v>
      </c>
      <c r="I158" s="335">
        <f t="shared" si="6"/>
        <v>2193850</v>
      </c>
      <c r="J158" s="317"/>
      <c r="K158" s="335">
        <v>874643</v>
      </c>
      <c r="L158" s="335">
        <v>5216078</v>
      </c>
      <c r="M158" s="335">
        <v>0</v>
      </c>
      <c r="N158" s="335">
        <v>1335868</v>
      </c>
      <c r="O158" s="335">
        <f t="shared" si="7"/>
        <v>7426589</v>
      </c>
      <c r="P158" s="335"/>
      <c r="Q158" s="318">
        <v>-256107</v>
      </c>
      <c r="R158" s="318">
        <v>-9527</v>
      </c>
      <c r="S158" s="335">
        <f t="shared" si="8"/>
        <v>-265634</v>
      </c>
    </row>
    <row r="159" spans="1:19" ht="12.75" customHeight="1">
      <c r="A159" s="315">
        <v>34600</v>
      </c>
      <c r="B159" s="316" t="s">
        <v>527</v>
      </c>
      <c r="C159" s="335">
        <v>29462824.700029336</v>
      </c>
      <c r="D159" s="335">
        <v>30987806</v>
      </c>
      <c r="E159" s="329">
        <v>0</v>
      </c>
      <c r="F159" s="335">
        <v>1489420</v>
      </c>
      <c r="G159" s="335">
        <v>20635</v>
      </c>
      <c r="H159" s="335">
        <v>143541</v>
      </c>
      <c r="I159" s="335">
        <f t="shared" si="6"/>
        <v>1653596</v>
      </c>
      <c r="J159" s="317"/>
      <c r="K159" s="335">
        <v>1562176</v>
      </c>
      <c r="L159" s="335">
        <v>9316293</v>
      </c>
      <c r="M159" s="335">
        <v>0</v>
      </c>
      <c r="N159" s="335">
        <v>2750364</v>
      </c>
      <c r="O159" s="335">
        <f t="shared" si="7"/>
        <v>13628833</v>
      </c>
      <c r="P159" s="335"/>
      <c r="Q159" s="318">
        <v>-457426</v>
      </c>
      <c r="R159" s="318">
        <v>-545188</v>
      </c>
      <c r="S159" s="335">
        <f t="shared" si="8"/>
        <v>-1002614</v>
      </c>
    </row>
    <row r="160" spans="1:19" ht="12.75" customHeight="1">
      <c r="A160" s="315">
        <v>34605</v>
      </c>
      <c r="B160" s="316" t="s">
        <v>528</v>
      </c>
      <c r="C160" s="335">
        <v>6021386.9509216342</v>
      </c>
      <c r="D160" s="335">
        <v>5925752</v>
      </c>
      <c r="E160" s="329">
        <v>0</v>
      </c>
      <c r="F160" s="335">
        <v>284820</v>
      </c>
      <c r="G160" s="335">
        <v>3946</v>
      </c>
      <c r="H160" s="335">
        <v>0</v>
      </c>
      <c r="I160" s="335">
        <f t="shared" si="6"/>
        <v>288766</v>
      </c>
      <c r="J160" s="317"/>
      <c r="K160" s="335">
        <v>298733</v>
      </c>
      <c r="L160" s="335">
        <v>1781541</v>
      </c>
      <c r="M160" s="335">
        <v>0</v>
      </c>
      <c r="N160" s="335">
        <v>1742841</v>
      </c>
      <c r="O160" s="335">
        <f t="shared" si="7"/>
        <v>3823115</v>
      </c>
      <c r="P160" s="335"/>
      <c r="Q160" s="318">
        <v>-87473</v>
      </c>
      <c r="R160" s="318">
        <v>-430336</v>
      </c>
      <c r="S160" s="335">
        <f t="shared" si="8"/>
        <v>-517809</v>
      </c>
    </row>
    <row r="161" spans="1:19" ht="12.75" customHeight="1">
      <c r="A161" s="315">
        <v>34700</v>
      </c>
      <c r="B161" s="316" t="s">
        <v>529</v>
      </c>
      <c r="C161" s="335">
        <v>85058973.937684268</v>
      </c>
      <c r="D161" s="335">
        <v>93740796</v>
      </c>
      <c r="E161" s="329">
        <v>0</v>
      </c>
      <c r="F161" s="335">
        <v>4505624</v>
      </c>
      <c r="G161" s="335">
        <v>62424</v>
      </c>
      <c r="H161" s="335">
        <v>826776</v>
      </c>
      <c r="I161" s="335">
        <f t="shared" si="6"/>
        <v>5394824</v>
      </c>
      <c r="J161" s="317"/>
      <c r="K161" s="335">
        <v>4725717</v>
      </c>
      <c r="L161" s="335">
        <v>28182592</v>
      </c>
      <c r="M161" s="335">
        <v>0</v>
      </c>
      <c r="N161" s="335">
        <v>1682696</v>
      </c>
      <c r="O161" s="335">
        <f t="shared" si="7"/>
        <v>34591005</v>
      </c>
      <c r="P161" s="335"/>
      <c r="Q161" s="318">
        <v>-1383753</v>
      </c>
      <c r="R161" s="318">
        <v>-89977</v>
      </c>
      <c r="S161" s="335">
        <f t="shared" si="8"/>
        <v>-1473730</v>
      </c>
    </row>
    <row r="162" spans="1:19" ht="12.75" customHeight="1">
      <c r="A162" s="315">
        <v>34800</v>
      </c>
      <c r="B162" s="316" t="s">
        <v>530</v>
      </c>
      <c r="C162" s="335">
        <v>9534108.7603936195</v>
      </c>
      <c r="D162" s="335">
        <v>9954086</v>
      </c>
      <c r="E162" s="329">
        <v>0</v>
      </c>
      <c r="F162" s="335">
        <v>478440</v>
      </c>
      <c r="G162" s="335">
        <v>6629</v>
      </c>
      <c r="H162" s="335">
        <v>735734</v>
      </c>
      <c r="I162" s="335">
        <f t="shared" si="6"/>
        <v>1220803</v>
      </c>
      <c r="J162" s="317"/>
      <c r="K162" s="335">
        <v>501811</v>
      </c>
      <c r="L162" s="335">
        <v>2992635</v>
      </c>
      <c r="M162" s="335">
        <v>0</v>
      </c>
      <c r="N162" s="335">
        <v>700765</v>
      </c>
      <c r="O162" s="335">
        <f t="shared" si="7"/>
        <v>4195211</v>
      </c>
      <c r="P162" s="335"/>
      <c r="Q162" s="318">
        <v>-146937</v>
      </c>
      <c r="R162" s="318">
        <v>100238</v>
      </c>
      <c r="S162" s="335">
        <f t="shared" si="8"/>
        <v>-46699</v>
      </c>
    </row>
    <row r="163" spans="1:19" ht="12.75" customHeight="1">
      <c r="A163" s="315">
        <v>34900</v>
      </c>
      <c r="B163" s="316" t="s">
        <v>531</v>
      </c>
      <c r="C163" s="335">
        <v>183323701.3621273</v>
      </c>
      <c r="D163" s="335">
        <v>198492628</v>
      </c>
      <c r="E163" s="329">
        <v>0</v>
      </c>
      <c r="F163" s="335">
        <v>9540490</v>
      </c>
      <c r="G163" s="335">
        <v>132180</v>
      </c>
      <c r="H163" s="335">
        <v>4269504</v>
      </c>
      <c r="I163" s="335">
        <f t="shared" si="6"/>
        <v>13942174</v>
      </c>
      <c r="J163" s="317"/>
      <c r="K163" s="335">
        <v>10006529</v>
      </c>
      <c r="L163" s="335">
        <v>59675583</v>
      </c>
      <c r="M163" s="335">
        <v>0</v>
      </c>
      <c r="N163" s="335">
        <v>11766284</v>
      </c>
      <c r="O163" s="335">
        <f t="shared" si="7"/>
        <v>81448396</v>
      </c>
      <c r="P163" s="335"/>
      <c r="Q163" s="318">
        <v>-2930046</v>
      </c>
      <c r="R163" s="318">
        <v>-1226451</v>
      </c>
      <c r="S163" s="335">
        <f t="shared" si="8"/>
        <v>-4156497</v>
      </c>
    </row>
    <row r="164" spans="1:19" ht="12.75" customHeight="1">
      <c r="A164" s="315">
        <v>34901</v>
      </c>
      <c r="B164" s="316" t="s">
        <v>532</v>
      </c>
      <c r="C164" s="335">
        <v>4757132.2068078816</v>
      </c>
      <c r="D164" s="335">
        <v>5285475</v>
      </c>
      <c r="E164" s="329">
        <v>0</v>
      </c>
      <c r="F164" s="335">
        <v>254045</v>
      </c>
      <c r="G164" s="335">
        <v>3520</v>
      </c>
      <c r="H164" s="335">
        <v>193833</v>
      </c>
      <c r="I164" s="335">
        <f t="shared" si="6"/>
        <v>451398</v>
      </c>
      <c r="J164" s="317"/>
      <c r="K164" s="335">
        <v>266455</v>
      </c>
      <c r="L164" s="335">
        <v>1589045</v>
      </c>
      <c r="M164" s="335">
        <v>0</v>
      </c>
      <c r="N164" s="335">
        <v>232283</v>
      </c>
      <c r="O164" s="335">
        <f t="shared" si="7"/>
        <v>2087783</v>
      </c>
      <c r="P164" s="335"/>
      <c r="Q164" s="318">
        <v>-78021</v>
      </c>
      <c r="R164" s="318">
        <v>7404</v>
      </c>
      <c r="S164" s="335">
        <f t="shared" si="8"/>
        <v>-70617</v>
      </c>
    </row>
    <row r="165" spans="1:19" ht="12.75" customHeight="1">
      <c r="A165" s="315">
        <v>34903</v>
      </c>
      <c r="B165" s="316" t="s">
        <v>533</v>
      </c>
      <c r="C165" s="335">
        <v>247134.35599705199</v>
      </c>
      <c r="D165" s="335">
        <v>195558</v>
      </c>
      <c r="E165" s="329">
        <v>0</v>
      </c>
      <c r="F165" s="335">
        <v>9399</v>
      </c>
      <c r="G165" s="335">
        <v>130</v>
      </c>
      <c r="H165" s="335">
        <v>7164</v>
      </c>
      <c r="I165" s="335">
        <f t="shared" si="6"/>
        <v>16693</v>
      </c>
      <c r="J165" s="317"/>
      <c r="K165" s="335">
        <v>9859</v>
      </c>
      <c r="L165" s="335">
        <v>58793</v>
      </c>
      <c r="M165" s="335">
        <v>0</v>
      </c>
      <c r="N165" s="335">
        <v>131159</v>
      </c>
      <c r="O165" s="335">
        <f t="shared" si="7"/>
        <v>199811</v>
      </c>
      <c r="P165" s="335"/>
      <c r="Q165" s="318">
        <v>-2887</v>
      </c>
      <c r="R165" s="318">
        <v>-26331</v>
      </c>
      <c r="S165" s="335">
        <f t="shared" si="8"/>
        <v>-29218</v>
      </c>
    </row>
    <row r="166" spans="1:19" ht="12.75" customHeight="1">
      <c r="A166" s="315">
        <v>34905</v>
      </c>
      <c r="B166" s="316" t="s">
        <v>534</v>
      </c>
      <c r="C166" s="335">
        <v>17005944.919080593</v>
      </c>
      <c r="D166" s="335">
        <v>18653464</v>
      </c>
      <c r="E166" s="329">
        <v>0</v>
      </c>
      <c r="F166" s="335">
        <v>896573</v>
      </c>
      <c r="G166" s="335">
        <v>12422</v>
      </c>
      <c r="H166" s="335">
        <v>125584</v>
      </c>
      <c r="I166" s="335">
        <f t="shared" si="6"/>
        <v>1034579</v>
      </c>
      <c r="J166" s="317"/>
      <c r="K166" s="335">
        <v>940370</v>
      </c>
      <c r="L166" s="335">
        <v>5608049</v>
      </c>
      <c r="M166" s="335">
        <v>0</v>
      </c>
      <c r="N166" s="335">
        <v>1382377</v>
      </c>
      <c r="O166" s="335">
        <f t="shared" si="7"/>
        <v>7930796</v>
      </c>
      <c r="P166" s="335"/>
      <c r="Q166" s="318">
        <v>-275353</v>
      </c>
      <c r="R166" s="318">
        <v>-397880</v>
      </c>
      <c r="S166" s="335">
        <f t="shared" si="8"/>
        <v>-673233</v>
      </c>
    </row>
    <row r="167" spans="1:19" ht="12.75" customHeight="1">
      <c r="A167" s="315">
        <v>34910</v>
      </c>
      <c r="B167" s="316" t="s">
        <v>535</v>
      </c>
      <c r="C167" s="335">
        <v>58138075.038572073</v>
      </c>
      <c r="D167" s="335">
        <v>62702296</v>
      </c>
      <c r="E167" s="329">
        <v>0</v>
      </c>
      <c r="F167" s="335">
        <v>3013768</v>
      </c>
      <c r="G167" s="335">
        <v>41755</v>
      </c>
      <c r="H167" s="335">
        <v>885741</v>
      </c>
      <c r="I167" s="335">
        <f t="shared" si="6"/>
        <v>3941264</v>
      </c>
      <c r="J167" s="317"/>
      <c r="K167" s="335">
        <v>3160986</v>
      </c>
      <c r="L167" s="335">
        <v>18851058</v>
      </c>
      <c r="M167" s="335">
        <v>0</v>
      </c>
      <c r="N167" s="335">
        <v>3169429</v>
      </c>
      <c r="O167" s="335">
        <f t="shared" si="7"/>
        <v>25181473</v>
      </c>
      <c r="P167" s="335"/>
      <c r="Q167" s="318">
        <v>-925579</v>
      </c>
      <c r="R167" s="318">
        <v>-387781</v>
      </c>
      <c r="S167" s="335">
        <f t="shared" si="8"/>
        <v>-1313360</v>
      </c>
    </row>
    <row r="168" spans="1:19" ht="12.75" customHeight="1">
      <c r="A168" s="315">
        <v>35000</v>
      </c>
      <c r="B168" s="316" t="s">
        <v>536</v>
      </c>
      <c r="C168" s="335">
        <v>38087755.511574969</v>
      </c>
      <c r="D168" s="335">
        <v>42445352</v>
      </c>
      <c r="E168" s="329">
        <v>0</v>
      </c>
      <c r="F168" s="335">
        <v>2040123</v>
      </c>
      <c r="G168" s="335">
        <v>28265</v>
      </c>
      <c r="H168" s="335">
        <v>1357117</v>
      </c>
      <c r="I168" s="335">
        <f t="shared" si="6"/>
        <v>3425505</v>
      </c>
      <c r="J168" s="317"/>
      <c r="K168" s="335">
        <v>2139780</v>
      </c>
      <c r="L168" s="335">
        <v>12760933</v>
      </c>
      <c r="M168" s="335">
        <v>0</v>
      </c>
      <c r="N168" s="335">
        <v>778344</v>
      </c>
      <c r="O168" s="335">
        <f t="shared" si="7"/>
        <v>15679057</v>
      </c>
      <c r="P168" s="335"/>
      <c r="Q168" s="318">
        <v>-626556</v>
      </c>
      <c r="R168" s="318">
        <v>244294</v>
      </c>
      <c r="S168" s="335">
        <f t="shared" si="8"/>
        <v>-382262</v>
      </c>
    </row>
    <row r="169" spans="1:19" ht="12.75" customHeight="1">
      <c r="A169" s="315">
        <v>35005</v>
      </c>
      <c r="B169" s="316" t="s">
        <v>537</v>
      </c>
      <c r="C169" s="335">
        <v>17095884.180435419</v>
      </c>
      <c r="D169" s="335">
        <v>18470293</v>
      </c>
      <c r="E169" s="329">
        <v>0</v>
      </c>
      <c r="F169" s="335">
        <v>887769</v>
      </c>
      <c r="G169" s="335">
        <v>12300</v>
      </c>
      <c r="H169" s="335">
        <v>458508</v>
      </c>
      <c r="I169" s="335">
        <f t="shared" si="6"/>
        <v>1358577</v>
      </c>
      <c r="J169" s="317"/>
      <c r="K169" s="335">
        <v>931135</v>
      </c>
      <c r="L169" s="335">
        <v>5552979</v>
      </c>
      <c r="M169" s="335">
        <v>0</v>
      </c>
      <c r="N169" s="335">
        <v>1169119</v>
      </c>
      <c r="O169" s="335">
        <f t="shared" si="7"/>
        <v>7653233</v>
      </c>
      <c r="P169" s="335"/>
      <c r="Q169" s="318">
        <v>-272649</v>
      </c>
      <c r="R169" s="318">
        <v>-198393</v>
      </c>
      <c r="S169" s="335">
        <f t="shared" si="8"/>
        <v>-471042</v>
      </c>
    </row>
    <row r="170" spans="1:19" ht="12.75" customHeight="1">
      <c r="A170" s="315">
        <v>35100</v>
      </c>
      <c r="B170" s="316" t="s">
        <v>538</v>
      </c>
      <c r="C170" s="335">
        <v>343708409.37652481</v>
      </c>
      <c r="D170" s="335">
        <v>380551709</v>
      </c>
      <c r="E170" s="329">
        <v>0</v>
      </c>
      <c r="F170" s="335">
        <v>18291107</v>
      </c>
      <c r="G170" s="335">
        <v>253417</v>
      </c>
      <c r="H170" s="335">
        <v>13962516</v>
      </c>
      <c r="I170" s="335">
        <f t="shared" si="6"/>
        <v>32507040</v>
      </c>
      <c r="J170" s="317"/>
      <c r="K170" s="335">
        <v>19184600</v>
      </c>
      <c r="L170" s="335">
        <v>114410522</v>
      </c>
      <c r="M170" s="335">
        <v>0</v>
      </c>
      <c r="N170" s="335">
        <v>3603205</v>
      </c>
      <c r="O170" s="335">
        <f t="shared" si="7"/>
        <v>137198327</v>
      </c>
      <c r="P170" s="335"/>
      <c r="Q170" s="318">
        <v>-5617509</v>
      </c>
      <c r="R170" s="318">
        <v>3863070</v>
      </c>
      <c r="S170" s="335">
        <f t="shared" si="8"/>
        <v>-1754439</v>
      </c>
    </row>
    <row r="171" spans="1:19" ht="12.75" customHeight="1">
      <c r="A171" s="315">
        <v>35105</v>
      </c>
      <c r="B171" s="316" t="s">
        <v>539</v>
      </c>
      <c r="C171" s="335">
        <v>28788039.933612935</v>
      </c>
      <c r="D171" s="335">
        <v>31945089</v>
      </c>
      <c r="E171" s="329">
        <v>0</v>
      </c>
      <c r="F171" s="335">
        <v>1535431</v>
      </c>
      <c r="G171" s="335">
        <v>21273</v>
      </c>
      <c r="H171" s="335">
        <v>655708</v>
      </c>
      <c r="I171" s="335">
        <f t="shared" si="6"/>
        <v>2212412</v>
      </c>
      <c r="J171" s="317"/>
      <c r="K171" s="335">
        <v>1610435</v>
      </c>
      <c r="L171" s="335">
        <v>9604094</v>
      </c>
      <c r="M171" s="335">
        <v>0</v>
      </c>
      <c r="N171" s="335">
        <v>1651390</v>
      </c>
      <c r="O171" s="335">
        <f t="shared" si="7"/>
        <v>12865919</v>
      </c>
      <c r="P171" s="335"/>
      <c r="Q171" s="318">
        <v>-471557</v>
      </c>
      <c r="R171" s="318">
        <v>-382974</v>
      </c>
      <c r="S171" s="335">
        <f t="shared" si="8"/>
        <v>-854531</v>
      </c>
    </row>
    <row r="172" spans="1:19" ht="12.75" customHeight="1">
      <c r="A172" s="315">
        <v>35106</v>
      </c>
      <c r="B172" s="316" t="s">
        <v>540</v>
      </c>
      <c r="C172" s="335">
        <v>7517880.0490264948</v>
      </c>
      <c r="D172" s="335">
        <v>7946923</v>
      </c>
      <c r="E172" s="329">
        <v>0</v>
      </c>
      <c r="F172" s="335">
        <v>381967</v>
      </c>
      <c r="G172" s="335">
        <v>5292</v>
      </c>
      <c r="H172" s="335">
        <v>64605</v>
      </c>
      <c r="I172" s="335">
        <f t="shared" si="6"/>
        <v>451864</v>
      </c>
      <c r="J172" s="317"/>
      <c r="K172" s="335">
        <v>400625</v>
      </c>
      <c r="L172" s="335">
        <v>2389193</v>
      </c>
      <c r="M172" s="335">
        <v>0</v>
      </c>
      <c r="N172" s="335">
        <v>711821</v>
      </c>
      <c r="O172" s="335">
        <f t="shared" si="7"/>
        <v>3501639</v>
      </c>
      <c r="P172" s="335"/>
      <c r="Q172" s="318">
        <v>-117308</v>
      </c>
      <c r="R172" s="318">
        <v>-132426</v>
      </c>
      <c r="S172" s="335">
        <f t="shared" si="8"/>
        <v>-249734</v>
      </c>
    </row>
    <row r="173" spans="1:19" ht="12.75" customHeight="1">
      <c r="A173" s="315">
        <v>35200</v>
      </c>
      <c r="B173" s="316" t="s">
        <v>541</v>
      </c>
      <c r="C173" s="335">
        <v>14066274.415580325</v>
      </c>
      <c r="D173" s="335">
        <v>14909916</v>
      </c>
      <c r="E173" s="329">
        <v>0</v>
      </c>
      <c r="F173" s="335">
        <v>716641</v>
      </c>
      <c r="G173" s="335">
        <v>9929</v>
      </c>
      <c r="H173" s="335">
        <v>304773</v>
      </c>
      <c r="I173" s="335">
        <f t="shared" si="6"/>
        <v>1031343</v>
      </c>
      <c r="J173" s="317"/>
      <c r="K173" s="335">
        <v>751648</v>
      </c>
      <c r="L173" s="335">
        <v>4482574</v>
      </c>
      <c r="M173" s="335">
        <v>0</v>
      </c>
      <c r="N173" s="335">
        <v>1063063</v>
      </c>
      <c r="O173" s="335">
        <f t="shared" si="7"/>
        <v>6297285</v>
      </c>
      <c r="P173" s="335"/>
      <c r="Q173" s="318">
        <v>-220093</v>
      </c>
      <c r="R173" s="318">
        <v>-125663</v>
      </c>
      <c r="S173" s="335">
        <f t="shared" si="8"/>
        <v>-345756</v>
      </c>
    </row>
    <row r="174" spans="1:19" ht="12.75" customHeight="1">
      <c r="A174" s="315">
        <v>35300</v>
      </c>
      <c r="B174" s="316" t="s">
        <v>542</v>
      </c>
      <c r="C174" s="335">
        <v>105851520.57938598</v>
      </c>
      <c r="D174" s="335">
        <v>112163956</v>
      </c>
      <c r="E174" s="329">
        <v>0</v>
      </c>
      <c r="F174" s="335">
        <v>5391128</v>
      </c>
      <c r="G174" s="335">
        <v>74692</v>
      </c>
      <c r="H174" s="335">
        <v>8037743</v>
      </c>
      <c r="I174" s="335">
        <f t="shared" si="6"/>
        <v>13503563</v>
      </c>
      <c r="J174" s="317"/>
      <c r="K174" s="335">
        <v>5654476</v>
      </c>
      <c r="L174" s="335">
        <v>33721401</v>
      </c>
      <c r="M174" s="335">
        <v>0</v>
      </c>
      <c r="N174" s="335">
        <v>6388435</v>
      </c>
      <c r="O174" s="335">
        <f t="shared" si="7"/>
        <v>45764312</v>
      </c>
      <c r="P174" s="335"/>
      <c r="Q174" s="318">
        <v>-1655707</v>
      </c>
      <c r="R174" s="318">
        <v>1275337</v>
      </c>
      <c r="S174" s="335">
        <f t="shared" si="8"/>
        <v>-380370</v>
      </c>
    </row>
    <row r="175" spans="1:19" ht="12.75" customHeight="1">
      <c r="A175" s="315">
        <v>35305</v>
      </c>
      <c r="B175" s="316" t="s">
        <v>543</v>
      </c>
      <c r="C175" s="335">
        <v>35811349.196752153</v>
      </c>
      <c r="D175" s="335">
        <v>39430662</v>
      </c>
      <c r="E175" s="329">
        <v>0</v>
      </c>
      <c r="F175" s="335">
        <v>1895223</v>
      </c>
      <c r="G175" s="335">
        <v>26258</v>
      </c>
      <c r="H175" s="335">
        <v>1113348</v>
      </c>
      <c r="I175" s="335">
        <f t="shared" si="6"/>
        <v>3034829</v>
      </c>
      <c r="J175" s="317"/>
      <c r="K175" s="335">
        <v>1987802</v>
      </c>
      <c r="L175" s="335">
        <v>11854585</v>
      </c>
      <c r="M175" s="335">
        <v>0</v>
      </c>
      <c r="N175" s="335">
        <v>1192700</v>
      </c>
      <c r="O175" s="335">
        <f t="shared" si="7"/>
        <v>15035087</v>
      </c>
      <c r="P175" s="335"/>
      <c r="Q175" s="318">
        <v>-582055</v>
      </c>
      <c r="R175" s="318">
        <v>-72440</v>
      </c>
      <c r="S175" s="335">
        <f t="shared" si="8"/>
        <v>-654495</v>
      </c>
    </row>
    <row r="176" spans="1:19" ht="12.75" customHeight="1">
      <c r="A176" s="315">
        <v>35400</v>
      </c>
      <c r="B176" s="316" t="s">
        <v>544</v>
      </c>
      <c r="C176" s="335">
        <v>75163136.977714434</v>
      </c>
      <c r="D176" s="335">
        <v>81729518</v>
      </c>
      <c r="E176" s="329">
        <v>0</v>
      </c>
      <c r="F176" s="335">
        <v>3928305</v>
      </c>
      <c r="G176" s="335">
        <v>54425</v>
      </c>
      <c r="H176" s="335">
        <v>495864</v>
      </c>
      <c r="I176" s="335">
        <f t="shared" si="6"/>
        <v>4478594</v>
      </c>
      <c r="J176" s="317"/>
      <c r="K176" s="335">
        <v>4120197</v>
      </c>
      <c r="L176" s="335">
        <v>24571475</v>
      </c>
      <c r="M176" s="335">
        <v>0</v>
      </c>
      <c r="N176" s="335">
        <v>3882205</v>
      </c>
      <c r="O176" s="335">
        <f t="shared" si="7"/>
        <v>32573877</v>
      </c>
      <c r="P176" s="335"/>
      <c r="Q176" s="318">
        <v>-1206449</v>
      </c>
      <c r="R176" s="318">
        <v>-705173</v>
      </c>
      <c r="S176" s="335">
        <f t="shared" si="8"/>
        <v>-1911622</v>
      </c>
    </row>
    <row r="177" spans="1:19" ht="12.75" customHeight="1">
      <c r="A177" s="315">
        <v>35401</v>
      </c>
      <c r="B177" s="316" t="s">
        <v>545</v>
      </c>
      <c r="C177" s="335">
        <v>799326.30086877407</v>
      </c>
      <c r="D177" s="335">
        <v>866294</v>
      </c>
      <c r="E177" s="329">
        <v>0</v>
      </c>
      <c r="F177" s="335">
        <v>41638</v>
      </c>
      <c r="G177" s="335">
        <v>577</v>
      </c>
      <c r="H177" s="335">
        <v>183579</v>
      </c>
      <c r="I177" s="335">
        <f t="shared" si="6"/>
        <v>225794</v>
      </c>
      <c r="J177" s="317"/>
      <c r="K177" s="335">
        <v>43672</v>
      </c>
      <c r="L177" s="335">
        <v>260446</v>
      </c>
      <c r="M177" s="335">
        <v>0</v>
      </c>
      <c r="N177" s="335">
        <v>176782</v>
      </c>
      <c r="O177" s="335">
        <f t="shared" si="7"/>
        <v>480900</v>
      </c>
      <c r="P177" s="335"/>
      <c r="Q177" s="318">
        <v>-12788</v>
      </c>
      <c r="R177" s="318">
        <v>18197</v>
      </c>
      <c r="S177" s="335">
        <f t="shared" si="8"/>
        <v>5409</v>
      </c>
    </row>
    <row r="178" spans="1:19" ht="12.75" customHeight="1">
      <c r="A178" s="315">
        <v>35405</v>
      </c>
      <c r="B178" s="316" t="s">
        <v>546</v>
      </c>
      <c r="C178" s="335">
        <v>24827165.283075243</v>
      </c>
      <c r="D178" s="335">
        <v>26351851</v>
      </c>
      <c r="E178" s="329">
        <v>0</v>
      </c>
      <c r="F178" s="335">
        <v>1266594</v>
      </c>
      <c r="G178" s="335">
        <v>17548</v>
      </c>
      <c r="H178" s="335">
        <v>0</v>
      </c>
      <c r="I178" s="335">
        <f t="shared" si="6"/>
        <v>1284142</v>
      </c>
      <c r="J178" s="317"/>
      <c r="K178" s="335">
        <v>1328465</v>
      </c>
      <c r="L178" s="335">
        <v>7922521</v>
      </c>
      <c r="M178" s="335">
        <v>0</v>
      </c>
      <c r="N178" s="335">
        <v>2662406</v>
      </c>
      <c r="O178" s="335">
        <f t="shared" si="7"/>
        <v>11913392</v>
      </c>
      <c r="P178" s="335"/>
      <c r="Q178" s="318">
        <v>-388992</v>
      </c>
      <c r="R178" s="318">
        <v>-689043</v>
      </c>
      <c r="S178" s="335">
        <f t="shared" si="8"/>
        <v>-1078035</v>
      </c>
    </row>
    <row r="179" spans="1:19" ht="12.75" customHeight="1">
      <c r="A179" s="315">
        <v>35500</v>
      </c>
      <c r="B179" s="316" t="s">
        <v>547</v>
      </c>
      <c r="C179" s="335">
        <v>104436764.98939911</v>
      </c>
      <c r="D179" s="335">
        <v>112292721</v>
      </c>
      <c r="E179" s="329">
        <v>0</v>
      </c>
      <c r="F179" s="335">
        <v>5397317</v>
      </c>
      <c r="G179" s="335">
        <v>74778</v>
      </c>
      <c r="H179" s="335">
        <v>0</v>
      </c>
      <c r="I179" s="335">
        <f t="shared" si="6"/>
        <v>5472095</v>
      </c>
      <c r="J179" s="317"/>
      <c r="K179" s="335">
        <v>5660968</v>
      </c>
      <c r="L179" s="335">
        <v>33760113</v>
      </c>
      <c r="M179" s="335">
        <v>0</v>
      </c>
      <c r="N179" s="335">
        <v>8720563</v>
      </c>
      <c r="O179" s="335">
        <f t="shared" si="7"/>
        <v>48141644</v>
      </c>
      <c r="P179" s="335"/>
      <c r="Q179" s="318">
        <v>-1657607</v>
      </c>
      <c r="R179" s="318">
        <v>-2057968</v>
      </c>
      <c r="S179" s="335">
        <f t="shared" si="8"/>
        <v>-3715575</v>
      </c>
    </row>
    <row r="180" spans="1:19" ht="12.75" customHeight="1">
      <c r="A180" s="315">
        <v>35600</v>
      </c>
      <c r="B180" s="316" t="s">
        <v>548</v>
      </c>
      <c r="C180" s="335">
        <v>44029559.850221165</v>
      </c>
      <c r="D180" s="335">
        <v>47527815</v>
      </c>
      <c r="E180" s="329">
        <v>0</v>
      </c>
      <c r="F180" s="335">
        <v>2284411</v>
      </c>
      <c r="G180" s="335">
        <v>31650</v>
      </c>
      <c r="H180" s="335">
        <v>2031420</v>
      </c>
      <c r="I180" s="335">
        <f t="shared" si="6"/>
        <v>4347481</v>
      </c>
      <c r="J180" s="317"/>
      <c r="K180" s="335">
        <v>2396001</v>
      </c>
      <c r="L180" s="335">
        <v>14288944</v>
      </c>
      <c r="M180" s="335">
        <v>0</v>
      </c>
      <c r="N180" s="335">
        <v>1973704</v>
      </c>
      <c r="O180" s="335">
        <f t="shared" si="7"/>
        <v>18658649</v>
      </c>
      <c r="P180" s="335"/>
      <c r="Q180" s="318">
        <v>-701581</v>
      </c>
      <c r="R180" s="318">
        <v>262713</v>
      </c>
      <c r="S180" s="335">
        <f t="shared" si="8"/>
        <v>-438868</v>
      </c>
    </row>
    <row r="181" spans="1:19" ht="12.75" customHeight="1">
      <c r="A181" s="315">
        <v>35700</v>
      </c>
      <c r="B181" s="316" t="s">
        <v>549</v>
      </c>
      <c r="C181" s="335">
        <v>23520078.717761397</v>
      </c>
      <c r="D181" s="335">
        <v>25585947</v>
      </c>
      <c r="E181" s="329">
        <v>0</v>
      </c>
      <c r="F181" s="335">
        <v>1229781</v>
      </c>
      <c r="G181" s="335">
        <v>17038</v>
      </c>
      <c r="H181" s="335">
        <v>1000527</v>
      </c>
      <c r="I181" s="335">
        <f t="shared" si="6"/>
        <v>2247346</v>
      </c>
      <c r="J181" s="317"/>
      <c r="K181" s="335">
        <v>1289854</v>
      </c>
      <c r="L181" s="335">
        <v>7692257</v>
      </c>
      <c r="M181" s="335">
        <v>0</v>
      </c>
      <c r="N181" s="335">
        <v>1939218</v>
      </c>
      <c r="O181" s="335">
        <f t="shared" si="7"/>
        <v>10921329</v>
      </c>
      <c r="P181" s="335"/>
      <c r="Q181" s="318">
        <v>-377687</v>
      </c>
      <c r="R181" s="318">
        <v>-121570</v>
      </c>
      <c r="S181" s="335">
        <f t="shared" si="8"/>
        <v>-499257</v>
      </c>
    </row>
    <row r="182" spans="1:19" ht="12.75" customHeight="1">
      <c r="A182" s="315">
        <v>35800</v>
      </c>
      <c r="B182" s="316" t="s">
        <v>550</v>
      </c>
      <c r="C182" s="335">
        <v>31772766.936611056</v>
      </c>
      <c r="D182" s="335">
        <v>33971673</v>
      </c>
      <c r="E182" s="329">
        <v>0</v>
      </c>
      <c r="F182" s="335">
        <v>1632839</v>
      </c>
      <c r="G182" s="335">
        <v>22622</v>
      </c>
      <c r="H182" s="335">
        <v>352065</v>
      </c>
      <c r="I182" s="335">
        <f t="shared" si="6"/>
        <v>2007526</v>
      </c>
      <c r="J182" s="317"/>
      <c r="K182" s="335">
        <v>1712600</v>
      </c>
      <c r="L182" s="335">
        <v>10213374</v>
      </c>
      <c r="M182" s="335">
        <v>0</v>
      </c>
      <c r="N182" s="335">
        <v>3848485</v>
      </c>
      <c r="O182" s="335">
        <f t="shared" si="7"/>
        <v>15774459</v>
      </c>
      <c r="P182" s="335"/>
      <c r="Q182" s="318">
        <v>-501472</v>
      </c>
      <c r="R182" s="318">
        <v>-776460</v>
      </c>
      <c r="S182" s="335">
        <f t="shared" si="8"/>
        <v>-1277932</v>
      </c>
    </row>
    <row r="183" spans="1:19" ht="12.75" customHeight="1">
      <c r="A183" s="315">
        <v>35805</v>
      </c>
      <c r="B183" s="316" t="s">
        <v>551</v>
      </c>
      <c r="C183" s="335">
        <v>6031811.6881708829</v>
      </c>
      <c r="D183" s="335">
        <v>7051520</v>
      </c>
      <c r="E183" s="329">
        <v>0</v>
      </c>
      <c r="F183" s="335">
        <v>338929</v>
      </c>
      <c r="G183" s="335">
        <v>4696</v>
      </c>
      <c r="H183" s="335">
        <v>1213491</v>
      </c>
      <c r="I183" s="335">
        <f t="shared" si="6"/>
        <v>1557116</v>
      </c>
      <c r="J183" s="317"/>
      <c r="K183" s="335">
        <v>355485</v>
      </c>
      <c r="L183" s="335">
        <v>2119996</v>
      </c>
      <c r="M183" s="335">
        <v>0</v>
      </c>
      <c r="N183" s="335">
        <v>0</v>
      </c>
      <c r="O183" s="335">
        <f t="shared" si="7"/>
        <v>2475481</v>
      </c>
      <c r="P183" s="335"/>
      <c r="Q183" s="318">
        <v>-104091</v>
      </c>
      <c r="R183" s="318">
        <v>293773</v>
      </c>
      <c r="S183" s="335">
        <f t="shared" si="8"/>
        <v>189682</v>
      </c>
    </row>
    <row r="184" spans="1:19" ht="12.75" customHeight="1">
      <c r="A184" s="315">
        <v>35900</v>
      </c>
      <c r="B184" s="316" t="s">
        <v>552</v>
      </c>
      <c r="C184" s="335">
        <v>62407997.015748739</v>
      </c>
      <c r="D184" s="335">
        <v>66438762</v>
      </c>
      <c r="E184" s="329">
        <v>0</v>
      </c>
      <c r="F184" s="335">
        <v>3193360</v>
      </c>
      <c r="G184" s="335">
        <v>44243</v>
      </c>
      <c r="H184" s="335">
        <v>260541</v>
      </c>
      <c r="I184" s="335">
        <f t="shared" si="6"/>
        <v>3498144</v>
      </c>
      <c r="J184" s="317"/>
      <c r="K184" s="335">
        <v>3349351</v>
      </c>
      <c r="L184" s="335">
        <v>19974404</v>
      </c>
      <c r="M184" s="335">
        <v>0</v>
      </c>
      <c r="N184" s="335">
        <v>4771041</v>
      </c>
      <c r="O184" s="335">
        <f t="shared" si="7"/>
        <v>28094796</v>
      </c>
      <c r="P184" s="335"/>
      <c r="Q184" s="318">
        <v>-980735</v>
      </c>
      <c r="R184" s="318">
        <v>-943238</v>
      </c>
      <c r="S184" s="335">
        <f t="shared" si="8"/>
        <v>-1923973</v>
      </c>
    </row>
    <row r="185" spans="1:19" ht="12.75" customHeight="1">
      <c r="A185" s="315">
        <v>35905</v>
      </c>
      <c r="B185" s="316" t="s">
        <v>553</v>
      </c>
      <c r="C185" s="335">
        <v>7649759.7157286983</v>
      </c>
      <c r="D185" s="335">
        <v>7749587</v>
      </c>
      <c r="E185" s="329">
        <v>0</v>
      </c>
      <c r="F185" s="335">
        <v>372482</v>
      </c>
      <c r="G185" s="335">
        <v>5161</v>
      </c>
      <c r="H185" s="335">
        <v>0</v>
      </c>
      <c r="I185" s="335">
        <f t="shared" si="6"/>
        <v>377643</v>
      </c>
      <c r="J185" s="317"/>
      <c r="K185" s="335">
        <v>390677</v>
      </c>
      <c r="L185" s="335">
        <v>2329865</v>
      </c>
      <c r="M185" s="335">
        <v>0</v>
      </c>
      <c r="N185" s="335">
        <v>1398717</v>
      </c>
      <c r="O185" s="335">
        <f t="shared" si="7"/>
        <v>4119259</v>
      </c>
      <c r="P185" s="335"/>
      <c r="Q185" s="318">
        <v>-114395</v>
      </c>
      <c r="R185" s="318">
        <v>-311231</v>
      </c>
      <c r="S185" s="335">
        <f t="shared" si="8"/>
        <v>-425626</v>
      </c>
    </row>
    <row r="186" spans="1:19" ht="12.75" customHeight="1">
      <c r="A186" s="315">
        <v>36000</v>
      </c>
      <c r="B186" s="316" t="s">
        <v>554</v>
      </c>
      <c r="C186" s="335">
        <v>1549039885.1940975</v>
      </c>
      <c r="D186" s="335">
        <v>1688233561</v>
      </c>
      <c r="E186" s="329">
        <v>0</v>
      </c>
      <c r="F186" s="335">
        <v>81144454</v>
      </c>
      <c r="G186" s="335">
        <v>1124229</v>
      </c>
      <c r="H186" s="335">
        <v>51794583</v>
      </c>
      <c r="I186" s="335">
        <f t="shared" si="6"/>
        <v>134063266</v>
      </c>
      <c r="J186" s="317"/>
      <c r="K186" s="335">
        <v>85108239</v>
      </c>
      <c r="L186" s="335">
        <v>507557000</v>
      </c>
      <c r="M186" s="335">
        <v>0</v>
      </c>
      <c r="N186" s="335">
        <v>56282031</v>
      </c>
      <c r="O186" s="335">
        <f t="shared" si="7"/>
        <v>648947270</v>
      </c>
      <c r="P186" s="335"/>
      <c r="Q186" s="318">
        <v>-24920836</v>
      </c>
      <c r="R186" s="318">
        <v>5220418</v>
      </c>
      <c r="S186" s="335">
        <f t="shared" si="8"/>
        <v>-19700418</v>
      </c>
    </row>
    <row r="187" spans="1:19" ht="12.75" customHeight="1">
      <c r="A187" s="315">
        <v>36001</v>
      </c>
      <c r="B187" s="316" t="s">
        <v>555</v>
      </c>
      <c r="C187" s="335">
        <v>0</v>
      </c>
      <c r="D187" s="335">
        <v>0</v>
      </c>
      <c r="E187" s="329">
        <v>0</v>
      </c>
      <c r="F187" s="335">
        <v>0</v>
      </c>
      <c r="G187" s="335">
        <v>0</v>
      </c>
      <c r="H187" s="335">
        <v>63726</v>
      </c>
      <c r="I187" s="335">
        <f t="shared" si="6"/>
        <v>63726</v>
      </c>
      <c r="J187" s="317"/>
      <c r="K187" s="335">
        <v>0</v>
      </c>
      <c r="L187" s="335">
        <v>0</v>
      </c>
      <c r="M187" s="335">
        <v>0</v>
      </c>
      <c r="N187" s="335">
        <v>873440</v>
      </c>
      <c r="O187" s="335">
        <f t="shared" si="7"/>
        <v>873440</v>
      </c>
      <c r="P187" s="335"/>
      <c r="Q187" s="318">
        <v>0</v>
      </c>
      <c r="R187" s="318">
        <v>-197118</v>
      </c>
      <c r="S187" s="335">
        <f t="shared" si="8"/>
        <v>-197118</v>
      </c>
    </row>
    <row r="188" spans="1:19" ht="12.75" customHeight="1">
      <c r="A188" s="315">
        <v>36002</v>
      </c>
      <c r="B188" s="316" t="s">
        <v>556</v>
      </c>
      <c r="C188" s="335">
        <v>0</v>
      </c>
      <c r="D188" s="335">
        <v>0</v>
      </c>
      <c r="E188" s="329">
        <v>0</v>
      </c>
      <c r="F188" s="335">
        <v>0</v>
      </c>
      <c r="G188" s="335">
        <v>0</v>
      </c>
      <c r="H188" s="335">
        <v>0</v>
      </c>
      <c r="I188" s="335">
        <f t="shared" si="6"/>
        <v>0</v>
      </c>
      <c r="J188" s="317"/>
      <c r="K188" s="335">
        <v>0</v>
      </c>
      <c r="L188" s="335">
        <v>0</v>
      </c>
      <c r="M188" s="335">
        <v>0</v>
      </c>
      <c r="N188" s="335">
        <v>3371812</v>
      </c>
      <c r="O188" s="335">
        <f t="shared" si="7"/>
        <v>3371812</v>
      </c>
      <c r="P188" s="335"/>
      <c r="Q188" s="318">
        <v>0</v>
      </c>
      <c r="R188" s="318">
        <v>-1070064</v>
      </c>
      <c r="S188" s="335">
        <f t="shared" si="8"/>
        <v>-1070064</v>
      </c>
    </row>
    <row r="189" spans="1:19" ht="12.75" customHeight="1">
      <c r="A189" s="315">
        <v>36003</v>
      </c>
      <c r="B189" s="316" t="s">
        <v>557</v>
      </c>
      <c r="C189" s="335">
        <v>10694803.434659259</v>
      </c>
      <c r="D189" s="335">
        <v>11542948</v>
      </c>
      <c r="E189" s="329">
        <v>0</v>
      </c>
      <c r="F189" s="335">
        <v>554808</v>
      </c>
      <c r="G189" s="335">
        <v>7687</v>
      </c>
      <c r="H189" s="335">
        <v>232050</v>
      </c>
      <c r="I189" s="335">
        <f t="shared" si="6"/>
        <v>794545</v>
      </c>
      <c r="J189" s="317"/>
      <c r="K189" s="335">
        <v>581910</v>
      </c>
      <c r="L189" s="335">
        <v>3470316</v>
      </c>
      <c r="M189" s="335">
        <v>0</v>
      </c>
      <c r="N189" s="335">
        <v>1191381</v>
      </c>
      <c r="O189" s="335">
        <f t="shared" si="7"/>
        <v>5243607</v>
      </c>
      <c r="P189" s="335"/>
      <c r="Q189" s="318">
        <v>-170391</v>
      </c>
      <c r="R189" s="318">
        <v>-199358</v>
      </c>
      <c r="S189" s="335">
        <f t="shared" si="8"/>
        <v>-369749</v>
      </c>
    </row>
    <row r="190" spans="1:19" ht="12.75" customHeight="1">
      <c r="A190" s="315">
        <v>36004</v>
      </c>
      <c r="B190" s="316" t="s">
        <v>558</v>
      </c>
      <c r="C190" s="335">
        <v>6429198.4705622448</v>
      </c>
      <c r="D190" s="335">
        <v>8121030</v>
      </c>
      <c r="E190" s="329">
        <v>0</v>
      </c>
      <c r="F190" s="335">
        <v>390335</v>
      </c>
      <c r="G190" s="335">
        <v>5408</v>
      </c>
      <c r="H190" s="335">
        <v>1662743</v>
      </c>
      <c r="I190" s="335">
        <f t="shared" si="6"/>
        <v>2058486</v>
      </c>
      <c r="J190" s="317"/>
      <c r="K190" s="335">
        <v>409402</v>
      </c>
      <c r="L190" s="335">
        <v>2441538</v>
      </c>
      <c r="M190" s="335">
        <v>0</v>
      </c>
      <c r="N190" s="335">
        <v>0</v>
      </c>
      <c r="O190" s="335">
        <f t="shared" si="7"/>
        <v>2850940</v>
      </c>
      <c r="P190" s="335"/>
      <c r="Q190" s="318">
        <v>-119878</v>
      </c>
      <c r="R190" s="318">
        <v>400080</v>
      </c>
      <c r="S190" s="335">
        <f t="shared" si="8"/>
        <v>280202</v>
      </c>
    </row>
    <row r="191" spans="1:19" ht="12.75" customHeight="1">
      <c r="A191" s="315">
        <v>36005</v>
      </c>
      <c r="B191" s="316" t="s">
        <v>559</v>
      </c>
      <c r="C191" s="335">
        <v>123390588.64663811</v>
      </c>
      <c r="D191" s="335">
        <v>131177066</v>
      </c>
      <c r="E191" s="329">
        <v>0</v>
      </c>
      <c r="F191" s="335">
        <v>6304987</v>
      </c>
      <c r="G191" s="335">
        <v>87353</v>
      </c>
      <c r="H191" s="335">
        <v>4862616</v>
      </c>
      <c r="I191" s="335">
        <f t="shared" si="6"/>
        <v>11254956</v>
      </c>
      <c r="J191" s="317"/>
      <c r="K191" s="335">
        <v>6612977</v>
      </c>
      <c r="L191" s="335">
        <v>39437575</v>
      </c>
      <c r="M191" s="335">
        <v>0</v>
      </c>
      <c r="N191" s="335">
        <v>12380634</v>
      </c>
      <c r="O191" s="335">
        <f t="shared" si="7"/>
        <v>58431186</v>
      </c>
      <c r="P191" s="335"/>
      <c r="Q191" s="318">
        <v>-1936368</v>
      </c>
      <c r="R191" s="318">
        <v>-2041739</v>
      </c>
      <c r="S191" s="335">
        <f t="shared" si="8"/>
        <v>-3978107</v>
      </c>
    </row>
    <row r="192" spans="1:19" ht="12.75" customHeight="1">
      <c r="A192" s="315">
        <v>36006</v>
      </c>
      <c r="B192" s="316" t="s">
        <v>560</v>
      </c>
      <c r="C192" s="335">
        <v>16582981.834740907</v>
      </c>
      <c r="D192" s="335">
        <v>19479881</v>
      </c>
      <c r="E192" s="329">
        <v>0</v>
      </c>
      <c r="F192" s="335">
        <v>936295</v>
      </c>
      <c r="G192" s="335">
        <v>12972</v>
      </c>
      <c r="H192" s="335">
        <v>3590450</v>
      </c>
      <c r="I192" s="335">
        <f t="shared" si="6"/>
        <v>4539717</v>
      </c>
      <c r="J192" s="317"/>
      <c r="K192" s="335">
        <v>982031</v>
      </c>
      <c r="L192" s="335">
        <v>5856506</v>
      </c>
      <c r="M192" s="335">
        <v>0</v>
      </c>
      <c r="N192" s="335">
        <v>0</v>
      </c>
      <c r="O192" s="335">
        <f t="shared" si="7"/>
        <v>6838537</v>
      </c>
      <c r="P192" s="335"/>
      <c r="Q192" s="318">
        <v>-287552</v>
      </c>
      <c r="R192" s="318">
        <v>907331</v>
      </c>
      <c r="S192" s="335">
        <f t="shared" si="8"/>
        <v>619779</v>
      </c>
    </row>
    <row r="193" spans="1:19" ht="12.75" customHeight="1">
      <c r="A193" s="315">
        <v>36007</v>
      </c>
      <c r="B193" s="316" t="s">
        <v>561</v>
      </c>
      <c r="C193" s="335">
        <v>5210933.8903068574</v>
      </c>
      <c r="D193" s="335">
        <v>5948404</v>
      </c>
      <c r="E193" s="329">
        <v>0</v>
      </c>
      <c r="F193" s="335">
        <v>285908</v>
      </c>
      <c r="G193" s="335">
        <v>3961</v>
      </c>
      <c r="H193" s="335">
        <v>616368</v>
      </c>
      <c r="I193" s="335">
        <f t="shared" si="6"/>
        <v>906237</v>
      </c>
      <c r="J193" s="317"/>
      <c r="K193" s="335">
        <v>299875</v>
      </c>
      <c r="L193" s="335">
        <v>1788351</v>
      </c>
      <c r="M193" s="335">
        <v>0</v>
      </c>
      <c r="N193" s="335">
        <v>0</v>
      </c>
      <c r="O193" s="335">
        <f t="shared" si="7"/>
        <v>2088226</v>
      </c>
      <c r="P193" s="335"/>
      <c r="Q193" s="318">
        <v>-87807</v>
      </c>
      <c r="R193" s="318">
        <v>159722</v>
      </c>
      <c r="S193" s="335">
        <f t="shared" si="8"/>
        <v>71915</v>
      </c>
    </row>
    <row r="194" spans="1:19" ht="12.75" customHeight="1">
      <c r="A194" s="315">
        <v>36008</v>
      </c>
      <c r="B194" s="316" t="s">
        <v>562</v>
      </c>
      <c r="C194" s="335">
        <v>15278524.54359029</v>
      </c>
      <c r="D194" s="335">
        <v>16759519</v>
      </c>
      <c r="E194" s="329">
        <v>0</v>
      </c>
      <c r="F194" s="335">
        <v>805541</v>
      </c>
      <c r="G194" s="335">
        <v>11161</v>
      </c>
      <c r="H194" s="335">
        <v>1328346</v>
      </c>
      <c r="I194" s="335">
        <f t="shared" si="6"/>
        <v>2145048</v>
      </c>
      <c r="J194" s="317"/>
      <c r="K194" s="335">
        <v>844891</v>
      </c>
      <c r="L194" s="335">
        <v>5038646</v>
      </c>
      <c r="M194" s="335">
        <v>0</v>
      </c>
      <c r="N194" s="335">
        <v>1607892</v>
      </c>
      <c r="O194" s="335">
        <f t="shared" si="7"/>
        <v>7491429</v>
      </c>
      <c r="P194" s="335"/>
      <c r="Q194" s="318">
        <v>-247395</v>
      </c>
      <c r="R194" s="318">
        <v>57202</v>
      </c>
      <c r="S194" s="335">
        <f t="shared" si="8"/>
        <v>-190193</v>
      </c>
    </row>
    <row r="195" spans="1:19" ht="12.75" customHeight="1">
      <c r="A195" s="315">
        <v>36009</v>
      </c>
      <c r="B195" s="316" t="s">
        <v>563</v>
      </c>
      <c r="C195" s="335">
        <v>3517150.8601127444</v>
      </c>
      <c r="D195" s="335">
        <v>3181892</v>
      </c>
      <c r="E195" s="329">
        <v>0</v>
      </c>
      <c r="F195" s="335">
        <v>152937</v>
      </c>
      <c r="G195" s="335">
        <v>2119</v>
      </c>
      <c r="H195" s="335">
        <v>91557</v>
      </c>
      <c r="I195" s="335">
        <f t="shared" si="6"/>
        <v>246613</v>
      </c>
      <c r="J195" s="317"/>
      <c r="K195" s="335">
        <v>160407</v>
      </c>
      <c r="L195" s="335">
        <v>956616</v>
      </c>
      <c r="M195" s="335">
        <v>0</v>
      </c>
      <c r="N195" s="335">
        <v>2078870</v>
      </c>
      <c r="O195" s="335">
        <f t="shared" si="7"/>
        <v>3195893</v>
      </c>
      <c r="P195" s="335"/>
      <c r="Q195" s="318">
        <v>-46969</v>
      </c>
      <c r="R195" s="318">
        <v>-447290</v>
      </c>
      <c r="S195" s="335">
        <f t="shared" si="8"/>
        <v>-494259</v>
      </c>
    </row>
    <row r="196" spans="1:19" ht="12.75" customHeight="1">
      <c r="A196" s="315">
        <v>36100</v>
      </c>
      <c r="B196" s="316" t="s">
        <v>564</v>
      </c>
      <c r="C196" s="335">
        <v>18538937.679587558</v>
      </c>
      <c r="D196" s="335">
        <v>20242045</v>
      </c>
      <c r="E196" s="329">
        <v>0</v>
      </c>
      <c r="F196" s="335">
        <v>972928</v>
      </c>
      <c r="G196" s="335">
        <v>13480</v>
      </c>
      <c r="H196" s="335">
        <v>108528</v>
      </c>
      <c r="I196" s="335">
        <f t="shared" ref="I196:I259" si="9">SUM(E196:H196)</f>
        <v>1094936</v>
      </c>
      <c r="J196" s="317"/>
      <c r="K196" s="335">
        <v>1020454</v>
      </c>
      <c r="L196" s="335">
        <v>6085646</v>
      </c>
      <c r="M196" s="335">
        <v>0</v>
      </c>
      <c r="N196" s="335">
        <v>1136826</v>
      </c>
      <c r="O196" s="335">
        <f t="shared" ref="O196:O259" si="10">SUM(K196:N196)</f>
        <v>8242926</v>
      </c>
      <c r="P196" s="335"/>
      <c r="Q196" s="318">
        <v>-298803</v>
      </c>
      <c r="R196" s="318">
        <v>-229563</v>
      </c>
      <c r="S196" s="335">
        <f t="shared" ref="S196:S259" si="11">Q196+R196</f>
        <v>-528366</v>
      </c>
    </row>
    <row r="197" spans="1:19" ht="12.75" customHeight="1">
      <c r="A197" s="315">
        <v>36102</v>
      </c>
      <c r="B197" s="316" t="s">
        <v>565</v>
      </c>
      <c r="C197" s="335">
        <v>6847092.2157629197</v>
      </c>
      <c r="D197" s="335">
        <v>7917005</v>
      </c>
      <c r="E197" s="329">
        <v>0</v>
      </c>
      <c r="F197" s="335">
        <v>380529</v>
      </c>
      <c r="G197" s="335">
        <v>5272</v>
      </c>
      <c r="H197" s="335">
        <v>2333565</v>
      </c>
      <c r="I197" s="335">
        <f t="shared" si="9"/>
        <v>2719366</v>
      </c>
      <c r="J197" s="317"/>
      <c r="K197" s="335">
        <v>399117</v>
      </c>
      <c r="L197" s="335">
        <v>2380199</v>
      </c>
      <c r="M197" s="335">
        <v>0</v>
      </c>
      <c r="N197" s="335">
        <v>0</v>
      </c>
      <c r="O197" s="335">
        <f t="shared" si="10"/>
        <v>2779316</v>
      </c>
      <c r="P197" s="335"/>
      <c r="Q197" s="318">
        <v>-116867</v>
      </c>
      <c r="R197" s="318">
        <v>610515</v>
      </c>
      <c r="S197" s="335">
        <f t="shared" si="11"/>
        <v>493648</v>
      </c>
    </row>
    <row r="198" spans="1:19" ht="12.75" customHeight="1">
      <c r="A198" s="315">
        <v>36105</v>
      </c>
      <c r="B198" s="316" t="s">
        <v>566</v>
      </c>
      <c r="C198" s="335">
        <v>9824357.349191919</v>
      </c>
      <c r="D198" s="335">
        <v>9809785</v>
      </c>
      <c r="E198" s="329">
        <v>0</v>
      </c>
      <c r="F198" s="335">
        <v>471504</v>
      </c>
      <c r="G198" s="335">
        <v>6533</v>
      </c>
      <c r="H198" s="335">
        <v>122408</v>
      </c>
      <c r="I198" s="335">
        <f t="shared" si="9"/>
        <v>600445</v>
      </c>
      <c r="J198" s="317"/>
      <c r="K198" s="335">
        <v>494537</v>
      </c>
      <c r="L198" s="335">
        <v>2949251</v>
      </c>
      <c r="M198" s="335">
        <v>0</v>
      </c>
      <c r="N198" s="335">
        <v>1260191</v>
      </c>
      <c r="O198" s="335">
        <f t="shared" si="10"/>
        <v>4703979</v>
      </c>
      <c r="P198" s="335"/>
      <c r="Q198" s="318">
        <v>-144807</v>
      </c>
      <c r="R198" s="318">
        <v>-228316</v>
      </c>
      <c r="S198" s="335">
        <f t="shared" si="11"/>
        <v>-373123</v>
      </c>
    </row>
    <row r="199" spans="1:19" ht="12.75" customHeight="1">
      <c r="A199" s="315">
        <v>36200</v>
      </c>
      <c r="B199" s="316" t="s">
        <v>567</v>
      </c>
      <c r="C199" s="335">
        <v>39051580.009201646</v>
      </c>
      <c r="D199" s="335">
        <v>40269251</v>
      </c>
      <c r="E199" s="329">
        <v>0</v>
      </c>
      <c r="F199" s="335">
        <v>1935530</v>
      </c>
      <c r="G199" s="335">
        <v>26816</v>
      </c>
      <c r="H199" s="335">
        <v>1176762</v>
      </c>
      <c r="I199" s="335">
        <f t="shared" si="9"/>
        <v>3139108</v>
      </c>
      <c r="J199" s="317"/>
      <c r="K199" s="335">
        <v>2030078</v>
      </c>
      <c r="L199" s="335">
        <v>12106702</v>
      </c>
      <c r="M199" s="335">
        <v>0</v>
      </c>
      <c r="N199" s="335">
        <v>5336461</v>
      </c>
      <c r="O199" s="335">
        <f t="shared" si="10"/>
        <v>19473241</v>
      </c>
      <c r="P199" s="335"/>
      <c r="Q199" s="318">
        <v>-594434</v>
      </c>
      <c r="R199" s="318">
        <v>-769835</v>
      </c>
      <c r="S199" s="335">
        <f t="shared" si="11"/>
        <v>-1364269</v>
      </c>
    </row>
    <row r="200" spans="1:19" ht="12.75" customHeight="1">
      <c r="A200" s="315">
        <v>36205</v>
      </c>
      <c r="B200" s="316" t="s">
        <v>568</v>
      </c>
      <c r="C200" s="335">
        <v>7093008.7176361652</v>
      </c>
      <c r="D200" s="335">
        <v>8093303</v>
      </c>
      <c r="E200" s="329">
        <v>0</v>
      </c>
      <c r="F200" s="335">
        <v>389002</v>
      </c>
      <c r="G200" s="335">
        <v>5389</v>
      </c>
      <c r="H200" s="335">
        <v>828201</v>
      </c>
      <c r="I200" s="335">
        <f t="shared" si="9"/>
        <v>1222592</v>
      </c>
      <c r="J200" s="317"/>
      <c r="K200" s="335">
        <v>408004</v>
      </c>
      <c r="L200" s="335">
        <v>2433202</v>
      </c>
      <c r="M200" s="335">
        <v>0</v>
      </c>
      <c r="N200" s="335">
        <v>314346</v>
      </c>
      <c r="O200" s="335">
        <f t="shared" si="10"/>
        <v>3155552</v>
      </c>
      <c r="P200" s="335"/>
      <c r="Q200" s="318">
        <v>-119469</v>
      </c>
      <c r="R200" s="318">
        <v>90430</v>
      </c>
      <c r="S200" s="335">
        <f t="shared" si="11"/>
        <v>-29039</v>
      </c>
    </row>
    <row r="201" spans="1:19" ht="12.75" customHeight="1">
      <c r="A201" s="315">
        <v>36300</v>
      </c>
      <c r="B201" s="316" t="s">
        <v>569</v>
      </c>
      <c r="C201" s="335">
        <v>126359922.90909398</v>
      </c>
      <c r="D201" s="335">
        <v>138173080</v>
      </c>
      <c r="E201" s="329">
        <v>0</v>
      </c>
      <c r="F201" s="335">
        <v>6641249</v>
      </c>
      <c r="G201" s="335">
        <v>92012</v>
      </c>
      <c r="H201" s="335">
        <v>5387868</v>
      </c>
      <c r="I201" s="335">
        <f t="shared" si="9"/>
        <v>12121129</v>
      </c>
      <c r="J201" s="317"/>
      <c r="K201" s="335">
        <v>6965664</v>
      </c>
      <c r="L201" s="335">
        <v>41540884</v>
      </c>
      <c r="M201" s="335">
        <v>0</v>
      </c>
      <c r="N201" s="335">
        <v>8244188</v>
      </c>
      <c r="O201" s="335">
        <f t="shared" si="10"/>
        <v>56750736</v>
      </c>
      <c r="P201" s="335"/>
      <c r="Q201" s="318">
        <v>-2039640</v>
      </c>
      <c r="R201" s="318">
        <v>-138027</v>
      </c>
      <c r="S201" s="335">
        <f t="shared" si="11"/>
        <v>-2177667</v>
      </c>
    </row>
    <row r="202" spans="1:19" ht="12.75" customHeight="1">
      <c r="A202" s="315">
        <v>36301</v>
      </c>
      <c r="B202" s="316" t="s">
        <v>570</v>
      </c>
      <c r="C202" s="335">
        <v>2123216.9911802141</v>
      </c>
      <c r="D202" s="335">
        <v>2774246</v>
      </c>
      <c r="E202" s="329">
        <v>0</v>
      </c>
      <c r="F202" s="335">
        <v>133343</v>
      </c>
      <c r="G202" s="335">
        <v>1847</v>
      </c>
      <c r="H202" s="335">
        <v>871195</v>
      </c>
      <c r="I202" s="335">
        <f t="shared" si="9"/>
        <v>1006385</v>
      </c>
      <c r="J202" s="317"/>
      <c r="K202" s="335">
        <v>139857</v>
      </c>
      <c r="L202" s="335">
        <v>834060</v>
      </c>
      <c r="M202" s="335">
        <v>0</v>
      </c>
      <c r="N202" s="335">
        <v>0</v>
      </c>
      <c r="O202" s="335">
        <f t="shared" si="10"/>
        <v>973917</v>
      </c>
      <c r="P202" s="335"/>
      <c r="Q202" s="318">
        <v>-40952</v>
      </c>
      <c r="R202" s="318">
        <v>220403</v>
      </c>
      <c r="S202" s="335">
        <f t="shared" si="11"/>
        <v>179451</v>
      </c>
    </row>
    <row r="203" spans="1:19" ht="12.75" customHeight="1">
      <c r="A203" s="315">
        <v>36302</v>
      </c>
      <c r="B203" s="316" t="s">
        <v>571</v>
      </c>
      <c r="C203" s="335">
        <v>3281506.5813674023</v>
      </c>
      <c r="D203" s="335">
        <v>3970380</v>
      </c>
      <c r="E203" s="329">
        <v>0</v>
      </c>
      <c r="F203" s="335">
        <v>190835</v>
      </c>
      <c r="G203" s="335">
        <v>2644</v>
      </c>
      <c r="H203" s="335">
        <v>436786</v>
      </c>
      <c r="I203" s="335">
        <f t="shared" si="9"/>
        <v>630265</v>
      </c>
      <c r="J203" s="317"/>
      <c r="K203" s="335">
        <v>200157</v>
      </c>
      <c r="L203" s="335">
        <v>1193670</v>
      </c>
      <c r="M203" s="335">
        <v>0</v>
      </c>
      <c r="N203" s="335">
        <v>17468</v>
      </c>
      <c r="O203" s="335">
        <f t="shared" si="10"/>
        <v>1411295</v>
      </c>
      <c r="P203" s="335"/>
      <c r="Q203" s="318">
        <v>-58609</v>
      </c>
      <c r="R203" s="318">
        <v>94064</v>
      </c>
      <c r="S203" s="335">
        <f t="shared" si="11"/>
        <v>35455</v>
      </c>
    </row>
    <row r="204" spans="1:19" ht="12.75" customHeight="1">
      <c r="A204" s="315">
        <v>36303</v>
      </c>
      <c r="B204" s="316" t="s">
        <v>735</v>
      </c>
      <c r="C204" s="335">
        <v>4004249.8562480812</v>
      </c>
      <c r="D204" s="335">
        <v>5854052</v>
      </c>
      <c r="E204" s="329">
        <v>0</v>
      </c>
      <c r="F204" s="335">
        <v>281373</v>
      </c>
      <c r="G204" s="335">
        <v>3898</v>
      </c>
      <c r="H204" s="335">
        <v>5664001</v>
      </c>
      <c r="I204" s="335">
        <f t="shared" si="9"/>
        <v>5949272</v>
      </c>
      <c r="J204" s="317"/>
      <c r="K204" s="335">
        <v>295118</v>
      </c>
      <c r="L204" s="335">
        <v>1759984</v>
      </c>
      <c r="M204" s="335">
        <v>0</v>
      </c>
      <c r="N204" s="335">
        <v>0</v>
      </c>
      <c r="O204" s="335">
        <f t="shared" si="10"/>
        <v>2055102</v>
      </c>
      <c r="P204" s="335"/>
      <c r="Q204" s="318">
        <v>-86414</v>
      </c>
      <c r="R204" s="318">
        <v>1339133</v>
      </c>
      <c r="S204" s="335">
        <f t="shared" si="11"/>
        <v>1252719</v>
      </c>
    </row>
    <row r="205" spans="1:19" ht="12.75" customHeight="1">
      <c r="A205" s="315">
        <v>36305</v>
      </c>
      <c r="B205" s="316" t="s">
        <v>572</v>
      </c>
      <c r="C205" s="335">
        <v>22820203.706113804</v>
      </c>
      <c r="D205" s="335">
        <v>25138046</v>
      </c>
      <c r="E205" s="329">
        <v>0</v>
      </c>
      <c r="F205" s="335">
        <v>1208253</v>
      </c>
      <c r="G205" s="335">
        <v>16740</v>
      </c>
      <c r="H205" s="335">
        <v>0</v>
      </c>
      <c r="I205" s="335">
        <f t="shared" si="9"/>
        <v>1224993</v>
      </c>
      <c r="J205" s="317"/>
      <c r="K205" s="335">
        <v>1267274</v>
      </c>
      <c r="L205" s="335">
        <v>7557598</v>
      </c>
      <c r="M205" s="335">
        <v>0</v>
      </c>
      <c r="N205" s="335">
        <v>1765559</v>
      </c>
      <c r="O205" s="335">
        <f t="shared" si="10"/>
        <v>10590431</v>
      </c>
      <c r="P205" s="335"/>
      <c r="Q205" s="318">
        <v>-371075</v>
      </c>
      <c r="R205" s="318">
        <v>-555458</v>
      </c>
      <c r="S205" s="335">
        <f t="shared" si="11"/>
        <v>-926533</v>
      </c>
    </row>
    <row r="206" spans="1:19" ht="12.75" customHeight="1">
      <c r="A206" s="315">
        <v>36310</v>
      </c>
      <c r="B206" s="316" t="s">
        <v>573</v>
      </c>
      <c r="C206" s="335">
        <v>0</v>
      </c>
      <c r="D206" s="335">
        <v>0</v>
      </c>
      <c r="E206" s="329">
        <v>0</v>
      </c>
      <c r="F206" s="335">
        <v>0</v>
      </c>
      <c r="G206" s="335">
        <v>0</v>
      </c>
      <c r="H206" s="335">
        <v>535767</v>
      </c>
      <c r="I206" s="335">
        <f t="shared" si="9"/>
        <v>535767</v>
      </c>
      <c r="J206" s="317"/>
      <c r="K206" s="335">
        <v>0</v>
      </c>
      <c r="L206" s="335">
        <v>0</v>
      </c>
      <c r="M206" s="335">
        <v>0</v>
      </c>
      <c r="N206" s="335">
        <v>719924</v>
      </c>
      <c r="O206" s="335">
        <f t="shared" si="10"/>
        <v>719924</v>
      </c>
      <c r="P206" s="335"/>
      <c r="Q206" s="318">
        <v>0</v>
      </c>
      <c r="R206" s="318">
        <v>-1392</v>
      </c>
      <c r="S206" s="335">
        <f t="shared" si="11"/>
        <v>-1392</v>
      </c>
    </row>
    <row r="207" spans="1:19" ht="12.75" customHeight="1">
      <c r="A207" s="315">
        <v>36400</v>
      </c>
      <c r="B207" s="316" t="s">
        <v>574</v>
      </c>
      <c r="C207" s="335">
        <v>138834918.07315463</v>
      </c>
      <c r="D207" s="335">
        <v>145364768</v>
      </c>
      <c r="E207" s="329">
        <v>0</v>
      </c>
      <c r="F207" s="335">
        <v>6986915</v>
      </c>
      <c r="G207" s="335">
        <v>96801</v>
      </c>
      <c r="H207" s="335">
        <v>8792895</v>
      </c>
      <c r="I207" s="335">
        <f t="shared" si="9"/>
        <v>15876611</v>
      </c>
      <c r="J207" s="317"/>
      <c r="K207" s="335">
        <v>7328216</v>
      </c>
      <c r="L207" s="335">
        <v>43703020</v>
      </c>
      <c r="M207" s="335">
        <v>0</v>
      </c>
      <c r="N207" s="335">
        <v>16393835</v>
      </c>
      <c r="O207" s="335">
        <f t="shared" si="10"/>
        <v>67425071</v>
      </c>
      <c r="P207" s="335"/>
      <c r="Q207" s="318">
        <v>-2145800</v>
      </c>
      <c r="R207" s="318">
        <v>-674175</v>
      </c>
      <c r="S207" s="335">
        <f t="shared" si="11"/>
        <v>-2819975</v>
      </c>
    </row>
    <row r="208" spans="1:19" ht="12.75" customHeight="1">
      <c r="A208" s="315">
        <v>36405</v>
      </c>
      <c r="B208" s="316" t="s">
        <v>575</v>
      </c>
      <c r="C208" s="335">
        <v>23076336.049284399</v>
      </c>
      <c r="D208" s="335">
        <v>23931590</v>
      </c>
      <c r="E208" s="329">
        <v>0</v>
      </c>
      <c r="F208" s="335">
        <v>1150265</v>
      </c>
      <c r="G208" s="335">
        <v>15937</v>
      </c>
      <c r="H208" s="335">
        <v>641148</v>
      </c>
      <c r="I208" s="335">
        <f t="shared" si="9"/>
        <v>1807350</v>
      </c>
      <c r="J208" s="317"/>
      <c r="K208" s="335">
        <v>1206454</v>
      </c>
      <c r="L208" s="335">
        <v>7194885</v>
      </c>
      <c r="M208" s="335">
        <v>0</v>
      </c>
      <c r="N208" s="335">
        <v>2126362</v>
      </c>
      <c r="O208" s="335">
        <f t="shared" si="10"/>
        <v>10527701</v>
      </c>
      <c r="P208" s="335"/>
      <c r="Q208" s="318">
        <v>-353266</v>
      </c>
      <c r="R208" s="318">
        <v>-291027</v>
      </c>
      <c r="S208" s="335">
        <f t="shared" si="11"/>
        <v>-644293</v>
      </c>
    </row>
    <row r="209" spans="1:19" ht="12.75" customHeight="1">
      <c r="A209" s="315">
        <v>36500</v>
      </c>
      <c r="B209" s="316" t="s">
        <v>576</v>
      </c>
      <c r="C209" s="335">
        <v>279785406.56763053</v>
      </c>
      <c r="D209" s="335">
        <v>302393398</v>
      </c>
      <c r="E209" s="329">
        <v>0</v>
      </c>
      <c r="F209" s="335">
        <v>14534451</v>
      </c>
      <c r="G209" s="335">
        <v>201370</v>
      </c>
      <c r="H209" s="335">
        <v>12697329</v>
      </c>
      <c r="I209" s="335">
        <f t="shared" si="9"/>
        <v>27433150</v>
      </c>
      <c r="J209" s="317"/>
      <c r="K209" s="335">
        <v>15244437</v>
      </c>
      <c r="L209" s="335">
        <v>90912709</v>
      </c>
      <c r="M209" s="335">
        <v>0</v>
      </c>
      <c r="N209" s="335">
        <v>11284257</v>
      </c>
      <c r="O209" s="335">
        <f t="shared" si="10"/>
        <v>117441403</v>
      </c>
      <c r="P209" s="335"/>
      <c r="Q209" s="318">
        <v>-4463776</v>
      </c>
      <c r="R209" s="318">
        <v>1901551</v>
      </c>
      <c r="S209" s="335">
        <f t="shared" si="11"/>
        <v>-2562225</v>
      </c>
    </row>
    <row r="210" spans="1:19" ht="12.75" customHeight="1">
      <c r="A210" s="315">
        <v>36501</v>
      </c>
      <c r="B210" s="316" t="s">
        <v>577</v>
      </c>
      <c r="C210" s="335">
        <v>3758792.5014945753</v>
      </c>
      <c r="D210" s="335">
        <v>4064007</v>
      </c>
      <c r="E210" s="329">
        <v>0</v>
      </c>
      <c r="F210" s="335">
        <v>195335</v>
      </c>
      <c r="G210" s="335">
        <v>2706</v>
      </c>
      <c r="H210" s="335">
        <v>510956</v>
      </c>
      <c r="I210" s="335">
        <f t="shared" si="9"/>
        <v>708997</v>
      </c>
      <c r="J210" s="317"/>
      <c r="K210" s="335">
        <v>204877</v>
      </c>
      <c r="L210" s="335">
        <v>1221819</v>
      </c>
      <c r="M210" s="335">
        <v>0</v>
      </c>
      <c r="N210" s="335">
        <v>146705</v>
      </c>
      <c r="O210" s="335">
        <f t="shared" si="10"/>
        <v>1573401</v>
      </c>
      <c r="P210" s="335"/>
      <c r="Q210" s="318">
        <v>-59991</v>
      </c>
      <c r="R210" s="318">
        <v>118988</v>
      </c>
      <c r="S210" s="335">
        <f t="shared" si="11"/>
        <v>58997</v>
      </c>
    </row>
    <row r="211" spans="1:19" ht="12.75" customHeight="1">
      <c r="A211" s="315">
        <v>36502</v>
      </c>
      <c r="B211" s="316" t="s">
        <v>578</v>
      </c>
      <c r="C211" s="335">
        <v>1341112.1130127015</v>
      </c>
      <c r="D211" s="335">
        <v>1444802</v>
      </c>
      <c r="E211" s="329">
        <v>0</v>
      </c>
      <c r="F211" s="335">
        <v>69444</v>
      </c>
      <c r="G211" s="335">
        <v>962</v>
      </c>
      <c r="H211" s="335">
        <v>55364</v>
      </c>
      <c r="I211" s="335">
        <f t="shared" si="9"/>
        <v>125770</v>
      </c>
      <c r="J211" s="317"/>
      <c r="K211" s="335">
        <v>72836</v>
      </c>
      <c r="L211" s="335">
        <v>434371</v>
      </c>
      <c r="M211" s="335">
        <v>0</v>
      </c>
      <c r="N211" s="335">
        <v>78260</v>
      </c>
      <c r="O211" s="335">
        <f t="shared" si="10"/>
        <v>585467</v>
      </c>
      <c r="P211" s="335"/>
      <c r="Q211" s="318">
        <v>-21327</v>
      </c>
      <c r="R211" s="318">
        <v>-4340</v>
      </c>
      <c r="S211" s="335">
        <f t="shared" si="11"/>
        <v>-25667</v>
      </c>
    </row>
    <row r="212" spans="1:19" ht="12.75" customHeight="1">
      <c r="A212" s="315">
        <v>36505</v>
      </c>
      <c r="B212" s="316" t="s">
        <v>579</v>
      </c>
      <c r="C212" s="335">
        <v>52758448.924552172</v>
      </c>
      <c r="D212" s="335">
        <v>56931162</v>
      </c>
      <c r="E212" s="329">
        <v>0</v>
      </c>
      <c r="F212" s="335">
        <v>2736380</v>
      </c>
      <c r="G212" s="335">
        <v>37912</v>
      </c>
      <c r="H212" s="335">
        <v>386610</v>
      </c>
      <c r="I212" s="335">
        <f t="shared" si="9"/>
        <v>3160902</v>
      </c>
      <c r="J212" s="317"/>
      <c r="K212" s="335">
        <v>2870048</v>
      </c>
      <c r="L212" s="335">
        <v>17116002</v>
      </c>
      <c r="M212" s="335">
        <v>0</v>
      </c>
      <c r="N212" s="335">
        <v>2103559</v>
      </c>
      <c r="O212" s="335">
        <f t="shared" si="10"/>
        <v>22089609</v>
      </c>
      <c r="P212" s="335"/>
      <c r="Q212" s="318">
        <v>-840389</v>
      </c>
      <c r="R212" s="318">
        <v>-305679</v>
      </c>
      <c r="S212" s="335">
        <f t="shared" si="11"/>
        <v>-1146068</v>
      </c>
    </row>
    <row r="213" spans="1:19" ht="12.75" customHeight="1">
      <c r="A213" s="315">
        <v>36600</v>
      </c>
      <c r="B213" s="316" t="s">
        <v>580</v>
      </c>
      <c r="C213" s="335">
        <v>19339852.131459206</v>
      </c>
      <c r="D213" s="335">
        <v>19777685</v>
      </c>
      <c r="E213" s="329">
        <v>0</v>
      </c>
      <c r="F213" s="335">
        <v>950609</v>
      </c>
      <c r="G213" s="335">
        <v>13170</v>
      </c>
      <c r="H213" s="335">
        <v>130410</v>
      </c>
      <c r="I213" s="335">
        <f t="shared" si="9"/>
        <v>1094189</v>
      </c>
      <c r="J213" s="317"/>
      <c r="K213" s="335">
        <v>997044</v>
      </c>
      <c r="L213" s="335">
        <v>5946039</v>
      </c>
      <c r="M213" s="335">
        <v>0</v>
      </c>
      <c r="N213" s="335">
        <v>2109541</v>
      </c>
      <c r="O213" s="335">
        <f t="shared" si="10"/>
        <v>9052624</v>
      </c>
      <c r="P213" s="335"/>
      <c r="Q213" s="318">
        <v>-291948</v>
      </c>
      <c r="R213" s="318">
        <v>-391200</v>
      </c>
      <c r="S213" s="335">
        <f t="shared" si="11"/>
        <v>-683148</v>
      </c>
    </row>
    <row r="214" spans="1:19" ht="12.75" customHeight="1">
      <c r="A214" s="315">
        <v>36601</v>
      </c>
      <c r="B214" s="316" t="s">
        <v>581</v>
      </c>
      <c r="C214" s="335">
        <v>12332736.452373872</v>
      </c>
      <c r="D214" s="335">
        <v>13046049</v>
      </c>
      <c r="E214" s="329">
        <v>0</v>
      </c>
      <c r="F214" s="335">
        <v>627055</v>
      </c>
      <c r="G214" s="335">
        <v>8688</v>
      </c>
      <c r="H214" s="335">
        <v>1388652</v>
      </c>
      <c r="I214" s="335">
        <f t="shared" si="9"/>
        <v>2024395</v>
      </c>
      <c r="J214" s="317"/>
      <c r="K214" s="335">
        <v>657685</v>
      </c>
      <c r="L214" s="335">
        <v>3922214</v>
      </c>
      <c r="M214" s="335">
        <v>0</v>
      </c>
      <c r="N214" s="335">
        <v>823430</v>
      </c>
      <c r="O214" s="335">
        <f t="shared" si="10"/>
        <v>5403329</v>
      </c>
      <c r="P214" s="335"/>
      <c r="Q214" s="318">
        <v>-192579</v>
      </c>
      <c r="R214" s="318">
        <v>276959</v>
      </c>
      <c r="S214" s="335">
        <f t="shared" si="11"/>
        <v>84380</v>
      </c>
    </row>
    <row r="215" spans="1:19" ht="12.75" customHeight="1">
      <c r="A215" s="315">
        <v>36700</v>
      </c>
      <c r="B215" s="316" t="s">
        <v>582</v>
      </c>
      <c r="C215" s="335">
        <v>238274598.70332804</v>
      </c>
      <c r="D215" s="335">
        <v>265038752</v>
      </c>
      <c r="E215" s="329">
        <v>0</v>
      </c>
      <c r="F215" s="335">
        <v>12739010</v>
      </c>
      <c r="G215" s="335">
        <v>176495</v>
      </c>
      <c r="H215" s="335">
        <v>7554438</v>
      </c>
      <c r="I215" s="335">
        <f t="shared" si="9"/>
        <v>20469943</v>
      </c>
      <c r="J215" s="317"/>
      <c r="K215" s="335">
        <v>13361292</v>
      </c>
      <c r="L215" s="335">
        <v>79682265</v>
      </c>
      <c r="M215" s="335">
        <v>0</v>
      </c>
      <c r="N215" s="335">
        <v>0</v>
      </c>
      <c r="O215" s="335">
        <f t="shared" si="10"/>
        <v>93043557</v>
      </c>
      <c r="P215" s="335"/>
      <c r="Q215" s="318">
        <v>-3912366</v>
      </c>
      <c r="R215" s="318">
        <v>2425607</v>
      </c>
      <c r="S215" s="335">
        <f t="shared" si="11"/>
        <v>-1486759</v>
      </c>
    </row>
    <row r="216" spans="1:19" ht="12.75" customHeight="1">
      <c r="A216" s="315">
        <v>36701</v>
      </c>
      <c r="B216" s="316" t="s">
        <v>583</v>
      </c>
      <c r="C216" s="335">
        <v>823891.07016122225</v>
      </c>
      <c r="D216" s="335">
        <v>1269151</v>
      </c>
      <c r="E216" s="329">
        <v>0</v>
      </c>
      <c r="F216" s="335">
        <v>61001</v>
      </c>
      <c r="G216" s="335">
        <v>845</v>
      </c>
      <c r="H216" s="335">
        <v>391565</v>
      </c>
      <c r="I216" s="335">
        <f t="shared" si="9"/>
        <v>453411</v>
      </c>
      <c r="J216" s="317"/>
      <c r="K216" s="335">
        <v>63981</v>
      </c>
      <c r="L216" s="335">
        <v>381562</v>
      </c>
      <c r="M216" s="335">
        <v>0</v>
      </c>
      <c r="N216" s="335">
        <v>285494</v>
      </c>
      <c r="O216" s="335">
        <f t="shared" si="10"/>
        <v>731037</v>
      </c>
      <c r="P216" s="335"/>
      <c r="Q216" s="318">
        <v>-18735</v>
      </c>
      <c r="R216" s="318">
        <v>-11422</v>
      </c>
      <c r="S216" s="335">
        <f t="shared" si="11"/>
        <v>-30157</v>
      </c>
    </row>
    <row r="217" spans="1:19" ht="12.75" customHeight="1">
      <c r="A217" s="315">
        <v>36705</v>
      </c>
      <c r="B217" s="316" t="s">
        <v>584</v>
      </c>
      <c r="C217" s="335">
        <v>27816087.27721465</v>
      </c>
      <c r="D217" s="335">
        <v>30013226</v>
      </c>
      <c r="E217" s="329">
        <v>0</v>
      </c>
      <c r="F217" s="335">
        <v>1442577</v>
      </c>
      <c r="G217" s="335">
        <v>19986</v>
      </c>
      <c r="H217" s="335">
        <v>2411476</v>
      </c>
      <c r="I217" s="335">
        <f t="shared" si="9"/>
        <v>3874039</v>
      </c>
      <c r="J217" s="317"/>
      <c r="K217" s="335">
        <v>1513045</v>
      </c>
      <c r="L217" s="335">
        <v>9023291</v>
      </c>
      <c r="M217" s="335">
        <v>0</v>
      </c>
      <c r="N217" s="335">
        <v>1749085</v>
      </c>
      <c r="O217" s="335">
        <f t="shared" si="10"/>
        <v>12285421</v>
      </c>
      <c r="P217" s="335"/>
      <c r="Q217" s="318">
        <v>-443040</v>
      </c>
      <c r="R217" s="318">
        <v>154394</v>
      </c>
      <c r="S217" s="335">
        <f t="shared" si="11"/>
        <v>-288646</v>
      </c>
    </row>
    <row r="218" spans="1:19" ht="12.75" customHeight="1">
      <c r="A218" s="315">
        <v>36800</v>
      </c>
      <c r="B218" s="316" t="s">
        <v>585</v>
      </c>
      <c r="C218" s="335">
        <v>90850434.378374025</v>
      </c>
      <c r="D218" s="335">
        <v>95720788</v>
      </c>
      <c r="E218" s="329">
        <v>0</v>
      </c>
      <c r="F218" s="335">
        <v>4600792</v>
      </c>
      <c r="G218" s="335">
        <v>63742</v>
      </c>
      <c r="H218" s="335">
        <v>3736890</v>
      </c>
      <c r="I218" s="335">
        <f t="shared" si="9"/>
        <v>8401424</v>
      </c>
      <c r="J218" s="317"/>
      <c r="K218" s="335">
        <v>4825534</v>
      </c>
      <c r="L218" s="335">
        <v>28777864</v>
      </c>
      <c r="M218" s="335">
        <v>0</v>
      </c>
      <c r="N218" s="335">
        <v>6479768</v>
      </c>
      <c r="O218" s="335">
        <f t="shared" si="10"/>
        <v>40083166</v>
      </c>
      <c r="P218" s="335"/>
      <c r="Q218" s="318">
        <v>-1412981</v>
      </c>
      <c r="R218" s="318">
        <v>-77327</v>
      </c>
      <c r="S218" s="335">
        <f t="shared" si="11"/>
        <v>-1490308</v>
      </c>
    </row>
    <row r="219" spans="1:19" ht="12.75" customHeight="1">
      <c r="A219" s="315">
        <v>36802</v>
      </c>
      <c r="B219" s="316" t="s">
        <v>586</v>
      </c>
      <c r="C219" s="335">
        <v>4855202.3871130105</v>
      </c>
      <c r="D219" s="335">
        <v>5851250</v>
      </c>
      <c r="E219" s="329">
        <v>0</v>
      </c>
      <c r="F219" s="335">
        <v>281239</v>
      </c>
      <c r="G219" s="335">
        <v>3896</v>
      </c>
      <c r="H219" s="335">
        <v>2844684</v>
      </c>
      <c r="I219" s="335">
        <f t="shared" si="9"/>
        <v>3129819</v>
      </c>
      <c r="J219" s="317"/>
      <c r="K219" s="335">
        <v>294977</v>
      </c>
      <c r="L219" s="335">
        <v>1759142</v>
      </c>
      <c r="M219" s="335">
        <v>0</v>
      </c>
      <c r="N219" s="335">
        <v>0</v>
      </c>
      <c r="O219" s="335">
        <f t="shared" si="10"/>
        <v>2054119</v>
      </c>
      <c r="P219" s="335"/>
      <c r="Q219" s="318">
        <v>-86373</v>
      </c>
      <c r="R219" s="318">
        <v>743217</v>
      </c>
      <c r="S219" s="335">
        <f t="shared" si="11"/>
        <v>656844</v>
      </c>
    </row>
    <row r="220" spans="1:19" ht="12.75" customHeight="1">
      <c r="A220" s="315">
        <v>36810</v>
      </c>
      <c r="B220" s="316" t="s">
        <v>587</v>
      </c>
      <c r="C220" s="335">
        <v>171504963.0279758</v>
      </c>
      <c r="D220" s="335">
        <v>187109403</v>
      </c>
      <c r="E220" s="329">
        <v>0</v>
      </c>
      <c r="F220" s="335">
        <v>8993359</v>
      </c>
      <c r="G220" s="335">
        <v>124600</v>
      </c>
      <c r="H220" s="335">
        <v>2816892</v>
      </c>
      <c r="I220" s="335">
        <f t="shared" si="9"/>
        <v>11934851</v>
      </c>
      <c r="J220" s="317"/>
      <c r="K220" s="335">
        <v>9432671</v>
      </c>
      <c r="L220" s="335">
        <v>56253287</v>
      </c>
      <c r="M220" s="335">
        <v>0</v>
      </c>
      <c r="N220" s="335">
        <v>5905913</v>
      </c>
      <c r="O220" s="335">
        <f t="shared" si="10"/>
        <v>71591871</v>
      </c>
      <c r="P220" s="335"/>
      <c r="Q220" s="318">
        <v>-2762013</v>
      </c>
      <c r="R220" s="318">
        <v>-331754</v>
      </c>
      <c r="S220" s="335">
        <f t="shared" si="11"/>
        <v>-3093767</v>
      </c>
    </row>
    <row r="221" spans="1:19" ht="12.75" customHeight="1">
      <c r="A221" s="315">
        <v>36900</v>
      </c>
      <c r="B221" s="316" t="s">
        <v>588</v>
      </c>
      <c r="C221" s="335">
        <v>16118649.573114101</v>
      </c>
      <c r="D221" s="335">
        <v>17482789</v>
      </c>
      <c r="E221" s="329">
        <v>0</v>
      </c>
      <c r="F221" s="335">
        <v>840305</v>
      </c>
      <c r="G221" s="335">
        <v>11642</v>
      </c>
      <c r="H221" s="335">
        <v>567708</v>
      </c>
      <c r="I221" s="335">
        <f t="shared" si="9"/>
        <v>1419655</v>
      </c>
      <c r="J221" s="317"/>
      <c r="K221" s="335">
        <v>881353</v>
      </c>
      <c r="L221" s="335">
        <v>5256093</v>
      </c>
      <c r="M221" s="335">
        <v>0</v>
      </c>
      <c r="N221" s="335">
        <v>1245145</v>
      </c>
      <c r="O221" s="335">
        <f t="shared" si="10"/>
        <v>7382591</v>
      </c>
      <c r="P221" s="335"/>
      <c r="Q221" s="318">
        <v>-258072</v>
      </c>
      <c r="R221" s="318">
        <v>-99133</v>
      </c>
      <c r="S221" s="335">
        <f t="shared" si="11"/>
        <v>-357205</v>
      </c>
    </row>
    <row r="222" spans="1:19" ht="12.75" customHeight="1">
      <c r="A222" s="315">
        <v>36901</v>
      </c>
      <c r="B222" s="316" t="s">
        <v>589</v>
      </c>
      <c r="C222" s="335">
        <v>5912413.9994625999</v>
      </c>
      <c r="D222" s="335">
        <v>6994329</v>
      </c>
      <c r="E222" s="329">
        <v>0</v>
      </c>
      <c r="F222" s="335">
        <v>336180</v>
      </c>
      <c r="G222" s="335">
        <v>4658</v>
      </c>
      <c r="H222" s="335">
        <v>1007117</v>
      </c>
      <c r="I222" s="335">
        <f t="shared" si="9"/>
        <v>1347955</v>
      </c>
      <c r="J222" s="317"/>
      <c r="K222" s="335">
        <v>352602</v>
      </c>
      <c r="L222" s="335">
        <v>2102802</v>
      </c>
      <c r="M222" s="335">
        <v>0</v>
      </c>
      <c r="N222" s="335">
        <v>0</v>
      </c>
      <c r="O222" s="335">
        <f t="shared" si="10"/>
        <v>2455404</v>
      </c>
      <c r="P222" s="335"/>
      <c r="Q222" s="318">
        <v>-103247</v>
      </c>
      <c r="R222" s="318">
        <v>257188</v>
      </c>
      <c r="S222" s="335">
        <f t="shared" si="11"/>
        <v>153941</v>
      </c>
    </row>
    <row r="223" spans="1:19" ht="12.75" customHeight="1">
      <c r="A223" s="315">
        <v>36905</v>
      </c>
      <c r="B223" s="316" t="s">
        <v>590</v>
      </c>
      <c r="C223" s="335">
        <v>5436488.5950135579</v>
      </c>
      <c r="D223" s="335">
        <v>6506182</v>
      </c>
      <c r="E223" s="329">
        <v>0</v>
      </c>
      <c r="F223" s="335">
        <v>312718</v>
      </c>
      <c r="G223" s="335">
        <v>4333</v>
      </c>
      <c r="H223" s="335">
        <v>1098553</v>
      </c>
      <c r="I223" s="335">
        <f t="shared" si="9"/>
        <v>1415604</v>
      </c>
      <c r="J223" s="317"/>
      <c r="K223" s="335">
        <v>327994</v>
      </c>
      <c r="L223" s="335">
        <v>1956043</v>
      </c>
      <c r="M223" s="335">
        <v>0</v>
      </c>
      <c r="N223" s="335">
        <v>0</v>
      </c>
      <c r="O223" s="335">
        <f t="shared" si="10"/>
        <v>2284037</v>
      </c>
      <c r="P223" s="335"/>
      <c r="Q223" s="318">
        <v>-96041</v>
      </c>
      <c r="R223" s="318">
        <v>273842</v>
      </c>
      <c r="S223" s="335">
        <f t="shared" si="11"/>
        <v>177801</v>
      </c>
    </row>
    <row r="224" spans="1:19" ht="12.75" customHeight="1">
      <c r="A224" s="315">
        <v>37000</v>
      </c>
      <c r="B224" s="316" t="s">
        <v>591</v>
      </c>
      <c r="C224" s="335">
        <v>53907178.196748607</v>
      </c>
      <c r="D224" s="335">
        <v>55769931</v>
      </c>
      <c r="E224" s="329">
        <v>0</v>
      </c>
      <c r="F224" s="335">
        <v>2680565</v>
      </c>
      <c r="G224" s="335">
        <v>37138</v>
      </c>
      <c r="H224" s="335">
        <v>282405</v>
      </c>
      <c r="I224" s="335">
        <f t="shared" si="9"/>
        <v>3000108</v>
      </c>
      <c r="J224" s="317"/>
      <c r="K224" s="335">
        <v>2811507</v>
      </c>
      <c r="L224" s="335">
        <v>16766886</v>
      </c>
      <c r="M224" s="335">
        <v>0</v>
      </c>
      <c r="N224" s="335">
        <v>6887605</v>
      </c>
      <c r="O224" s="335">
        <f t="shared" si="10"/>
        <v>26465998</v>
      </c>
      <c r="P224" s="335"/>
      <c r="Q224" s="318">
        <v>-823247</v>
      </c>
      <c r="R224" s="318">
        <v>-1398227</v>
      </c>
      <c r="S224" s="335">
        <f t="shared" si="11"/>
        <v>-2221474</v>
      </c>
    </row>
    <row r="225" spans="1:19" ht="12.75" customHeight="1">
      <c r="A225" s="315">
        <v>37001</v>
      </c>
      <c r="B225" s="316" t="s">
        <v>770</v>
      </c>
      <c r="C225" s="335">
        <v>2913823.2424750016</v>
      </c>
      <c r="D225" s="335">
        <v>3593672</v>
      </c>
      <c r="E225" s="329">
        <v>0</v>
      </c>
      <c r="F225" s="335">
        <v>172729</v>
      </c>
      <c r="G225" s="335">
        <v>2393</v>
      </c>
      <c r="H225" s="335">
        <v>2114144</v>
      </c>
      <c r="I225" s="335">
        <f t="shared" si="9"/>
        <v>2289266</v>
      </c>
      <c r="J225" s="317"/>
      <c r="K225" s="335">
        <v>181166</v>
      </c>
      <c r="L225" s="335">
        <v>1080415</v>
      </c>
      <c r="M225" s="335">
        <v>0</v>
      </c>
      <c r="N225" s="335">
        <v>0</v>
      </c>
      <c r="O225" s="335">
        <f t="shared" si="10"/>
        <v>1261581</v>
      </c>
      <c r="P225" s="335"/>
      <c r="Q225" s="318">
        <v>-53048</v>
      </c>
      <c r="R225" s="318">
        <v>590995</v>
      </c>
      <c r="S225" s="335">
        <f t="shared" si="11"/>
        <v>537947</v>
      </c>
    </row>
    <row r="226" spans="1:19" ht="12.75" customHeight="1">
      <c r="A226" s="315">
        <v>37005</v>
      </c>
      <c r="B226" s="316" t="s">
        <v>592</v>
      </c>
      <c r="C226" s="335">
        <v>12660696.309900559</v>
      </c>
      <c r="D226" s="335">
        <v>13492961</v>
      </c>
      <c r="E226" s="329">
        <v>0</v>
      </c>
      <c r="F226" s="335">
        <v>648535</v>
      </c>
      <c r="G226" s="335">
        <v>8985</v>
      </c>
      <c r="H226" s="335">
        <v>58764</v>
      </c>
      <c r="I226" s="335">
        <f t="shared" si="9"/>
        <v>716284</v>
      </c>
      <c r="J226" s="317"/>
      <c r="K226" s="335">
        <v>680215</v>
      </c>
      <c r="L226" s="335">
        <v>4056576</v>
      </c>
      <c r="M226" s="335">
        <v>0</v>
      </c>
      <c r="N226" s="335">
        <v>868334</v>
      </c>
      <c r="O226" s="335">
        <f t="shared" si="10"/>
        <v>5605125</v>
      </c>
      <c r="P226" s="335"/>
      <c r="Q226" s="318">
        <v>-199176</v>
      </c>
      <c r="R226" s="318">
        <v>-199570</v>
      </c>
      <c r="S226" s="335">
        <f t="shared" si="11"/>
        <v>-398746</v>
      </c>
    </row>
    <row r="227" spans="1:19" ht="12.75" customHeight="1">
      <c r="A227" s="315">
        <v>37100</v>
      </c>
      <c r="B227" s="316" t="s">
        <v>593</v>
      </c>
      <c r="C227" s="335">
        <v>82956834.126076311</v>
      </c>
      <c r="D227" s="335">
        <v>93128113</v>
      </c>
      <c r="E227" s="329">
        <v>0</v>
      </c>
      <c r="F227" s="335">
        <v>4476176</v>
      </c>
      <c r="G227" s="335">
        <v>62016</v>
      </c>
      <c r="H227" s="335">
        <v>4781242</v>
      </c>
      <c r="I227" s="335">
        <f t="shared" si="9"/>
        <v>9319434</v>
      </c>
      <c r="J227" s="317"/>
      <c r="K227" s="335">
        <v>4694830</v>
      </c>
      <c r="L227" s="335">
        <v>27998392</v>
      </c>
      <c r="M227" s="335">
        <v>0</v>
      </c>
      <c r="N227" s="335">
        <v>873608</v>
      </c>
      <c r="O227" s="335">
        <f t="shared" si="10"/>
        <v>33566830</v>
      </c>
      <c r="P227" s="335"/>
      <c r="Q227" s="318">
        <v>-1374709</v>
      </c>
      <c r="R227" s="318">
        <v>1249175</v>
      </c>
      <c r="S227" s="335">
        <f t="shared" si="11"/>
        <v>-125534</v>
      </c>
    </row>
    <row r="228" spans="1:19" ht="12.75" customHeight="1">
      <c r="A228" s="315">
        <v>37200</v>
      </c>
      <c r="B228" s="316" t="s">
        <v>594</v>
      </c>
      <c r="C228" s="335">
        <v>18039126.266108669</v>
      </c>
      <c r="D228" s="335">
        <v>19584400</v>
      </c>
      <c r="E228" s="329">
        <v>0</v>
      </c>
      <c r="F228" s="335">
        <v>941318</v>
      </c>
      <c r="G228" s="335">
        <v>13042</v>
      </c>
      <c r="H228" s="335">
        <v>768651</v>
      </c>
      <c r="I228" s="335">
        <f t="shared" si="9"/>
        <v>1723011</v>
      </c>
      <c r="J228" s="317"/>
      <c r="K228" s="335">
        <v>987300</v>
      </c>
      <c r="L228" s="335">
        <v>5887929</v>
      </c>
      <c r="M228" s="335">
        <v>0</v>
      </c>
      <c r="N228" s="335">
        <v>1307464</v>
      </c>
      <c r="O228" s="335">
        <f t="shared" si="10"/>
        <v>8182693</v>
      </c>
      <c r="P228" s="335"/>
      <c r="Q228" s="318">
        <v>-289095</v>
      </c>
      <c r="R228" s="318">
        <v>-44466</v>
      </c>
      <c r="S228" s="335">
        <f t="shared" si="11"/>
        <v>-333561</v>
      </c>
    </row>
    <row r="229" spans="1:19" ht="12.75" customHeight="1">
      <c r="A229" s="315">
        <v>37300</v>
      </c>
      <c r="B229" s="316" t="s">
        <v>595</v>
      </c>
      <c r="C229" s="335">
        <v>49167897.703478634</v>
      </c>
      <c r="D229" s="335">
        <v>52738082</v>
      </c>
      <c r="E229" s="329">
        <v>0</v>
      </c>
      <c r="F229" s="335">
        <v>2534841</v>
      </c>
      <c r="G229" s="335">
        <v>35119</v>
      </c>
      <c r="H229" s="335">
        <v>2177124</v>
      </c>
      <c r="I229" s="335">
        <f t="shared" si="9"/>
        <v>4747084</v>
      </c>
      <c r="J229" s="317"/>
      <c r="K229" s="335">
        <v>2658664</v>
      </c>
      <c r="L229" s="335">
        <v>15855379</v>
      </c>
      <c r="M229" s="335">
        <v>0</v>
      </c>
      <c r="N229" s="335">
        <v>2754619</v>
      </c>
      <c r="O229" s="335">
        <f t="shared" si="10"/>
        <v>21268662</v>
      </c>
      <c r="P229" s="335"/>
      <c r="Q229" s="318">
        <v>-778492</v>
      </c>
      <c r="R229" s="318">
        <v>147843</v>
      </c>
      <c r="S229" s="335">
        <f t="shared" si="11"/>
        <v>-630649</v>
      </c>
    </row>
    <row r="230" spans="1:19" ht="12.75" customHeight="1">
      <c r="A230" s="315">
        <v>37301</v>
      </c>
      <c r="B230" s="316" t="s">
        <v>596</v>
      </c>
      <c r="C230" s="335">
        <v>5429066.1686585005</v>
      </c>
      <c r="D230" s="335">
        <v>6076147</v>
      </c>
      <c r="E230" s="329">
        <v>0</v>
      </c>
      <c r="F230" s="335">
        <v>292048</v>
      </c>
      <c r="G230" s="335">
        <v>4046</v>
      </c>
      <c r="H230" s="335">
        <v>449897</v>
      </c>
      <c r="I230" s="335">
        <f t="shared" si="9"/>
        <v>745991</v>
      </c>
      <c r="J230" s="317"/>
      <c r="K230" s="335">
        <v>306314</v>
      </c>
      <c r="L230" s="335">
        <v>1826756</v>
      </c>
      <c r="M230" s="335">
        <v>0</v>
      </c>
      <c r="N230" s="335">
        <v>236280</v>
      </c>
      <c r="O230" s="335">
        <f t="shared" si="10"/>
        <v>2369350</v>
      </c>
      <c r="P230" s="335"/>
      <c r="Q230" s="318">
        <v>-89693</v>
      </c>
      <c r="R230" s="318">
        <v>84496</v>
      </c>
      <c r="S230" s="335">
        <f t="shared" si="11"/>
        <v>-5197</v>
      </c>
    </row>
    <row r="231" spans="1:19" ht="12.75" customHeight="1">
      <c r="A231" s="315">
        <v>37305</v>
      </c>
      <c r="B231" s="316" t="s">
        <v>597</v>
      </c>
      <c r="C231" s="335">
        <v>11623498.335945619</v>
      </c>
      <c r="D231" s="335">
        <v>12516472</v>
      </c>
      <c r="E231" s="329">
        <v>0</v>
      </c>
      <c r="F231" s="335">
        <v>601601</v>
      </c>
      <c r="G231" s="335">
        <v>8335</v>
      </c>
      <c r="H231" s="335">
        <v>0</v>
      </c>
      <c r="I231" s="335">
        <f t="shared" si="9"/>
        <v>609936</v>
      </c>
      <c r="J231" s="317"/>
      <c r="K231" s="335">
        <v>630988</v>
      </c>
      <c r="L231" s="335">
        <v>3763000</v>
      </c>
      <c r="M231" s="335">
        <v>0</v>
      </c>
      <c r="N231" s="335">
        <v>1877544</v>
      </c>
      <c r="O231" s="335">
        <f t="shared" si="10"/>
        <v>6271532</v>
      </c>
      <c r="P231" s="335"/>
      <c r="Q231" s="318">
        <v>-184762</v>
      </c>
      <c r="R231" s="318">
        <v>-562649</v>
      </c>
      <c r="S231" s="335">
        <f t="shared" si="11"/>
        <v>-747411</v>
      </c>
    </row>
    <row r="232" spans="1:19" ht="12.75" customHeight="1">
      <c r="A232" s="315">
        <v>37400</v>
      </c>
      <c r="B232" s="316" t="s">
        <v>598</v>
      </c>
      <c r="C232" s="335">
        <v>230082539.1590701</v>
      </c>
      <c r="D232" s="335">
        <v>255933196</v>
      </c>
      <c r="E232" s="329">
        <v>0</v>
      </c>
      <c r="F232" s="335">
        <v>12301354</v>
      </c>
      <c r="G232" s="335">
        <v>170431</v>
      </c>
      <c r="H232" s="335">
        <v>3735345</v>
      </c>
      <c r="I232" s="335">
        <f t="shared" si="9"/>
        <v>16207130</v>
      </c>
      <c r="J232" s="317"/>
      <c r="K232" s="335">
        <v>12902257</v>
      </c>
      <c r="L232" s="335">
        <v>76944736</v>
      </c>
      <c r="M232" s="335">
        <v>0</v>
      </c>
      <c r="N232" s="335">
        <v>6322879</v>
      </c>
      <c r="O232" s="335">
        <f t="shared" si="10"/>
        <v>96169872</v>
      </c>
      <c r="P232" s="335"/>
      <c r="Q232" s="318">
        <v>-3777954</v>
      </c>
      <c r="R232" s="318">
        <v>-326650</v>
      </c>
      <c r="S232" s="335">
        <f t="shared" si="11"/>
        <v>-4104604</v>
      </c>
    </row>
    <row r="233" spans="1:19" ht="12.75" customHeight="1">
      <c r="A233" s="315">
        <v>37405</v>
      </c>
      <c r="B233" s="316" t="s">
        <v>599</v>
      </c>
      <c r="C233" s="335">
        <v>50717589.058177054</v>
      </c>
      <c r="D233" s="335">
        <v>52428497</v>
      </c>
      <c r="E233" s="329">
        <v>0</v>
      </c>
      <c r="F233" s="335">
        <v>2519960</v>
      </c>
      <c r="G233" s="335">
        <v>34913</v>
      </c>
      <c r="H233" s="335">
        <v>1343376</v>
      </c>
      <c r="I233" s="335">
        <f t="shared" si="9"/>
        <v>3898249</v>
      </c>
      <c r="J233" s="317"/>
      <c r="K233" s="335">
        <v>2643057</v>
      </c>
      <c r="L233" s="335">
        <v>15762304</v>
      </c>
      <c r="M233" s="335">
        <v>0</v>
      </c>
      <c r="N233" s="335">
        <v>5674561</v>
      </c>
      <c r="O233" s="335">
        <f t="shared" si="10"/>
        <v>24079922</v>
      </c>
      <c r="P233" s="335"/>
      <c r="Q233" s="318">
        <v>-773923</v>
      </c>
      <c r="R233" s="318">
        <v>-967952</v>
      </c>
      <c r="S233" s="335">
        <f t="shared" si="11"/>
        <v>-1741875</v>
      </c>
    </row>
    <row r="234" spans="1:19" ht="12.75" customHeight="1">
      <c r="A234" s="315">
        <v>37500</v>
      </c>
      <c r="B234" s="316" t="s">
        <v>600</v>
      </c>
      <c r="C234" s="335">
        <v>25266364.92584531</v>
      </c>
      <c r="D234" s="335">
        <v>27365871</v>
      </c>
      <c r="E234" s="329">
        <v>0</v>
      </c>
      <c r="F234" s="335">
        <v>1315333</v>
      </c>
      <c r="G234" s="335">
        <v>18223</v>
      </c>
      <c r="H234" s="335">
        <v>169998</v>
      </c>
      <c r="I234" s="335">
        <f t="shared" si="9"/>
        <v>1503554</v>
      </c>
      <c r="J234" s="317"/>
      <c r="K234" s="335">
        <v>1379585</v>
      </c>
      <c r="L234" s="335">
        <v>8227380</v>
      </c>
      <c r="M234" s="335">
        <v>0</v>
      </c>
      <c r="N234" s="335">
        <v>1703015</v>
      </c>
      <c r="O234" s="335">
        <f t="shared" si="10"/>
        <v>11309980</v>
      </c>
      <c r="P234" s="335"/>
      <c r="Q234" s="318">
        <v>-403961</v>
      </c>
      <c r="R234" s="318">
        <v>-332034</v>
      </c>
      <c r="S234" s="335">
        <f t="shared" si="11"/>
        <v>-735995</v>
      </c>
    </row>
    <row r="235" spans="1:19" ht="12.75" customHeight="1">
      <c r="A235" s="315">
        <v>37600</v>
      </c>
      <c r="B235" s="316" t="s">
        <v>601</v>
      </c>
      <c r="C235" s="335">
        <v>157545105.7439104</v>
      </c>
      <c r="D235" s="335">
        <v>165982002</v>
      </c>
      <c r="E235" s="329">
        <v>0</v>
      </c>
      <c r="F235" s="335">
        <v>7977877</v>
      </c>
      <c r="G235" s="335">
        <v>110531</v>
      </c>
      <c r="H235" s="335">
        <v>4060719</v>
      </c>
      <c r="I235" s="335">
        <f t="shared" si="9"/>
        <v>12149127</v>
      </c>
      <c r="J235" s="317"/>
      <c r="K235" s="335">
        <v>8367584</v>
      </c>
      <c r="L235" s="335">
        <v>49901464</v>
      </c>
      <c r="M235" s="335">
        <v>0</v>
      </c>
      <c r="N235" s="335">
        <v>17698616</v>
      </c>
      <c r="O235" s="335">
        <f t="shared" si="10"/>
        <v>75967664</v>
      </c>
      <c r="P235" s="335"/>
      <c r="Q235" s="318">
        <v>-2450141</v>
      </c>
      <c r="R235" s="318">
        <v>-2554020</v>
      </c>
      <c r="S235" s="335">
        <f t="shared" si="11"/>
        <v>-5004161</v>
      </c>
    </row>
    <row r="236" spans="1:19" ht="12.75" customHeight="1">
      <c r="A236" s="315">
        <v>37601</v>
      </c>
      <c r="B236" s="316" t="s">
        <v>602</v>
      </c>
      <c r="C236" s="335">
        <v>8190844.3173941337</v>
      </c>
      <c r="D236" s="335">
        <v>13119805</v>
      </c>
      <c r="E236" s="329">
        <v>0</v>
      </c>
      <c r="F236" s="335">
        <v>630600</v>
      </c>
      <c r="G236" s="335">
        <v>8737</v>
      </c>
      <c r="H236" s="335">
        <v>7197046</v>
      </c>
      <c r="I236" s="335">
        <f t="shared" si="9"/>
        <v>7836383</v>
      </c>
      <c r="J236" s="317"/>
      <c r="K236" s="335">
        <v>661403</v>
      </c>
      <c r="L236" s="335">
        <v>3944388</v>
      </c>
      <c r="M236" s="335">
        <v>0</v>
      </c>
      <c r="N236" s="335">
        <v>0</v>
      </c>
      <c r="O236" s="335">
        <f t="shared" si="10"/>
        <v>4605791</v>
      </c>
      <c r="P236" s="335"/>
      <c r="Q236" s="318">
        <v>-193668</v>
      </c>
      <c r="R236" s="318">
        <v>1680108</v>
      </c>
      <c r="S236" s="335">
        <f t="shared" si="11"/>
        <v>1486440</v>
      </c>
    </row>
    <row r="237" spans="1:19" ht="12.75" customHeight="1">
      <c r="A237" s="315">
        <v>37605</v>
      </c>
      <c r="B237" s="316" t="s">
        <v>603</v>
      </c>
      <c r="C237" s="335">
        <v>19056518.341824997</v>
      </c>
      <c r="D237" s="335">
        <v>20652286</v>
      </c>
      <c r="E237" s="329">
        <v>0</v>
      </c>
      <c r="F237" s="335">
        <v>992646</v>
      </c>
      <c r="G237" s="335">
        <v>13753</v>
      </c>
      <c r="H237" s="335">
        <v>336616</v>
      </c>
      <c r="I237" s="335">
        <f t="shared" si="9"/>
        <v>1343015</v>
      </c>
      <c r="J237" s="317"/>
      <c r="K237" s="335">
        <v>1041135</v>
      </c>
      <c r="L237" s="335">
        <v>6208982</v>
      </c>
      <c r="M237" s="335">
        <v>0</v>
      </c>
      <c r="N237" s="335">
        <v>906994</v>
      </c>
      <c r="O237" s="335">
        <f t="shared" si="10"/>
        <v>8157111</v>
      </c>
      <c r="P237" s="335"/>
      <c r="Q237" s="318">
        <v>-304858</v>
      </c>
      <c r="R237" s="318">
        <v>-138475</v>
      </c>
      <c r="S237" s="335">
        <f t="shared" si="11"/>
        <v>-443333</v>
      </c>
    </row>
    <row r="238" spans="1:19" ht="12.75" customHeight="1">
      <c r="A238" s="315">
        <v>37610</v>
      </c>
      <c r="B238" s="316" t="s">
        <v>604</v>
      </c>
      <c r="C238" s="335">
        <v>48037418.216226399</v>
      </c>
      <c r="D238" s="335">
        <v>52418497</v>
      </c>
      <c r="E238" s="329">
        <v>0</v>
      </c>
      <c r="F238" s="335">
        <v>2519480</v>
      </c>
      <c r="G238" s="335">
        <v>34907</v>
      </c>
      <c r="H238" s="335">
        <v>2151006</v>
      </c>
      <c r="I238" s="335">
        <f t="shared" si="9"/>
        <v>4705393</v>
      </c>
      <c r="J238" s="317"/>
      <c r="K238" s="335">
        <v>2642553</v>
      </c>
      <c r="L238" s="335">
        <v>15759298</v>
      </c>
      <c r="M238" s="335">
        <v>0</v>
      </c>
      <c r="N238" s="335">
        <v>4970269</v>
      </c>
      <c r="O238" s="335">
        <f t="shared" si="10"/>
        <v>23372120</v>
      </c>
      <c r="P238" s="335"/>
      <c r="Q238" s="318">
        <v>-773775</v>
      </c>
      <c r="R238" s="318">
        <v>-467309</v>
      </c>
      <c r="S238" s="335">
        <f t="shared" si="11"/>
        <v>-1241084</v>
      </c>
    </row>
    <row r="239" spans="1:19" ht="12.75" customHeight="1">
      <c r="A239" s="315">
        <v>37700</v>
      </c>
      <c r="B239" s="316" t="s">
        <v>605</v>
      </c>
      <c r="C239" s="335">
        <v>66705494.253618285</v>
      </c>
      <c r="D239" s="335">
        <v>72121857</v>
      </c>
      <c r="E239" s="329">
        <v>0</v>
      </c>
      <c r="F239" s="335">
        <v>3466516</v>
      </c>
      <c r="G239" s="335">
        <v>48027</v>
      </c>
      <c r="H239" s="335">
        <v>809439</v>
      </c>
      <c r="I239" s="335">
        <f t="shared" si="9"/>
        <v>4323982</v>
      </c>
      <c r="J239" s="317"/>
      <c r="K239" s="335">
        <v>3635850</v>
      </c>
      <c r="L239" s="335">
        <v>21682991</v>
      </c>
      <c r="M239" s="335">
        <v>0</v>
      </c>
      <c r="N239" s="335">
        <v>4643401</v>
      </c>
      <c r="O239" s="335">
        <f t="shared" si="10"/>
        <v>29962242</v>
      </c>
      <c r="P239" s="335"/>
      <c r="Q239" s="318">
        <v>-1064626</v>
      </c>
      <c r="R239" s="318">
        <v>-778842</v>
      </c>
      <c r="S239" s="335">
        <f t="shared" si="11"/>
        <v>-1843468</v>
      </c>
    </row>
    <row r="240" spans="1:19" ht="12.75" customHeight="1">
      <c r="A240" s="315">
        <v>37705</v>
      </c>
      <c r="B240" s="316" t="s">
        <v>606</v>
      </c>
      <c r="C240" s="335">
        <v>20183736.316756774</v>
      </c>
      <c r="D240" s="335">
        <v>21919804</v>
      </c>
      <c r="E240" s="329">
        <v>0</v>
      </c>
      <c r="F240" s="335">
        <v>1053569</v>
      </c>
      <c r="G240" s="335">
        <v>14597</v>
      </c>
      <c r="H240" s="335">
        <v>1133496</v>
      </c>
      <c r="I240" s="335">
        <f t="shared" si="9"/>
        <v>2201662</v>
      </c>
      <c r="J240" s="317"/>
      <c r="K240" s="335">
        <v>1105034</v>
      </c>
      <c r="L240" s="335">
        <v>6590054</v>
      </c>
      <c r="M240" s="335">
        <v>0</v>
      </c>
      <c r="N240" s="335">
        <v>996570</v>
      </c>
      <c r="O240" s="335">
        <f t="shared" si="10"/>
        <v>8691658</v>
      </c>
      <c r="P240" s="335"/>
      <c r="Q240" s="318">
        <v>-323569</v>
      </c>
      <c r="R240" s="318">
        <v>25840</v>
      </c>
      <c r="S240" s="335">
        <f t="shared" si="11"/>
        <v>-297729</v>
      </c>
    </row>
    <row r="241" spans="1:19" ht="12.75" customHeight="1">
      <c r="A241" s="315">
        <v>37800</v>
      </c>
      <c r="B241" s="316" t="s">
        <v>607</v>
      </c>
      <c r="C241" s="335">
        <v>209476066.67308542</v>
      </c>
      <c r="D241" s="335">
        <v>225729259</v>
      </c>
      <c r="E241" s="329">
        <v>0</v>
      </c>
      <c r="F241" s="335">
        <v>10849611</v>
      </c>
      <c r="G241" s="335">
        <v>150318</v>
      </c>
      <c r="H241" s="335">
        <v>5498232</v>
      </c>
      <c r="I241" s="335">
        <f t="shared" si="9"/>
        <v>16498161</v>
      </c>
      <c r="J241" s="317"/>
      <c r="K241" s="335">
        <v>11379598</v>
      </c>
      <c r="L241" s="335">
        <v>67864108</v>
      </c>
      <c r="M241" s="335">
        <v>0</v>
      </c>
      <c r="N241" s="335">
        <v>10048409</v>
      </c>
      <c r="O241" s="335">
        <f t="shared" si="10"/>
        <v>89292115</v>
      </c>
      <c r="P241" s="335"/>
      <c r="Q241" s="318">
        <v>-3332099</v>
      </c>
      <c r="R241" s="318">
        <v>-292831</v>
      </c>
      <c r="S241" s="335">
        <f t="shared" si="11"/>
        <v>-3624930</v>
      </c>
    </row>
    <row r="242" spans="1:19" ht="12.75" customHeight="1">
      <c r="A242" s="315">
        <v>37801</v>
      </c>
      <c r="B242" s="316" t="s">
        <v>608</v>
      </c>
      <c r="C242" s="335">
        <v>1720495.575912511</v>
      </c>
      <c r="D242" s="335">
        <v>1856316</v>
      </c>
      <c r="E242" s="329">
        <v>0</v>
      </c>
      <c r="F242" s="335">
        <v>89223</v>
      </c>
      <c r="G242" s="335">
        <v>1236</v>
      </c>
      <c r="H242" s="335">
        <v>322014</v>
      </c>
      <c r="I242" s="335">
        <f t="shared" si="9"/>
        <v>412473</v>
      </c>
      <c r="J242" s="317"/>
      <c r="K242" s="335">
        <v>93582</v>
      </c>
      <c r="L242" s="335">
        <v>558090</v>
      </c>
      <c r="M242" s="335">
        <v>0</v>
      </c>
      <c r="N242" s="335">
        <v>70585</v>
      </c>
      <c r="O242" s="335">
        <f t="shared" si="10"/>
        <v>722257</v>
      </c>
      <c r="P242" s="335"/>
      <c r="Q242" s="318">
        <v>-27402</v>
      </c>
      <c r="R242" s="318">
        <v>92744</v>
      </c>
      <c r="S242" s="335">
        <f t="shared" si="11"/>
        <v>65342</v>
      </c>
    </row>
    <row r="243" spans="1:19" ht="12.75" customHeight="1">
      <c r="A243" s="315">
        <v>37805</v>
      </c>
      <c r="B243" s="316" t="s">
        <v>609</v>
      </c>
      <c r="C243" s="335">
        <v>15477223.277025321</v>
      </c>
      <c r="D243" s="335">
        <v>15350675</v>
      </c>
      <c r="E243" s="329">
        <v>0</v>
      </c>
      <c r="F243" s="335">
        <v>737826</v>
      </c>
      <c r="G243" s="335">
        <v>10222</v>
      </c>
      <c r="H243" s="335">
        <v>333772</v>
      </c>
      <c r="I243" s="335">
        <f t="shared" si="9"/>
        <v>1081820</v>
      </c>
      <c r="J243" s="317"/>
      <c r="K243" s="335">
        <v>773867</v>
      </c>
      <c r="L243" s="335">
        <v>4615086</v>
      </c>
      <c r="M243" s="335">
        <v>0</v>
      </c>
      <c r="N243" s="335">
        <v>3182547</v>
      </c>
      <c r="O243" s="335">
        <f t="shared" si="10"/>
        <v>8571500</v>
      </c>
      <c r="P243" s="335"/>
      <c r="Q243" s="318">
        <v>-226599</v>
      </c>
      <c r="R243" s="318">
        <v>-709928</v>
      </c>
      <c r="S243" s="335">
        <f t="shared" si="11"/>
        <v>-936527</v>
      </c>
    </row>
    <row r="244" spans="1:19" ht="12.75" customHeight="1">
      <c r="A244" s="315">
        <v>37900</v>
      </c>
      <c r="B244" s="316" t="s">
        <v>610</v>
      </c>
      <c r="C244" s="335">
        <v>106821567.49905109</v>
      </c>
      <c r="D244" s="335">
        <v>110197980</v>
      </c>
      <c r="E244" s="329">
        <v>0</v>
      </c>
      <c r="F244" s="335">
        <v>5296634</v>
      </c>
      <c r="G244" s="335">
        <v>73383</v>
      </c>
      <c r="H244" s="335">
        <v>1229721</v>
      </c>
      <c r="I244" s="335">
        <f t="shared" si="9"/>
        <v>6599738</v>
      </c>
      <c r="J244" s="317"/>
      <c r="K244" s="335">
        <v>5555366</v>
      </c>
      <c r="L244" s="335">
        <v>33130343</v>
      </c>
      <c r="M244" s="335">
        <v>0</v>
      </c>
      <c r="N244" s="335">
        <v>15778168</v>
      </c>
      <c r="O244" s="335">
        <f t="shared" si="10"/>
        <v>54463877</v>
      </c>
      <c r="P244" s="335"/>
      <c r="Q244" s="318">
        <v>-1626686</v>
      </c>
      <c r="R244" s="318">
        <v>-3062092</v>
      </c>
      <c r="S244" s="335">
        <f t="shared" si="11"/>
        <v>-4688778</v>
      </c>
    </row>
    <row r="245" spans="1:19" ht="12.75" customHeight="1">
      <c r="A245" s="315">
        <v>37901</v>
      </c>
      <c r="B245" s="316" t="s">
        <v>611</v>
      </c>
      <c r="C245" s="335">
        <v>2106393.0615202636</v>
      </c>
      <c r="D245" s="335">
        <v>2721530</v>
      </c>
      <c r="E245" s="329">
        <v>0</v>
      </c>
      <c r="F245" s="335">
        <v>130810</v>
      </c>
      <c r="G245" s="335">
        <v>1812</v>
      </c>
      <c r="H245" s="335">
        <v>992194</v>
      </c>
      <c r="I245" s="335">
        <f t="shared" si="9"/>
        <v>1124816</v>
      </c>
      <c r="J245" s="317"/>
      <c r="K245" s="335">
        <v>137199</v>
      </c>
      <c r="L245" s="335">
        <v>818211</v>
      </c>
      <c r="M245" s="335">
        <v>0</v>
      </c>
      <c r="N245" s="335">
        <v>66768</v>
      </c>
      <c r="O245" s="335">
        <f t="shared" si="10"/>
        <v>1022178</v>
      </c>
      <c r="P245" s="335"/>
      <c r="Q245" s="318">
        <v>-40174</v>
      </c>
      <c r="R245" s="318">
        <v>204492</v>
      </c>
      <c r="S245" s="335">
        <f t="shared" si="11"/>
        <v>164318</v>
      </c>
    </row>
    <row r="246" spans="1:19" ht="12.75" customHeight="1">
      <c r="A246" s="315">
        <v>37905</v>
      </c>
      <c r="B246" s="316" t="s">
        <v>612</v>
      </c>
      <c r="C246" s="335">
        <v>11886891.804128952</v>
      </c>
      <c r="D246" s="335">
        <v>12488981</v>
      </c>
      <c r="E246" s="329">
        <v>0</v>
      </c>
      <c r="F246" s="335">
        <v>600279</v>
      </c>
      <c r="G246" s="335">
        <v>8317</v>
      </c>
      <c r="H246" s="335">
        <v>0</v>
      </c>
      <c r="I246" s="335">
        <f t="shared" si="9"/>
        <v>608596</v>
      </c>
      <c r="J246" s="317"/>
      <c r="K246" s="335">
        <v>629602</v>
      </c>
      <c r="L246" s="335">
        <v>3754735</v>
      </c>
      <c r="M246" s="335">
        <v>0</v>
      </c>
      <c r="N246" s="335">
        <v>1459793</v>
      </c>
      <c r="O246" s="335">
        <f t="shared" si="10"/>
        <v>5844130</v>
      </c>
      <c r="P246" s="335"/>
      <c r="Q246" s="318">
        <v>-184356</v>
      </c>
      <c r="R246" s="318">
        <v>-328350</v>
      </c>
      <c r="S246" s="335">
        <f t="shared" si="11"/>
        <v>-512706</v>
      </c>
    </row>
    <row r="247" spans="1:19" ht="12.75" customHeight="1">
      <c r="A247" s="315">
        <v>38000</v>
      </c>
      <c r="B247" s="316" t="s">
        <v>613</v>
      </c>
      <c r="C247" s="335">
        <v>184012858.31942976</v>
      </c>
      <c r="D247" s="335">
        <v>198371446</v>
      </c>
      <c r="E247" s="329">
        <v>0</v>
      </c>
      <c r="F247" s="335">
        <v>9534666</v>
      </c>
      <c r="G247" s="335">
        <v>132100</v>
      </c>
      <c r="H247" s="335">
        <v>6099294</v>
      </c>
      <c r="I247" s="335">
        <f t="shared" si="9"/>
        <v>15766060</v>
      </c>
      <c r="J247" s="317"/>
      <c r="K247" s="335">
        <v>10000420</v>
      </c>
      <c r="L247" s="335">
        <v>59639151</v>
      </c>
      <c r="M247" s="335">
        <v>0</v>
      </c>
      <c r="N247" s="335">
        <v>9450596</v>
      </c>
      <c r="O247" s="335">
        <f t="shared" si="10"/>
        <v>79090167</v>
      </c>
      <c r="P247" s="335"/>
      <c r="Q247" s="318">
        <v>-2928257</v>
      </c>
      <c r="R247" s="318">
        <v>19148</v>
      </c>
      <c r="S247" s="335">
        <f t="shared" si="11"/>
        <v>-2909109</v>
      </c>
    </row>
    <row r="248" spans="1:19" ht="12.75" customHeight="1">
      <c r="A248" s="315">
        <v>38005</v>
      </c>
      <c r="B248" s="316" t="s">
        <v>614</v>
      </c>
      <c r="C248" s="335">
        <v>33133899.13166197</v>
      </c>
      <c r="D248" s="335">
        <v>37241916</v>
      </c>
      <c r="E248" s="329">
        <v>0</v>
      </c>
      <c r="F248" s="335">
        <v>1790022</v>
      </c>
      <c r="G248" s="335">
        <v>24800</v>
      </c>
      <c r="H248" s="335">
        <v>533455</v>
      </c>
      <c r="I248" s="335">
        <f t="shared" si="9"/>
        <v>2348277</v>
      </c>
      <c r="J248" s="317"/>
      <c r="K248" s="335">
        <v>1877462</v>
      </c>
      <c r="L248" s="335">
        <v>11196552</v>
      </c>
      <c r="M248" s="335">
        <v>0</v>
      </c>
      <c r="N248" s="335">
        <v>3623967</v>
      </c>
      <c r="O248" s="335">
        <f t="shared" si="10"/>
        <v>16697981</v>
      </c>
      <c r="P248" s="335"/>
      <c r="Q248" s="318">
        <v>-549746</v>
      </c>
      <c r="R248" s="318">
        <v>-1086294</v>
      </c>
      <c r="S248" s="335">
        <f t="shared" si="11"/>
        <v>-1636040</v>
      </c>
    </row>
    <row r="249" spans="1:19" ht="12.75" customHeight="1">
      <c r="A249" s="315">
        <v>38100</v>
      </c>
      <c r="B249" s="316" t="s">
        <v>615</v>
      </c>
      <c r="C249" s="335">
        <v>81870895.737145931</v>
      </c>
      <c r="D249" s="335">
        <v>89175142</v>
      </c>
      <c r="E249" s="329">
        <v>0</v>
      </c>
      <c r="F249" s="335">
        <v>4286177</v>
      </c>
      <c r="G249" s="335">
        <v>59384</v>
      </c>
      <c r="H249" s="335">
        <v>783057</v>
      </c>
      <c r="I249" s="335">
        <f t="shared" si="9"/>
        <v>5128618</v>
      </c>
      <c r="J249" s="317"/>
      <c r="K249" s="335">
        <v>4495551</v>
      </c>
      <c r="L249" s="335">
        <v>26809956</v>
      </c>
      <c r="M249" s="335">
        <v>0</v>
      </c>
      <c r="N249" s="335">
        <v>2118650</v>
      </c>
      <c r="O249" s="335">
        <f t="shared" si="10"/>
        <v>33424157</v>
      </c>
      <c r="P249" s="335"/>
      <c r="Q249" s="318">
        <v>-1316358</v>
      </c>
      <c r="R249" s="318">
        <v>-169610</v>
      </c>
      <c r="S249" s="335">
        <f t="shared" si="11"/>
        <v>-1485968</v>
      </c>
    </row>
    <row r="250" spans="1:19" ht="12.75" customHeight="1">
      <c r="A250" s="315">
        <v>38105</v>
      </c>
      <c r="B250" s="316" t="s">
        <v>616</v>
      </c>
      <c r="C250" s="335">
        <v>15532779.091206547</v>
      </c>
      <c r="D250" s="335">
        <v>16636843</v>
      </c>
      <c r="E250" s="329">
        <v>0</v>
      </c>
      <c r="F250" s="335">
        <v>799645</v>
      </c>
      <c r="G250" s="335">
        <v>11079</v>
      </c>
      <c r="H250" s="335">
        <v>0</v>
      </c>
      <c r="I250" s="335">
        <f t="shared" si="9"/>
        <v>810724</v>
      </c>
      <c r="J250" s="317"/>
      <c r="K250" s="335">
        <v>838706</v>
      </c>
      <c r="L250" s="335">
        <v>5001764</v>
      </c>
      <c r="M250" s="335">
        <v>0</v>
      </c>
      <c r="N250" s="335">
        <v>1856273</v>
      </c>
      <c r="O250" s="335">
        <f t="shared" si="10"/>
        <v>7696743</v>
      </c>
      <c r="P250" s="335"/>
      <c r="Q250" s="318">
        <v>-245585</v>
      </c>
      <c r="R250" s="318">
        <v>-515185</v>
      </c>
      <c r="S250" s="335">
        <f t="shared" si="11"/>
        <v>-760770</v>
      </c>
    </row>
    <row r="251" spans="1:19" ht="12.75" customHeight="1">
      <c r="A251" s="315">
        <v>38200</v>
      </c>
      <c r="B251" s="316" t="s">
        <v>617</v>
      </c>
      <c r="C251" s="335">
        <v>76765735.136465281</v>
      </c>
      <c r="D251" s="335">
        <v>82489853</v>
      </c>
      <c r="E251" s="329">
        <v>0</v>
      </c>
      <c r="F251" s="335">
        <v>3964851</v>
      </c>
      <c r="G251" s="335">
        <v>54932</v>
      </c>
      <c r="H251" s="335">
        <v>244695</v>
      </c>
      <c r="I251" s="335">
        <f t="shared" si="9"/>
        <v>4264478</v>
      </c>
      <c r="J251" s="317"/>
      <c r="K251" s="335">
        <v>4158528</v>
      </c>
      <c r="L251" s="335">
        <v>24800065</v>
      </c>
      <c r="M251" s="335">
        <v>0</v>
      </c>
      <c r="N251" s="335">
        <v>6687148</v>
      </c>
      <c r="O251" s="335">
        <f t="shared" si="10"/>
        <v>35645741</v>
      </c>
      <c r="P251" s="335"/>
      <c r="Q251" s="318">
        <v>-1217673</v>
      </c>
      <c r="R251" s="318">
        <v>-1432698</v>
      </c>
      <c r="S251" s="335">
        <f t="shared" si="11"/>
        <v>-2650371</v>
      </c>
    </row>
    <row r="252" spans="1:19" ht="12.75" customHeight="1">
      <c r="A252" s="315">
        <v>38205</v>
      </c>
      <c r="B252" s="316" t="s">
        <v>618</v>
      </c>
      <c r="C252" s="335">
        <v>10713388.718122073</v>
      </c>
      <c r="D252" s="335">
        <v>11795730</v>
      </c>
      <c r="E252" s="329">
        <v>0</v>
      </c>
      <c r="F252" s="335">
        <v>566958</v>
      </c>
      <c r="G252" s="335">
        <v>7855</v>
      </c>
      <c r="H252" s="335">
        <v>145552</v>
      </c>
      <c r="I252" s="335">
        <f t="shared" si="9"/>
        <v>720365</v>
      </c>
      <c r="J252" s="317"/>
      <c r="K252" s="335">
        <v>594653</v>
      </c>
      <c r="L252" s="335">
        <v>3546313</v>
      </c>
      <c r="M252" s="335">
        <v>0</v>
      </c>
      <c r="N252" s="335">
        <v>314385</v>
      </c>
      <c r="O252" s="335">
        <f t="shared" si="10"/>
        <v>4455351</v>
      </c>
      <c r="P252" s="335"/>
      <c r="Q252" s="318">
        <v>-174122</v>
      </c>
      <c r="R252" s="318">
        <v>-55138</v>
      </c>
      <c r="S252" s="335">
        <f t="shared" si="11"/>
        <v>-229260</v>
      </c>
    </row>
    <row r="253" spans="1:19" ht="12.75" customHeight="1">
      <c r="A253" s="315">
        <v>38210</v>
      </c>
      <c r="B253" s="316" t="s">
        <v>619</v>
      </c>
      <c r="C253" s="335">
        <v>29677360.948993865</v>
      </c>
      <c r="D253" s="335">
        <v>31867898</v>
      </c>
      <c r="E253" s="329">
        <v>0</v>
      </c>
      <c r="F253" s="335">
        <v>1531721</v>
      </c>
      <c r="G253" s="335">
        <v>21221</v>
      </c>
      <c r="H253" s="335">
        <v>877005</v>
      </c>
      <c r="I253" s="335">
        <f t="shared" si="9"/>
        <v>2429947</v>
      </c>
      <c r="J253" s="317"/>
      <c r="K253" s="335">
        <v>1606544</v>
      </c>
      <c r="L253" s="335">
        <v>9580887</v>
      </c>
      <c r="M253" s="335">
        <v>0</v>
      </c>
      <c r="N253" s="335">
        <v>1952739</v>
      </c>
      <c r="O253" s="335">
        <f t="shared" si="10"/>
        <v>13140170</v>
      </c>
      <c r="P253" s="335"/>
      <c r="Q253" s="318">
        <v>-470418</v>
      </c>
      <c r="R253" s="318">
        <v>-133035</v>
      </c>
      <c r="S253" s="335">
        <f t="shared" si="11"/>
        <v>-603453</v>
      </c>
    </row>
    <row r="254" spans="1:19" ht="12.75" customHeight="1">
      <c r="A254" s="315">
        <v>38300</v>
      </c>
      <c r="B254" s="316" t="s">
        <v>620</v>
      </c>
      <c r="C254" s="335">
        <v>60652730.688064516</v>
      </c>
      <c r="D254" s="335">
        <v>63900498</v>
      </c>
      <c r="E254" s="329">
        <v>0</v>
      </c>
      <c r="F254" s="335">
        <v>3071359</v>
      </c>
      <c r="G254" s="335">
        <v>42553</v>
      </c>
      <c r="H254" s="335">
        <v>805104</v>
      </c>
      <c r="I254" s="335">
        <f t="shared" si="9"/>
        <v>3919016</v>
      </c>
      <c r="J254" s="317"/>
      <c r="K254" s="335">
        <v>3221390</v>
      </c>
      <c r="L254" s="335">
        <v>19211290</v>
      </c>
      <c r="M254" s="335">
        <v>0</v>
      </c>
      <c r="N254" s="335">
        <v>6494980</v>
      </c>
      <c r="O254" s="335">
        <f t="shared" si="10"/>
        <v>28927660</v>
      </c>
      <c r="P254" s="335"/>
      <c r="Q254" s="318">
        <v>-943266</v>
      </c>
      <c r="R254" s="318">
        <v>-1150480</v>
      </c>
      <c r="S254" s="335">
        <f t="shared" si="11"/>
        <v>-2093746</v>
      </c>
    </row>
    <row r="255" spans="1:19" ht="12.75" customHeight="1">
      <c r="A255" s="315">
        <v>38400</v>
      </c>
      <c r="B255" s="316" t="s">
        <v>621</v>
      </c>
      <c r="C255" s="335">
        <v>75981458.357397899</v>
      </c>
      <c r="D255" s="335">
        <v>79491373</v>
      </c>
      <c r="E255" s="329">
        <v>0</v>
      </c>
      <c r="F255" s="335">
        <v>3820730</v>
      </c>
      <c r="G255" s="335">
        <v>52935</v>
      </c>
      <c r="H255" s="335">
        <v>927621</v>
      </c>
      <c r="I255" s="335">
        <f t="shared" si="9"/>
        <v>4801286</v>
      </c>
      <c r="J255" s="317"/>
      <c r="K255" s="335">
        <v>4007367</v>
      </c>
      <c r="L255" s="335">
        <v>23898591</v>
      </c>
      <c r="M255" s="335">
        <v>0</v>
      </c>
      <c r="N255" s="335">
        <v>7664897</v>
      </c>
      <c r="O255" s="335">
        <f t="shared" si="10"/>
        <v>35570855</v>
      </c>
      <c r="P255" s="335"/>
      <c r="Q255" s="318">
        <v>-1173411</v>
      </c>
      <c r="R255" s="318">
        <v>-1331489</v>
      </c>
      <c r="S255" s="335">
        <f t="shared" si="11"/>
        <v>-2504900</v>
      </c>
    </row>
    <row r="256" spans="1:19" ht="12.75" customHeight="1">
      <c r="A256" s="315">
        <v>38402</v>
      </c>
      <c r="B256" s="316" t="s">
        <v>622</v>
      </c>
      <c r="C256" s="335">
        <v>5284693.7578388834</v>
      </c>
      <c r="D256" s="335">
        <v>6453879</v>
      </c>
      <c r="E256" s="329">
        <v>0</v>
      </c>
      <c r="F256" s="335">
        <v>310204</v>
      </c>
      <c r="G256" s="335">
        <v>4298</v>
      </c>
      <c r="H256" s="335">
        <v>3092360</v>
      </c>
      <c r="I256" s="335">
        <f t="shared" si="9"/>
        <v>3406862</v>
      </c>
      <c r="J256" s="317"/>
      <c r="K256" s="335">
        <v>325357</v>
      </c>
      <c r="L256" s="335">
        <v>1940319</v>
      </c>
      <c r="M256" s="335">
        <v>0</v>
      </c>
      <c r="N256" s="335">
        <v>0</v>
      </c>
      <c r="O256" s="335">
        <f t="shared" si="10"/>
        <v>2265676</v>
      </c>
      <c r="P256" s="335"/>
      <c r="Q256" s="318">
        <v>-95269</v>
      </c>
      <c r="R256" s="318">
        <v>770193</v>
      </c>
      <c r="S256" s="335">
        <f t="shared" si="11"/>
        <v>674924</v>
      </c>
    </row>
    <row r="257" spans="1:19" ht="12.75" customHeight="1">
      <c r="A257" s="315">
        <v>38405</v>
      </c>
      <c r="B257" s="316" t="s">
        <v>623</v>
      </c>
      <c r="C257" s="335">
        <v>20104789.460388102</v>
      </c>
      <c r="D257" s="335">
        <v>20209466</v>
      </c>
      <c r="E257" s="329">
        <v>0</v>
      </c>
      <c r="F257" s="335">
        <v>971362</v>
      </c>
      <c r="G257" s="335">
        <v>13458</v>
      </c>
      <c r="H257" s="335">
        <v>1414644</v>
      </c>
      <c r="I257" s="335">
        <f t="shared" si="9"/>
        <v>2399464</v>
      </c>
      <c r="J257" s="317"/>
      <c r="K257" s="335">
        <v>1018812</v>
      </c>
      <c r="L257" s="335">
        <v>6075851</v>
      </c>
      <c r="M257" s="335">
        <v>0</v>
      </c>
      <c r="N257" s="335">
        <v>3060430</v>
      </c>
      <c r="O257" s="335">
        <f t="shared" si="10"/>
        <v>10155093</v>
      </c>
      <c r="P257" s="335"/>
      <c r="Q257" s="318">
        <v>-298322</v>
      </c>
      <c r="R257" s="318">
        <v>-347435</v>
      </c>
      <c r="S257" s="335">
        <f t="shared" si="11"/>
        <v>-645757</v>
      </c>
    </row>
    <row r="258" spans="1:19" ht="12.75" customHeight="1">
      <c r="A258" s="315">
        <v>38500</v>
      </c>
      <c r="B258" s="316" t="s">
        <v>624</v>
      </c>
      <c r="C258" s="335">
        <v>58569542.967234477</v>
      </c>
      <c r="D258" s="335">
        <v>61551753</v>
      </c>
      <c r="E258" s="329">
        <v>0</v>
      </c>
      <c r="F258" s="335">
        <v>2958467</v>
      </c>
      <c r="G258" s="335">
        <v>40989</v>
      </c>
      <c r="H258" s="335">
        <v>0</v>
      </c>
      <c r="I258" s="335">
        <f t="shared" si="9"/>
        <v>2999456</v>
      </c>
      <c r="J258" s="317"/>
      <c r="K258" s="335">
        <v>3102984</v>
      </c>
      <c r="L258" s="335">
        <v>18505155</v>
      </c>
      <c r="M258" s="335">
        <v>0</v>
      </c>
      <c r="N258" s="335">
        <v>6905272</v>
      </c>
      <c r="O258" s="335">
        <f t="shared" si="10"/>
        <v>28513411</v>
      </c>
      <c r="P258" s="335"/>
      <c r="Q258" s="318">
        <v>-908595</v>
      </c>
      <c r="R258" s="318">
        <v>-1569274</v>
      </c>
      <c r="S258" s="335">
        <f t="shared" si="11"/>
        <v>-2477869</v>
      </c>
    </row>
    <row r="259" spans="1:19" ht="12.75" customHeight="1">
      <c r="A259" s="315">
        <v>38600</v>
      </c>
      <c r="B259" s="316" t="s">
        <v>625</v>
      </c>
      <c r="C259" s="335">
        <v>75362160.308421403</v>
      </c>
      <c r="D259" s="335">
        <v>80832601</v>
      </c>
      <c r="E259" s="329">
        <v>0</v>
      </c>
      <c r="F259" s="335">
        <v>3885195</v>
      </c>
      <c r="G259" s="335">
        <v>53828</v>
      </c>
      <c r="H259" s="335">
        <v>2358666</v>
      </c>
      <c r="I259" s="335">
        <f t="shared" si="9"/>
        <v>6297689</v>
      </c>
      <c r="J259" s="317"/>
      <c r="K259" s="335">
        <v>4074981</v>
      </c>
      <c r="L259" s="335">
        <v>24301823</v>
      </c>
      <c r="M259" s="335">
        <v>0</v>
      </c>
      <c r="N259" s="335">
        <v>6545176</v>
      </c>
      <c r="O259" s="335">
        <f t="shared" si="10"/>
        <v>34921980</v>
      </c>
      <c r="P259" s="335"/>
      <c r="Q259" s="318">
        <v>-1193209</v>
      </c>
      <c r="R259" s="318">
        <v>-686846</v>
      </c>
      <c r="S259" s="335">
        <f t="shared" si="11"/>
        <v>-1880055</v>
      </c>
    </row>
    <row r="260" spans="1:19" ht="12.75" customHeight="1">
      <c r="A260" s="315">
        <v>38601</v>
      </c>
      <c r="B260" s="316" t="s">
        <v>626</v>
      </c>
      <c r="C260" s="335">
        <v>995135.53717007604</v>
      </c>
      <c r="D260" s="335">
        <v>1147478</v>
      </c>
      <c r="E260" s="329">
        <v>0</v>
      </c>
      <c r="F260" s="335">
        <v>55153</v>
      </c>
      <c r="G260" s="335">
        <v>764</v>
      </c>
      <c r="H260" s="335">
        <v>120078</v>
      </c>
      <c r="I260" s="335">
        <f t="shared" ref="I260:I310" si="12">SUM(E260:H260)</f>
        <v>175995</v>
      </c>
      <c r="J260" s="317"/>
      <c r="K260" s="335">
        <v>57847</v>
      </c>
      <c r="L260" s="335">
        <v>344982</v>
      </c>
      <c r="M260" s="335">
        <v>0</v>
      </c>
      <c r="N260" s="335">
        <v>113205</v>
      </c>
      <c r="O260" s="335">
        <f t="shared" ref="O260:O310" si="13">SUM(K260:N260)</f>
        <v>516034</v>
      </c>
      <c r="P260" s="335"/>
      <c r="Q260" s="318">
        <v>-16938</v>
      </c>
      <c r="R260" s="318">
        <v>-9787</v>
      </c>
      <c r="S260" s="335">
        <f t="shared" ref="S260:S310" si="14">Q260+R260</f>
        <v>-26725</v>
      </c>
    </row>
    <row r="261" spans="1:19" ht="12.75" customHeight="1">
      <c r="A261" s="315">
        <v>38602</v>
      </c>
      <c r="B261" s="316" t="s">
        <v>627</v>
      </c>
      <c r="C261" s="335">
        <v>6343560.9039246244</v>
      </c>
      <c r="D261" s="335">
        <v>6946589</v>
      </c>
      <c r="E261" s="329">
        <v>0</v>
      </c>
      <c r="F261" s="335">
        <v>333886</v>
      </c>
      <c r="G261" s="335">
        <v>4626</v>
      </c>
      <c r="H261" s="335">
        <v>1376778</v>
      </c>
      <c r="I261" s="335">
        <f t="shared" si="12"/>
        <v>1715290</v>
      </c>
      <c r="J261" s="317"/>
      <c r="K261" s="335">
        <v>350196</v>
      </c>
      <c r="L261" s="335">
        <v>2088449</v>
      </c>
      <c r="M261" s="335">
        <v>0</v>
      </c>
      <c r="N261" s="335">
        <v>121580</v>
      </c>
      <c r="O261" s="335">
        <f t="shared" si="13"/>
        <v>2560225</v>
      </c>
      <c r="P261" s="335"/>
      <c r="Q261" s="318">
        <v>-102542</v>
      </c>
      <c r="R261" s="318">
        <v>379376</v>
      </c>
      <c r="S261" s="335">
        <f t="shared" si="14"/>
        <v>276834</v>
      </c>
    </row>
    <row r="262" spans="1:19" ht="12.75" customHeight="1">
      <c r="A262" s="315">
        <v>38605</v>
      </c>
      <c r="B262" s="316" t="s">
        <v>628</v>
      </c>
      <c r="C262" s="335">
        <v>19755709.268433046</v>
      </c>
      <c r="D262" s="335">
        <v>20667678</v>
      </c>
      <c r="E262" s="329">
        <v>0</v>
      </c>
      <c r="F262" s="335">
        <v>993386</v>
      </c>
      <c r="G262" s="335">
        <v>13763</v>
      </c>
      <c r="H262" s="335">
        <v>0</v>
      </c>
      <c r="I262" s="335">
        <f t="shared" si="12"/>
        <v>1007149</v>
      </c>
      <c r="J262" s="317"/>
      <c r="K262" s="335">
        <v>1041911</v>
      </c>
      <c r="L262" s="335">
        <v>6213610</v>
      </c>
      <c r="M262" s="335">
        <v>0</v>
      </c>
      <c r="N262" s="335">
        <v>2595917</v>
      </c>
      <c r="O262" s="335">
        <f t="shared" si="13"/>
        <v>9851438</v>
      </c>
      <c r="P262" s="335"/>
      <c r="Q262" s="318">
        <v>-305086</v>
      </c>
      <c r="R262" s="318">
        <v>-649614</v>
      </c>
      <c r="S262" s="335">
        <f t="shared" si="14"/>
        <v>-954700</v>
      </c>
    </row>
    <row r="263" spans="1:19" ht="12.75" customHeight="1">
      <c r="A263" s="315">
        <v>38610</v>
      </c>
      <c r="B263" s="316" t="s">
        <v>629</v>
      </c>
      <c r="C263" s="335">
        <v>15475507.826395199</v>
      </c>
      <c r="D263" s="335">
        <v>17509058</v>
      </c>
      <c r="E263" s="329">
        <v>0</v>
      </c>
      <c r="F263" s="335">
        <v>841568</v>
      </c>
      <c r="G263" s="335">
        <v>11660</v>
      </c>
      <c r="H263" s="335">
        <v>365525</v>
      </c>
      <c r="I263" s="335">
        <f t="shared" si="12"/>
        <v>1218753</v>
      </c>
      <c r="J263" s="317"/>
      <c r="K263" s="335">
        <v>882677</v>
      </c>
      <c r="L263" s="335">
        <v>5263990</v>
      </c>
      <c r="M263" s="335">
        <v>0</v>
      </c>
      <c r="N263" s="335">
        <v>236714</v>
      </c>
      <c r="O263" s="335">
        <f t="shared" si="13"/>
        <v>6383381</v>
      </c>
      <c r="P263" s="335"/>
      <c r="Q263" s="318">
        <v>-258460</v>
      </c>
      <c r="R263" s="318">
        <v>6071</v>
      </c>
      <c r="S263" s="335">
        <f t="shared" si="14"/>
        <v>-252389</v>
      </c>
    </row>
    <row r="264" spans="1:19" ht="12.75" customHeight="1">
      <c r="A264" s="315">
        <v>38620</v>
      </c>
      <c r="B264" s="316" t="s">
        <v>630</v>
      </c>
      <c r="C264" s="335">
        <v>12161455.111861385</v>
      </c>
      <c r="D264" s="335">
        <v>12503983</v>
      </c>
      <c r="E264" s="329">
        <v>0</v>
      </c>
      <c r="F264" s="335">
        <v>601000</v>
      </c>
      <c r="G264" s="335">
        <v>8327</v>
      </c>
      <c r="H264" s="335">
        <v>0</v>
      </c>
      <c r="I264" s="335">
        <f t="shared" si="12"/>
        <v>609327</v>
      </c>
      <c r="J264" s="317"/>
      <c r="K264" s="335">
        <v>630358</v>
      </c>
      <c r="L264" s="335">
        <v>3759245</v>
      </c>
      <c r="M264" s="335">
        <v>0</v>
      </c>
      <c r="N264" s="335">
        <v>1959166</v>
      </c>
      <c r="O264" s="335">
        <f t="shared" si="13"/>
        <v>6348769</v>
      </c>
      <c r="P264" s="335"/>
      <c r="Q264" s="318">
        <v>-184577</v>
      </c>
      <c r="R264" s="318">
        <v>-456523</v>
      </c>
      <c r="S264" s="335">
        <f t="shared" si="14"/>
        <v>-641100</v>
      </c>
    </row>
    <row r="265" spans="1:19" ht="12.75" customHeight="1">
      <c r="A265" s="315">
        <v>38700</v>
      </c>
      <c r="B265" s="316" t="s">
        <v>631</v>
      </c>
      <c r="C265" s="335">
        <v>22720342.61215429</v>
      </c>
      <c r="D265" s="335">
        <v>24653104</v>
      </c>
      <c r="E265" s="329">
        <v>0</v>
      </c>
      <c r="F265" s="335">
        <v>1184944</v>
      </c>
      <c r="G265" s="335">
        <v>16417</v>
      </c>
      <c r="H265" s="335">
        <v>670092</v>
      </c>
      <c r="I265" s="335">
        <f t="shared" si="12"/>
        <v>1871453</v>
      </c>
      <c r="J265" s="317"/>
      <c r="K265" s="335">
        <v>1242827</v>
      </c>
      <c r="L265" s="335">
        <v>7411804</v>
      </c>
      <c r="M265" s="335">
        <v>0</v>
      </c>
      <c r="N265" s="335">
        <v>1500816</v>
      </c>
      <c r="O265" s="335">
        <f t="shared" si="13"/>
        <v>10155447</v>
      </c>
      <c r="P265" s="335"/>
      <c r="Q265" s="318">
        <v>-363916</v>
      </c>
      <c r="R265" s="318">
        <v>-116836</v>
      </c>
      <c r="S265" s="335">
        <f t="shared" si="14"/>
        <v>-480752</v>
      </c>
    </row>
    <row r="266" spans="1:19" ht="12.75" customHeight="1">
      <c r="A266" s="315">
        <v>38701</v>
      </c>
      <c r="B266" s="316" t="s">
        <v>632</v>
      </c>
      <c r="C266" s="335">
        <v>1350505.6232975121</v>
      </c>
      <c r="D266" s="335">
        <v>1538510</v>
      </c>
      <c r="E266" s="329">
        <v>0</v>
      </c>
      <c r="F266" s="335">
        <v>73948</v>
      </c>
      <c r="G266" s="335">
        <v>1025</v>
      </c>
      <c r="H266" s="335">
        <v>44480</v>
      </c>
      <c r="I266" s="335">
        <f t="shared" si="12"/>
        <v>119453</v>
      </c>
      <c r="J266" s="317"/>
      <c r="K266" s="335">
        <v>77560</v>
      </c>
      <c r="L266" s="335">
        <v>462543</v>
      </c>
      <c r="M266" s="335">
        <v>0</v>
      </c>
      <c r="N266" s="335">
        <v>71804</v>
      </c>
      <c r="O266" s="335">
        <f t="shared" si="13"/>
        <v>611907</v>
      </c>
      <c r="P266" s="335"/>
      <c r="Q266" s="318">
        <v>-22711</v>
      </c>
      <c r="R266" s="318">
        <v>-13235</v>
      </c>
      <c r="S266" s="335">
        <f t="shared" si="14"/>
        <v>-35946</v>
      </c>
    </row>
    <row r="267" spans="1:19" ht="12.75" customHeight="1">
      <c r="A267" s="315">
        <v>38800</v>
      </c>
      <c r="B267" s="316" t="s">
        <v>633</v>
      </c>
      <c r="C267" s="335">
        <v>38855529.318442918</v>
      </c>
      <c r="D267" s="335">
        <v>41509900</v>
      </c>
      <c r="E267" s="329">
        <v>0</v>
      </c>
      <c r="F267" s="335">
        <v>1995161</v>
      </c>
      <c r="G267" s="335">
        <v>27642</v>
      </c>
      <c r="H267" s="335">
        <v>493116</v>
      </c>
      <c r="I267" s="335">
        <f t="shared" si="12"/>
        <v>2515919</v>
      </c>
      <c r="J267" s="317"/>
      <c r="K267" s="335">
        <v>2092622</v>
      </c>
      <c r="L267" s="335">
        <v>12479695</v>
      </c>
      <c r="M267" s="335">
        <v>0</v>
      </c>
      <c r="N267" s="335">
        <v>3000963</v>
      </c>
      <c r="O267" s="335">
        <f t="shared" si="13"/>
        <v>17573280</v>
      </c>
      <c r="P267" s="335"/>
      <c r="Q267" s="318">
        <v>-612748</v>
      </c>
      <c r="R267" s="318">
        <v>-491791</v>
      </c>
      <c r="S267" s="335">
        <f t="shared" si="14"/>
        <v>-1104539</v>
      </c>
    </row>
    <row r="268" spans="1:19" ht="12.75" customHeight="1">
      <c r="A268" s="315">
        <v>38801</v>
      </c>
      <c r="B268" s="316" t="s">
        <v>634</v>
      </c>
      <c r="C268" s="335">
        <v>3470685.3826795905</v>
      </c>
      <c r="D268" s="335">
        <v>3365116</v>
      </c>
      <c r="E268" s="329">
        <v>0</v>
      </c>
      <c r="F268" s="335">
        <v>161743</v>
      </c>
      <c r="G268" s="335">
        <v>2241</v>
      </c>
      <c r="H268" s="335">
        <v>628767</v>
      </c>
      <c r="I268" s="335">
        <f t="shared" si="12"/>
        <v>792751</v>
      </c>
      <c r="J268" s="317"/>
      <c r="K268" s="335">
        <v>169644</v>
      </c>
      <c r="L268" s="335">
        <v>1011701</v>
      </c>
      <c r="M268" s="335">
        <v>0</v>
      </c>
      <c r="N268" s="335">
        <v>558390</v>
      </c>
      <c r="O268" s="335">
        <f t="shared" si="13"/>
        <v>1739735</v>
      </c>
      <c r="P268" s="335"/>
      <c r="Q268" s="318">
        <v>-49674</v>
      </c>
      <c r="R268" s="318">
        <v>84081</v>
      </c>
      <c r="S268" s="335">
        <f t="shared" si="14"/>
        <v>34407</v>
      </c>
    </row>
    <row r="269" spans="1:19" ht="12.75" customHeight="1">
      <c r="A269" s="315">
        <v>38900</v>
      </c>
      <c r="B269" s="316" t="s">
        <v>635</v>
      </c>
      <c r="C269" s="335">
        <v>8351698.2473212071</v>
      </c>
      <c r="D269" s="335">
        <v>8852932</v>
      </c>
      <c r="E269" s="329">
        <v>0</v>
      </c>
      <c r="F269" s="335">
        <v>425514</v>
      </c>
      <c r="G269" s="335">
        <v>5895</v>
      </c>
      <c r="H269" s="335">
        <v>0</v>
      </c>
      <c r="I269" s="335">
        <f t="shared" si="12"/>
        <v>431409</v>
      </c>
      <c r="J269" s="317"/>
      <c r="K269" s="335">
        <v>446299</v>
      </c>
      <c r="L269" s="335">
        <v>2661580</v>
      </c>
      <c r="M269" s="335">
        <v>0</v>
      </c>
      <c r="N269" s="335">
        <v>747933</v>
      </c>
      <c r="O269" s="335">
        <f t="shared" si="13"/>
        <v>3855812</v>
      </c>
      <c r="P269" s="335"/>
      <c r="Q269" s="318">
        <v>-130682</v>
      </c>
      <c r="R269" s="318">
        <v>-188260</v>
      </c>
      <c r="S269" s="335">
        <f t="shared" si="14"/>
        <v>-318942</v>
      </c>
    </row>
    <row r="270" spans="1:19" ht="12.75" customHeight="1">
      <c r="A270" s="315">
        <v>39000</v>
      </c>
      <c r="B270" s="316" t="s">
        <v>636</v>
      </c>
      <c r="C270" s="335">
        <v>394819991.70304614</v>
      </c>
      <c r="D270" s="335">
        <v>434277197</v>
      </c>
      <c r="E270" s="329">
        <v>0</v>
      </c>
      <c r="F270" s="335">
        <v>20873407</v>
      </c>
      <c r="G270" s="335">
        <v>289194</v>
      </c>
      <c r="H270" s="335">
        <v>13032231</v>
      </c>
      <c r="I270" s="335">
        <f t="shared" si="12"/>
        <v>34194832</v>
      </c>
      <c r="J270" s="317"/>
      <c r="K270" s="335">
        <v>21893042</v>
      </c>
      <c r="L270" s="335">
        <v>130562759</v>
      </c>
      <c r="M270" s="335">
        <v>0</v>
      </c>
      <c r="N270" s="335">
        <v>26497564</v>
      </c>
      <c r="O270" s="335">
        <f t="shared" si="13"/>
        <v>178953365</v>
      </c>
      <c r="P270" s="335"/>
      <c r="Q270" s="318">
        <v>-6410577</v>
      </c>
      <c r="R270" s="318">
        <v>-2009713</v>
      </c>
      <c r="S270" s="335">
        <f t="shared" si="14"/>
        <v>-8420290</v>
      </c>
    </row>
    <row r="271" spans="1:19" ht="12.75" customHeight="1">
      <c r="A271" s="315">
        <v>39100</v>
      </c>
      <c r="B271" s="316" t="s">
        <v>637</v>
      </c>
      <c r="C271" s="335">
        <v>55355517.182721652</v>
      </c>
      <c r="D271" s="335">
        <v>55327794</v>
      </c>
      <c r="E271" s="329">
        <v>0</v>
      </c>
      <c r="F271" s="335">
        <v>2659314</v>
      </c>
      <c r="G271" s="335">
        <v>36844</v>
      </c>
      <c r="H271" s="335">
        <v>0</v>
      </c>
      <c r="I271" s="335">
        <f t="shared" si="12"/>
        <v>2696158</v>
      </c>
      <c r="J271" s="317"/>
      <c r="K271" s="335">
        <v>2789218</v>
      </c>
      <c r="L271" s="335">
        <v>16633960</v>
      </c>
      <c r="M271" s="335">
        <v>0</v>
      </c>
      <c r="N271" s="335">
        <v>12056646</v>
      </c>
      <c r="O271" s="335">
        <f t="shared" si="13"/>
        <v>31479824</v>
      </c>
      <c r="P271" s="335"/>
      <c r="Q271" s="318">
        <v>-816720</v>
      </c>
      <c r="R271" s="318">
        <v>-2740228</v>
      </c>
      <c r="S271" s="335">
        <f t="shared" si="14"/>
        <v>-3556948</v>
      </c>
    </row>
    <row r="272" spans="1:19" ht="12.75" customHeight="1">
      <c r="A272" s="315">
        <v>39101</v>
      </c>
      <c r="B272" s="316" t="s">
        <v>638</v>
      </c>
      <c r="C272" s="335">
        <v>5696742.5036097504</v>
      </c>
      <c r="D272" s="335">
        <v>6983666</v>
      </c>
      <c r="E272" s="329">
        <v>0</v>
      </c>
      <c r="F272" s="335">
        <v>335668</v>
      </c>
      <c r="G272" s="335">
        <v>4651</v>
      </c>
      <c r="H272" s="335">
        <v>1959261</v>
      </c>
      <c r="I272" s="335">
        <f t="shared" si="12"/>
        <v>2299580</v>
      </c>
      <c r="J272" s="317"/>
      <c r="K272" s="335">
        <v>352065</v>
      </c>
      <c r="L272" s="335">
        <v>2099596</v>
      </c>
      <c r="M272" s="335">
        <v>0</v>
      </c>
      <c r="N272" s="335">
        <v>0</v>
      </c>
      <c r="O272" s="335">
        <f t="shared" si="13"/>
        <v>2451661</v>
      </c>
      <c r="P272" s="335"/>
      <c r="Q272" s="318">
        <v>-103089</v>
      </c>
      <c r="R272" s="318">
        <v>497042</v>
      </c>
      <c r="S272" s="335">
        <f t="shared" si="14"/>
        <v>393953</v>
      </c>
    </row>
    <row r="273" spans="1:19" ht="12.75" customHeight="1">
      <c r="A273" s="315">
        <v>39105</v>
      </c>
      <c r="B273" s="316" t="s">
        <v>639</v>
      </c>
      <c r="C273" s="335">
        <v>22228127.619377881</v>
      </c>
      <c r="D273" s="335">
        <v>20658857</v>
      </c>
      <c r="E273" s="329">
        <v>0</v>
      </c>
      <c r="F273" s="335">
        <v>992962</v>
      </c>
      <c r="G273" s="335">
        <v>13757</v>
      </c>
      <c r="H273" s="335">
        <v>0</v>
      </c>
      <c r="I273" s="335">
        <f t="shared" si="12"/>
        <v>1006719</v>
      </c>
      <c r="J273" s="317"/>
      <c r="K273" s="335">
        <v>1041467</v>
      </c>
      <c r="L273" s="335">
        <v>6210958</v>
      </c>
      <c r="M273" s="335">
        <v>0</v>
      </c>
      <c r="N273" s="335">
        <v>6966339</v>
      </c>
      <c r="O273" s="335">
        <f t="shared" si="13"/>
        <v>14218764</v>
      </c>
      <c r="P273" s="335"/>
      <c r="Q273" s="318">
        <v>-304955</v>
      </c>
      <c r="R273" s="318">
        <v>-1631724</v>
      </c>
      <c r="S273" s="335">
        <f t="shared" si="14"/>
        <v>-1936679</v>
      </c>
    </row>
    <row r="274" spans="1:19" ht="12.75" customHeight="1">
      <c r="A274" s="315">
        <v>39200</v>
      </c>
      <c r="B274" s="316" t="s">
        <v>640</v>
      </c>
      <c r="C274" s="335">
        <v>1688971688.4609945</v>
      </c>
      <c r="D274" s="335">
        <v>1855820544</v>
      </c>
      <c r="E274" s="329">
        <v>0</v>
      </c>
      <c r="F274" s="335">
        <v>89199473</v>
      </c>
      <c r="G274" s="335">
        <v>1235829</v>
      </c>
      <c r="H274" s="335">
        <v>82242138</v>
      </c>
      <c r="I274" s="335">
        <f t="shared" si="12"/>
        <v>172677440</v>
      </c>
      <c r="J274" s="317"/>
      <c r="K274" s="335">
        <v>93556734</v>
      </c>
      <c r="L274" s="335">
        <v>557940992</v>
      </c>
      <c r="M274" s="335">
        <v>0</v>
      </c>
      <c r="N274" s="335">
        <v>54897137</v>
      </c>
      <c r="O274" s="335">
        <f t="shared" si="13"/>
        <v>706394863</v>
      </c>
      <c r="P274" s="335"/>
      <c r="Q274" s="318">
        <v>-27394668</v>
      </c>
      <c r="R274" s="318">
        <v>15011809</v>
      </c>
      <c r="S274" s="335">
        <f t="shared" si="14"/>
        <v>-12382859</v>
      </c>
    </row>
    <row r="275" spans="1:19" ht="12.75" customHeight="1">
      <c r="A275" s="315">
        <v>39201</v>
      </c>
      <c r="B275" s="316" t="s">
        <v>641</v>
      </c>
      <c r="C275" s="335">
        <v>5215396.1187452115</v>
      </c>
      <c r="D275" s="335">
        <v>5245041</v>
      </c>
      <c r="E275" s="329">
        <v>0</v>
      </c>
      <c r="F275" s="335">
        <v>252101</v>
      </c>
      <c r="G275" s="335">
        <v>3493</v>
      </c>
      <c r="H275" s="335">
        <v>91686</v>
      </c>
      <c r="I275" s="335">
        <f t="shared" si="12"/>
        <v>347280</v>
      </c>
      <c r="J275" s="317"/>
      <c r="K275" s="335">
        <v>264416</v>
      </c>
      <c r="L275" s="335">
        <v>1576889</v>
      </c>
      <c r="M275" s="335">
        <v>0</v>
      </c>
      <c r="N275" s="335">
        <v>738197</v>
      </c>
      <c r="O275" s="335">
        <f t="shared" si="13"/>
        <v>2579502</v>
      </c>
      <c r="P275" s="335"/>
      <c r="Q275" s="318">
        <v>-77425</v>
      </c>
      <c r="R275" s="318">
        <v>-120853</v>
      </c>
      <c r="S275" s="335">
        <f t="shared" si="14"/>
        <v>-198278</v>
      </c>
    </row>
    <row r="276" spans="1:19" ht="12.75" customHeight="1">
      <c r="A276" s="315">
        <v>39204</v>
      </c>
      <c r="B276" s="316" t="s">
        <v>642</v>
      </c>
      <c r="C276" s="335">
        <v>5716377.8883316405</v>
      </c>
      <c r="D276" s="335">
        <v>7663349</v>
      </c>
      <c r="E276" s="329">
        <v>0</v>
      </c>
      <c r="F276" s="335">
        <v>368337</v>
      </c>
      <c r="G276" s="335">
        <v>5103</v>
      </c>
      <c r="H276" s="335">
        <v>3583715</v>
      </c>
      <c r="I276" s="335">
        <f t="shared" si="12"/>
        <v>3957155</v>
      </c>
      <c r="J276" s="317"/>
      <c r="K276" s="335">
        <v>386329</v>
      </c>
      <c r="L276" s="335">
        <v>2303938</v>
      </c>
      <c r="M276" s="335">
        <v>0</v>
      </c>
      <c r="N276" s="335">
        <v>0</v>
      </c>
      <c r="O276" s="335">
        <f t="shared" si="13"/>
        <v>2690267</v>
      </c>
      <c r="P276" s="335"/>
      <c r="Q276" s="318">
        <v>-113122</v>
      </c>
      <c r="R276" s="318">
        <v>896788</v>
      </c>
      <c r="S276" s="335">
        <f t="shared" si="14"/>
        <v>783666</v>
      </c>
    </row>
    <row r="277" spans="1:19" ht="12.75" customHeight="1">
      <c r="A277" s="315">
        <v>39205</v>
      </c>
      <c r="B277" s="316" t="s">
        <v>643</v>
      </c>
      <c r="C277" s="335">
        <v>132949040.70858362</v>
      </c>
      <c r="D277" s="335">
        <v>150427580</v>
      </c>
      <c r="E277" s="329">
        <v>0</v>
      </c>
      <c r="F277" s="335">
        <v>7230258</v>
      </c>
      <c r="G277" s="335">
        <v>100173</v>
      </c>
      <c r="H277" s="335">
        <v>11311888</v>
      </c>
      <c r="I277" s="335">
        <f t="shared" si="12"/>
        <v>18642319</v>
      </c>
      <c r="J277" s="317"/>
      <c r="K277" s="335">
        <v>7583445</v>
      </c>
      <c r="L277" s="335">
        <v>45225123</v>
      </c>
      <c r="M277" s="335">
        <v>0</v>
      </c>
      <c r="N277" s="335">
        <v>0</v>
      </c>
      <c r="O277" s="335">
        <f t="shared" si="13"/>
        <v>52808568</v>
      </c>
      <c r="P277" s="335"/>
      <c r="Q277" s="318">
        <v>-2220535</v>
      </c>
      <c r="R277" s="318">
        <v>2813848</v>
      </c>
      <c r="S277" s="335">
        <f t="shared" si="14"/>
        <v>593313</v>
      </c>
    </row>
    <row r="278" spans="1:19" ht="12.75" customHeight="1">
      <c r="A278" s="315">
        <v>39208</v>
      </c>
      <c r="B278" s="316" t="s">
        <v>644</v>
      </c>
      <c r="C278" s="335">
        <v>10221742.258588377</v>
      </c>
      <c r="D278" s="335">
        <v>11054183</v>
      </c>
      <c r="E278" s="329">
        <v>0</v>
      </c>
      <c r="F278" s="335">
        <v>531316</v>
      </c>
      <c r="G278" s="335">
        <v>7361</v>
      </c>
      <c r="H278" s="335">
        <v>0</v>
      </c>
      <c r="I278" s="335">
        <f t="shared" si="12"/>
        <v>538677</v>
      </c>
      <c r="J278" s="317"/>
      <c r="K278" s="335">
        <v>557270</v>
      </c>
      <c r="L278" s="335">
        <v>3323372</v>
      </c>
      <c r="M278" s="335">
        <v>0</v>
      </c>
      <c r="N278" s="335">
        <v>536725</v>
      </c>
      <c r="O278" s="335">
        <f t="shared" si="13"/>
        <v>4417367</v>
      </c>
      <c r="P278" s="335"/>
      <c r="Q278" s="318">
        <v>-163176</v>
      </c>
      <c r="R278" s="318">
        <v>-116275</v>
      </c>
      <c r="S278" s="335">
        <f t="shared" si="14"/>
        <v>-279451</v>
      </c>
    </row>
    <row r="279" spans="1:19" ht="12.75" customHeight="1">
      <c r="A279" s="315">
        <v>39209</v>
      </c>
      <c r="B279" s="316" t="s">
        <v>645</v>
      </c>
      <c r="C279" s="335">
        <v>5106603.4386188276</v>
      </c>
      <c r="D279" s="335">
        <v>5613512</v>
      </c>
      <c r="E279" s="329">
        <v>0</v>
      </c>
      <c r="F279" s="335">
        <v>269812</v>
      </c>
      <c r="G279" s="335">
        <v>3738</v>
      </c>
      <c r="H279" s="335">
        <v>168324</v>
      </c>
      <c r="I279" s="335">
        <f t="shared" si="12"/>
        <v>441874</v>
      </c>
      <c r="J279" s="317"/>
      <c r="K279" s="335">
        <v>282992</v>
      </c>
      <c r="L279" s="335">
        <v>1687668</v>
      </c>
      <c r="M279" s="335">
        <v>0</v>
      </c>
      <c r="N279" s="335">
        <v>342009</v>
      </c>
      <c r="O279" s="335">
        <f t="shared" si="13"/>
        <v>2312669</v>
      </c>
      <c r="P279" s="335"/>
      <c r="Q279" s="318">
        <v>-82864</v>
      </c>
      <c r="R279" s="318">
        <v>-24198</v>
      </c>
      <c r="S279" s="335">
        <f t="shared" si="14"/>
        <v>-107062</v>
      </c>
    </row>
    <row r="280" spans="1:19" ht="12.75" customHeight="1">
      <c r="A280" s="315">
        <v>39220</v>
      </c>
      <c r="B280" s="316" t="s">
        <v>771</v>
      </c>
      <c r="C280" s="335">
        <v>0</v>
      </c>
      <c r="D280" s="335">
        <v>1121807</v>
      </c>
      <c r="E280" s="329">
        <v>0</v>
      </c>
      <c r="F280" s="335">
        <v>53919</v>
      </c>
      <c r="G280" s="335">
        <v>747</v>
      </c>
      <c r="H280" s="335">
        <v>1280390</v>
      </c>
      <c r="I280" s="335">
        <f t="shared" si="12"/>
        <v>1335056</v>
      </c>
      <c r="J280" s="317"/>
      <c r="K280" s="335">
        <v>56553</v>
      </c>
      <c r="L280" s="335">
        <v>337264</v>
      </c>
      <c r="M280" s="335">
        <v>0</v>
      </c>
      <c r="N280" s="335">
        <v>0</v>
      </c>
      <c r="O280" s="335">
        <f t="shared" si="13"/>
        <v>393817</v>
      </c>
      <c r="P280" s="335"/>
      <c r="Q280" s="318">
        <v>-16560</v>
      </c>
      <c r="R280" s="318">
        <v>256077</v>
      </c>
      <c r="S280" s="335">
        <f t="shared" si="14"/>
        <v>239517</v>
      </c>
    </row>
    <row r="281" spans="1:19" ht="12.75" customHeight="1">
      <c r="A281" s="315">
        <v>39300</v>
      </c>
      <c r="B281" s="316" t="s">
        <v>646</v>
      </c>
      <c r="C281" s="335">
        <v>20457228.980735462</v>
      </c>
      <c r="D281" s="335">
        <v>21873914</v>
      </c>
      <c r="E281" s="329">
        <v>0</v>
      </c>
      <c r="F281" s="335">
        <v>1051363</v>
      </c>
      <c r="G281" s="335">
        <v>14566</v>
      </c>
      <c r="H281" s="335">
        <v>0</v>
      </c>
      <c r="I281" s="335">
        <f t="shared" si="12"/>
        <v>1065929</v>
      </c>
      <c r="J281" s="317"/>
      <c r="K281" s="335">
        <v>1102721</v>
      </c>
      <c r="L281" s="335">
        <v>6576257</v>
      </c>
      <c r="M281" s="335">
        <v>0</v>
      </c>
      <c r="N281" s="335">
        <v>4259203</v>
      </c>
      <c r="O281" s="335">
        <f t="shared" si="13"/>
        <v>11938181</v>
      </c>
      <c r="P281" s="335"/>
      <c r="Q281" s="318">
        <v>-322891</v>
      </c>
      <c r="R281" s="318">
        <v>-1105395</v>
      </c>
      <c r="S281" s="335">
        <f t="shared" si="14"/>
        <v>-1428286</v>
      </c>
    </row>
    <row r="282" spans="1:19" ht="12.75" customHeight="1">
      <c r="A282" s="315">
        <v>39301</v>
      </c>
      <c r="B282" s="316" t="s">
        <v>647</v>
      </c>
      <c r="C282" s="335">
        <v>1063488.1848360309</v>
      </c>
      <c r="D282" s="335">
        <v>907745</v>
      </c>
      <c r="E282" s="329">
        <v>0</v>
      </c>
      <c r="F282" s="335">
        <v>43631</v>
      </c>
      <c r="G282" s="335">
        <v>604</v>
      </c>
      <c r="H282" s="335">
        <v>186804</v>
      </c>
      <c r="I282" s="335">
        <f t="shared" si="12"/>
        <v>231039</v>
      </c>
      <c r="J282" s="317"/>
      <c r="K282" s="335">
        <v>45762</v>
      </c>
      <c r="L282" s="335">
        <v>272908</v>
      </c>
      <c r="M282" s="335">
        <v>0</v>
      </c>
      <c r="N282" s="335">
        <v>895814</v>
      </c>
      <c r="O282" s="335">
        <f t="shared" si="13"/>
        <v>1214484</v>
      </c>
      <c r="P282" s="335"/>
      <c r="Q282" s="318">
        <v>-13400</v>
      </c>
      <c r="R282" s="318">
        <v>-146233</v>
      </c>
      <c r="S282" s="335">
        <f t="shared" si="14"/>
        <v>-159633</v>
      </c>
    </row>
    <row r="283" spans="1:19" ht="12.75" customHeight="1">
      <c r="A283" s="315">
        <v>39400</v>
      </c>
      <c r="B283" s="316" t="s">
        <v>648</v>
      </c>
      <c r="C283" s="335">
        <v>15424676.024190828</v>
      </c>
      <c r="D283" s="335">
        <v>14952901</v>
      </c>
      <c r="E283" s="329">
        <v>0</v>
      </c>
      <c r="F283" s="335">
        <v>718707</v>
      </c>
      <c r="G283" s="335">
        <v>9957</v>
      </c>
      <c r="H283" s="335">
        <v>0</v>
      </c>
      <c r="I283" s="335">
        <f t="shared" si="12"/>
        <v>728664</v>
      </c>
      <c r="J283" s="317"/>
      <c r="K283" s="335">
        <v>753815</v>
      </c>
      <c r="L283" s="335">
        <v>4495497</v>
      </c>
      <c r="M283" s="335">
        <v>0</v>
      </c>
      <c r="N283" s="335">
        <v>2949227</v>
      </c>
      <c r="O283" s="335">
        <f t="shared" si="13"/>
        <v>8198539</v>
      </c>
      <c r="P283" s="335"/>
      <c r="Q283" s="318">
        <v>-220727</v>
      </c>
      <c r="R283" s="318">
        <v>-659767</v>
      </c>
      <c r="S283" s="335">
        <f t="shared" si="14"/>
        <v>-880494</v>
      </c>
    </row>
    <row r="284" spans="1:19" ht="12.75" customHeight="1">
      <c r="A284" s="315">
        <v>39401</v>
      </c>
      <c r="B284" s="316" t="s">
        <v>649</v>
      </c>
      <c r="C284" s="335">
        <v>9830554.7851418834</v>
      </c>
      <c r="D284" s="335">
        <v>11794041</v>
      </c>
      <c r="E284" s="329">
        <v>0</v>
      </c>
      <c r="F284" s="335">
        <v>566877</v>
      </c>
      <c r="G284" s="335">
        <v>7854</v>
      </c>
      <c r="H284" s="335">
        <v>4491984</v>
      </c>
      <c r="I284" s="335">
        <f t="shared" si="12"/>
        <v>5066715</v>
      </c>
      <c r="J284" s="317"/>
      <c r="K284" s="335">
        <v>594568</v>
      </c>
      <c r="L284" s="335">
        <v>3545806</v>
      </c>
      <c r="M284" s="335">
        <v>0</v>
      </c>
      <c r="N284" s="335">
        <v>0</v>
      </c>
      <c r="O284" s="335">
        <f t="shared" si="13"/>
        <v>4140374</v>
      </c>
      <c r="P284" s="335"/>
      <c r="Q284" s="318">
        <v>-174098</v>
      </c>
      <c r="R284" s="318">
        <v>1235092</v>
      </c>
      <c r="S284" s="335">
        <f t="shared" si="14"/>
        <v>1060994</v>
      </c>
    </row>
    <row r="285" spans="1:19" ht="12.75" customHeight="1">
      <c r="A285" s="315">
        <v>39500</v>
      </c>
      <c r="B285" s="316" t="s">
        <v>650</v>
      </c>
      <c r="C285" s="335">
        <v>50695093.863950439</v>
      </c>
      <c r="D285" s="335">
        <v>57175779</v>
      </c>
      <c r="E285" s="329">
        <v>0</v>
      </c>
      <c r="F285" s="335">
        <v>2748137</v>
      </c>
      <c r="G285" s="335">
        <v>38075</v>
      </c>
      <c r="H285" s="335">
        <v>2440836</v>
      </c>
      <c r="I285" s="335">
        <f t="shared" si="12"/>
        <v>5227048</v>
      </c>
      <c r="J285" s="317"/>
      <c r="K285" s="335">
        <v>2882380</v>
      </c>
      <c r="L285" s="335">
        <v>17189545</v>
      </c>
      <c r="M285" s="335">
        <v>0</v>
      </c>
      <c r="N285" s="335">
        <v>601548</v>
      </c>
      <c r="O285" s="335">
        <f t="shared" si="13"/>
        <v>20673473</v>
      </c>
      <c r="P285" s="335"/>
      <c r="Q285" s="318">
        <v>-843999</v>
      </c>
      <c r="R285" s="318">
        <v>542272</v>
      </c>
      <c r="S285" s="335">
        <f t="shared" si="14"/>
        <v>-301727</v>
      </c>
    </row>
    <row r="286" spans="1:19" ht="12.75" customHeight="1">
      <c r="A286" s="315">
        <v>39501</v>
      </c>
      <c r="B286" s="316" t="s">
        <v>651</v>
      </c>
      <c r="C286" s="335">
        <v>1557467.1966479651</v>
      </c>
      <c r="D286" s="335">
        <v>1519088</v>
      </c>
      <c r="E286" s="329">
        <v>0</v>
      </c>
      <c r="F286" s="335">
        <v>73015</v>
      </c>
      <c r="G286" s="335">
        <v>1012</v>
      </c>
      <c r="H286" s="335">
        <v>16827</v>
      </c>
      <c r="I286" s="335">
        <f t="shared" si="12"/>
        <v>90854</v>
      </c>
      <c r="J286" s="317"/>
      <c r="K286" s="335">
        <v>76581</v>
      </c>
      <c r="L286" s="335">
        <v>456704</v>
      </c>
      <c r="M286" s="335">
        <v>0</v>
      </c>
      <c r="N286" s="335">
        <v>334588</v>
      </c>
      <c r="O286" s="335">
        <f t="shared" si="13"/>
        <v>867873</v>
      </c>
      <c r="P286" s="335"/>
      <c r="Q286" s="318">
        <v>-22424</v>
      </c>
      <c r="R286" s="318">
        <v>-65949</v>
      </c>
      <c r="S286" s="335">
        <f t="shared" si="14"/>
        <v>-88373</v>
      </c>
    </row>
    <row r="287" spans="1:19" ht="12.75" customHeight="1">
      <c r="A287" s="315">
        <v>39600</v>
      </c>
      <c r="B287" s="316" t="s">
        <v>652</v>
      </c>
      <c r="C287" s="335">
        <v>163367702.56448162</v>
      </c>
      <c r="D287" s="335">
        <v>177681503</v>
      </c>
      <c r="E287" s="329">
        <v>0</v>
      </c>
      <c r="F287" s="335">
        <v>8540210</v>
      </c>
      <c r="G287" s="335">
        <v>118322</v>
      </c>
      <c r="H287" s="335">
        <v>5948562</v>
      </c>
      <c r="I287" s="335">
        <f t="shared" si="12"/>
        <v>14607094</v>
      </c>
      <c r="J287" s="317"/>
      <c r="K287" s="335">
        <v>8957386</v>
      </c>
      <c r="L287" s="335">
        <v>53418847</v>
      </c>
      <c r="M287" s="335">
        <v>0</v>
      </c>
      <c r="N287" s="335">
        <v>7568320</v>
      </c>
      <c r="O287" s="335">
        <f t="shared" si="13"/>
        <v>69944553</v>
      </c>
      <c r="P287" s="335"/>
      <c r="Q287" s="318">
        <v>-2622843</v>
      </c>
      <c r="R287" s="318">
        <v>298870</v>
      </c>
      <c r="S287" s="335">
        <f t="shared" si="14"/>
        <v>-2323973</v>
      </c>
    </row>
    <row r="288" spans="1:19" ht="12.75" customHeight="1">
      <c r="A288" s="315">
        <v>39605</v>
      </c>
      <c r="B288" s="316" t="s">
        <v>653</v>
      </c>
      <c r="C288" s="335">
        <v>24005888.233760796</v>
      </c>
      <c r="D288" s="335">
        <v>25793597</v>
      </c>
      <c r="E288" s="329">
        <v>0</v>
      </c>
      <c r="F288" s="335">
        <v>1239762</v>
      </c>
      <c r="G288" s="335">
        <v>17176</v>
      </c>
      <c r="H288" s="335">
        <v>1640572</v>
      </c>
      <c r="I288" s="335">
        <f t="shared" si="12"/>
        <v>2897510</v>
      </c>
      <c r="J288" s="317"/>
      <c r="K288" s="335">
        <v>1300322</v>
      </c>
      <c r="L288" s="335">
        <v>7754686</v>
      </c>
      <c r="M288" s="335">
        <v>0</v>
      </c>
      <c r="N288" s="335">
        <v>1230151</v>
      </c>
      <c r="O288" s="335">
        <f t="shared" si="13"/>
        <v>10285159</v>
      </c>
      <c r="P288" s="335"/>
      <c r="Q288" s="318">
        <v>-380752</v>
      </c>
      <c r="R288" s="318">
        <v>126490</v>
      </c>
      <c r="S288" s="335">
        <f t="shared" si="14"/>
        <v>-254262</v>
      </c>
    </row>
    <row r="289" spans="1:19" ht="12.75" customHeight="1">
      <c r="A289" s="315">
        <v>39700</v>
      </c>
      <c r="B289" s="316" t="s">
        <v>654</v>
      </c>
      <c r="C289" s="335">
        <v>92156929.987014994</v>
      </c>
      <c r="D289" s="335">
        <v>99075013</v>
      </c>
      <c r="E289" s="329">
        <v>0</v>
      </c>
      <c r="F289" s="335">
        <v>4762012</v>
      </c>
      <c r="G289" s="335">
        <v>65976</v>
      </c>
      <c r="H289" s="335">
        <v>1148190</v>
      </c>
      <c r="I289" s="335">
        <f t="shared" si="12"/>
        <v>5976178</v>
      </c>
      <c r="J289" s="317"/>
      <c r="K289" s="335">
        <v>4994629</v>
      </c>
      <c r="L289" s="335">
        <v>29786291</v>
      </c>
      <c r="M289" s="335">
        <v>0</v>
      </c>
      <c r="N289" s="335">
        <v>9792591</v>
      </c>
      <c r="O289" s="335">
        <f t="shared" si="13"/>
        <v>44573511</v>
      </c>
      <c r="P289" s="335"/>
      <c r="Q289" s="318">
        <v>-1462494</v>
      </c>
      <c r="R289" s="318">
        <v>-1877288</v>
      </c>
      <c r="S289" s="335">
        <f t="shared" si="14"/>
        <v>-3339782</v>
      </c>
    </row>
    <row r="290" spans="1:19" ht="12.75" customHeight="1">
      <c r="A290" s="315">
        <v>39703</v>
      </c>
      <c r="B290" s="316" t="s">
        <v>655</v>
      </c>
      <c r="C290" s="335">
        <v>5590430.2552148644</v>
      </c>
      <c r="D290" s="335">
        <v>7290280</v>
      </c>
      <c r="E290" s="329">
        <v>0</v>
      </c>
      <c r="F290" s="335">
        <v>350405</v>
      </c>
      <c r="G290" s="335">
        <v>4855</v>
      </c>
      <c r="H290" s="335">
        <v>3535630</v>
      </c>
      <c r="I290" s="335">
        <f t="shared" si="12"/>
        <v>3890890</v>
      </c>
      <c r="J290" s="317"/>
      <c r="K290" s="335">
        <v>367522</v>
      </c>
      <c r="L290" s="335">
        <v>2191778</v>
      </c>
      <c r="M290" s="335">
        <v>0</v>
      </c>
      <c r="N290" s="335">
        <v>0</v>
      </c>
      <c r="O290" s="335">
        <f t="shared" si="13"/>
        <v>2559300</v>
      </c>
      <c r="P290" s="335"/>
      <c r="Q290" s="318">
        <v>-107615</v>
      </c>
      <c r="R290" s="318">
        <v>887738</v>
      </c>
      <c r="S290" s="335">
        <f t="shared" si="14"/>
        <v>780123</v>
      </c>
    </row>
    <row r="291" spans="1:19" ht="12.75" customHeight="1">
      <c r="A291" s="315">
        <v>39705</v>
      </c>
      <c r="B291" s="316" t="s">
        <v>656</v>
      </c>
      <c r="C291" s="335">
        <v>21795943.232235964</v>
      </c>
      <c r="D291" s="335">
        <v>24069237</v>
      </c>
      <c r="E291" s="329">
        <v>0</v>
      </c>
      <c r="F291" s="335">
        <v>1156881</v>
      </c>
      <c r="G291" s="335">
        <v>16028</v>
      </c>
      <c r="H291" s="335">
        <v>575308</v>
      </c>
      <c r="I291" s="335">
        <f t="shared" si="12"/>
        <v>1748217</v>
      </c>
      <c r="J291" s="317"/>
      <c r="K291" s="335">
        <v>1213393</v>
      </c>
      <c r="L291" s="335">
        <v>7236268</v>
      </c>
      <c r="M291" s="335">
        <v>0</v>
      </c>
      <c r="N291" s="335">
        <v>1074365</v>
      </c>
      <c r="O291" s="335">
        <f t="shared" si="13"/>
        <v>9524026</v>
      </c>
      <c r="P291" s="335"/>
      <c r="Q291" s="318">
        <v>-355298</v>
      </c>
      <c r="R291" s="318">
        <v>-199182</v>
      </c>
      <c r="S291" s="335">
        <f t="shared" si="14"/>
        <v>-554480</v>
      </c>
    </row>
    <row r="292" spans="1:19" ht="12.75" customHeight="1">
      <c r="A292" s="315">
        <v>39800</v>
      </c>
      <c r="B292" s="316" t="s">
        <v>657</v>
      </c>
      <c r="C292" s="335">
        <v>107387248.50727798</v>
      </c>
      <c r="D292" s="335">
        <v>110491491</v>
      </c>
      <c r="E292" s="329">
        <v>0</v>
      </c>
      <c r="F292" s="335">
        <v>5310741</v>
      </c>
      <c r="G292" s="335">
        <v>73579</v>
      </c>
      <c r="H292" s="335">
        <v>1310994</v>
      </c>
      <c r="I292" s="335">
        <f t="shared" si="12"/>
        <v>6695314</v>
      </c>
      <c r="J292" s="317"/>
      <c r="K292" s="335">
        <v>5570163</v>
      </c>
      <c r="L292" s="335">
        <v>33218585</v>
      </c>
      <c r="M292" s="335">
        <v>0</v>
      </c>
      <c r="N292" s="335">
        <v>10830674</v>
      </c>
      <c r="O292" s="335">
        <f t="shared" si="13"/>
        <v>49619422</v>
      </c>
      <c r="P292" s="335"/>
      <c r="Q292" s="318">
        <v>-1631019</v>
      </c>
      <c r="R292" s="318">
        <v>-1777865</v>
      </c>
      <c r="S292" s="335">
        <f t="shared" si="14"/>
        <v>-3408884</v>
      </c>
    </row>
    <row r="293" spans="1:19" ht="12.75" customHeight="1">
      <c r="A293" s="315">
        <v>39805</v>
      </c>
      <c r="B293" s="316" t="s">
        <v>658</v>
      </c>
      <c r="C293" s="335">
        <v>11517884.793027163</v>
      </c>
      <c r="D293" s="335">
        <v>13249934</v>
      </c>
      <c r="E293" s="329">
        <v>0</v>
      </c>
      <c r="F293" s="335">
        <v>636854</v>
      </c>
      <c r="G293" s="335">
        <v>8823</v>
      </c>
      <c r="H293" s="335">
        <v>541585</v>
      </c>
      <c r="I293" s="335">
        <f t="shared" si="12"/>
        <v>1187262</v>
      </c>
      <c r="J293" s="317"/>
      <c r="K293" s="335">
        <v>667964</v>
      </c>
      <c r="L293" s="335">
        <v>3983511</v>
      </c>
      <c r="M293" s="335">
        <v>0</v>
      </c>
      <c r="N293" s="335">
        <v>367964</v>
      </c>
      <c r="O293" s="335">
        <f t="shared" si="13"/>
        <v>5019439</v>
      </c>
      <c r="P293" s="335"/>
      <c r="Q293" s="318">
        <v>-195589</v>
      </c>
      <c r="R293" s="318">
        <v>7216</v>
      </c>
      <c r="S293" s="335">
        <f t="shared" si="14"/>
        <v>-188373</v>
      </c>
    </row>
    <row r="294" spans="1:19" ht="12.75" customHeight="1">
      <c r="A294" s="315">
        <v>39900</v>
      </c>
      <c r="B294" s="316" t="s">
        <v>659</v>
      </c>
      <c r="C294" s="335">
        <v>53220149.129430793</v>
      </c>
      <c r="D294" s="335">
        <v>56297677</v>
      </c>
      <c r="E294" s="329">
        <v>0</v>
      </c>
      <c r="F294" s="335">
        <v>2705931</v>
      </c>
      <c r="G294" s="335">
        <v>37490</v>
      </c>
      <c r="H294" s="335">
        <v>1853388</v>
      </c>
      <c r="I294" s="335">
        <f t="shared" si="12"/>
        <v>4596809</v>
      </c>
      <c r="J294" s="317"/>
      <c r="K294" s="335">
        <v>2838112</v>
      </c>
      <c r="L294" s="335">
        <v>16925549</v>
      </c>
      <c r="M294" s="335">
        <v>0</v>
      </c>
      <c r="N294" s="335">
        <v>5072179</v>
      </c>
      <c r="O294" s="335">
        <f t="shared" si="13"/>
        <v>24835840</v>
      </c>
      <c r="P294" s="335"/>
      <c r="Q294" s="318">
        <v>-831037</v>
      </c>
      <c r="R294" s="318">
        <v>-493017</v>
      </c>
      <c r="S294" s="335">
        <f t="shared" si="14"/>
        <v>-1324054</v>
      </c>
    </row>
    <row r="295" spans="1:19" ht="12.75" customHeight="1">
      <c r="A295" s="315">
        <v>40000</v>
      </c>
      <c r="B295" s="316" t="s">
        <v>660</v>
      </c>
      <c r="C295" s="335">
        <v>64995740.946179762</v>
      </c>
      <c r="D295" s="335">
        <v>85748589</v>
      </c>
      <c r="E295" s="329">
        <v>0</v>
      </c>
      <c r="F295" s="335">
        <v>4121481</v>
      </c>
      <c r="G295" s="335">
        <v>57102</v>
      </c>
      <c r="H295" s="335">
        <v>16643155</v>
      </c>
      <c r="I295" s="335">
        <f t="shared" si="12"/>
        <v>20821738</v>
      </c>
      <c r="J295" s="317"/>
      <c r="K295" s="335">
        <v>4322809</v>
      </c>
      <c r="L295" s="335">
        <v>25779784</v>
      </c>
      <c r="M295" s="335">
        <v>0</v>
      </c>
      <c r="N295" s="335">
        <v>16356427</v>
      </c>
      <c r="O295" s="335">
        <f t="shared" si="13"/>
        <v>46459020</v>
      </c>
      <c r="P295" s="335"/>
      <c r="Q295" s="318">
        <v>-1265777</v>
      </c>
      <c r="R295" s="318">
        <v>-1238009</v>
      </c>
      <c r="S295" s="335">
        <f t="shared" si="14"/>
        <v>-2503786</v>
      </c>
    </row>
    <row r="296" spans="1:19" ht="12.75" customHeight="1">
      <c r="A296" s="315">
        <v>51000</v>
      </c>
      <c r="B296" s="316" t="s">
        <v>661</v>
      </c>
      <c r="C296" s="335">
        <v>717873115.4691937</v>
      </c>
      <c r="D296" s="335">
        <v>784838102</v>
      </c>
      <c r="E296" s="329">
        <v>0</v>
      </c>
      <c r="F296" s="335">
        <v>37723015</v>
      </c>
      <c r="G296" s="335">
        <v>522640</v>
      </c>
      <c r="H296" s="335">
        <v>0</v>
      </c>
      <c r="I296" s="335">
        <f t="shared" si="12"/>
        <v>38245655</v>
      </c>
      <c r="J296" s="317"/>
      <c r="K296" s="335">
        <v>39565727</v>
      </c>
      <c r="L296" s="335">
        <v>235956731</v>
      </c>
      <c r="M296" s="335">
        <v>0</v>
      </c>
      <c r="N296" s="335">
        <v>79367290</v>
      </c>
      <c r="O296" s="335">
        <f t="shared" si="13"/>
        <v>354889748</v>
      </c>
      <c r="P296" s="335"/>
      <c r="Q296" s="318">
        <v>-11585376</v>
      </c>
      <c r="R296" s="318">
        <v>-21976926</v>
      </c>
      <c r="S296" s="335">
        <f t="shared" si="14"/>
        <v>-33562302</v>
      </c>
    </row>
    <row r="297" spans="1:19" ht="12.75" customHeight="1">
      <c r="A297" s="319">
        <v>51000.1</v>
      </c>
      <c r="B297" s="316" t="s">
        <v>772</v>
      </c>
      <c r="C297" s="335">
        <v>606794.41809840931</v>
      </c>
      <c r="D297" s="335">
        <v>826868</v>
      </c>
      <c r="E297" s="329">
        <v>0</v>
      </c>
      <c r="F297" s="335">
        <v>39743</v>
      </c>
      <c r="G297" s="335">
        <v>551</v>
      </c>
      <c r="H297" s="335">
        <v>507519</v>
      </c>
      <c r="I297" s="335">
        <f t="shared" si="12"/>
        <v>547813</v>
      </c>
      <c r="J297" s="317"/>
      <c r="K297" s="335">
        <v>41685</v>
      </c>
      <c r="L297" s="335">
        <v>248593</v>
      </c>
      <c r="M297" s="335">
        <v>0</v>
      </c>
      <c r="N297" s="335">
        <v>0</v>
      </c>
      <c r="O297" s="335">
        <f t="shared" si="13"/>
        <v>290278</v>
      </c>
      <c r="P297" s="335"/>
      <c r="Q297" s="318">
        <v>-12206</v>
      </c>
      <c r="R297" s="318">
        <v>112779</v>
      </c>
      <c r="S297" s="335">
        <f t="shared" si="14"/>
        <v>100573</v>
      </c>
    </row>
    <row r="298" spans="1:19" ht="12.75" customHeight="1">
      <c r="A298" s="319">
        <v>51000.2</v>
      </c>
      <c r="B298" s="316" t="s">
        <v>781</v>
      </c>
      <c r="C298" s="335">
        <v>18542673.650679078</v>
      </c>
      <c r="D298" s="335">
        <v>21004451</v>
      </c>
      <c r="E298" s="329">
        <v>0</v>
      </c>
      <c r="F298" s="335">
        <v>1009573</v>
      </c>
      <c r="G298" s="335">
        <v>13987</v>
      </c>
      <c r="H298" s="335">
        <v>1946211</v>
      </c>
      <c r="I298" s="335">
        <f t="shared" si="12"/>
        <v>2969771</v>
      </c>
      <c r="J298" s="317"/>
      <c r="K298" s="335">
        <v>1058889</v>
      </c>
      <c r="L298" s="335">
        <v>6314859</v>
      </c>
      <c r="M298" s="335">
        <v>0</v>
      </c>
      <c r="N298" s="335">
        <v>0</v>
      </c>
      <c r="O298" s="335">
        <f t="shared" si="13"/>
        <v>7373748</v>
      </c>
      <c r="P298" s="335"/>
      <c r="Q298" s="318">
        <v>-310057</v>
      </c>
      <c r="R298" s="318">
        <v>479509</v>
      </c>
      <c r="S298" s="335">
        <f t="shared" si="14"/>
        <v>169452</v>
      </c>
    </row>
    <row r="299" spans="1:19" ht="12.75" customHeight="1">
      <c r="A299" s="315">
        <v>60000</v>
      </c>
      <c r="B299" s="316" t="s">
        <v>664</v>
      </c>
      <c r="C299" s="335">
        <v>3082785.5038182973</v>
      </c>
      <c r="D299" s="335">
        <v>4165591</v>
      </c>
      <c r="E299" s="329">
        <v>0</v>
      </c>
      <c r="F299" s="335">
        <v>200218</v>
      </c>
      <c r="G299" s="335">
        <v>2774</v>
      </c>
      <c r="H299" s="335">
        <v>903375</v>
      </c>
      <c r="I299" s="335">
        <f t="shared" si="12"/>
        <v>1106367</v>
      </c>
      <c r="J299" s="317"/>
      <c r="K299" s="335">
        <v>209998</v>
      </c>
      <c r="L299" s="335">
        <v>1252359</v>
      </c>
      <c r="M299" s="335">
        <v>0</v>
      </c>
      <c r="N299" s="335">
        <v>685847</v>
      </c>
      <c r="O299" s="335">
        <f t="shared" si="13"/>
        <v>2148204</v>
      </c>
      <c r="P299" s="335"/>
      <c r="Q299" s="318">
        <v>-61490</v>
      </c>
      <c r="R299" s="318">
        <v>-40661</v>
      </c>
      <c r="S299" s="335">
        <f t="shared" si="14"/>
        <v>-102151</v>
      </c>
    </row>
    <row r="300" spans="1:19" ht="12.75" customHeight="1">
      <c r="A300" s="315">
        <v>90901</v>
      </c>
      <c r="B300" s="316" t="s">
        <v>665</v>
      </c>
      <c r="C300" s="335">
        <v>22295720.611810718</v>
      </c>
      <c r="D300" s="335">
        <v>26680105</v>
      </c>
      <c r="E300" s="329">
        <v>0</v>
      </c>
      <c r="F300" s="335">
        <v>1282371</v>
      </c>
      <c r="G300" s="335">
        <v>17767</v>
      </c>
      <c r="H300" s="335">
        <v>4366778</v>
      </c>
      <c r="I300" s="335">
        <f t="shared" si="12"/>
        <v>5666916</v>
      </c>
      <c r="J300" s="317"/>
      <c r="K300" s="335">
        <v>1345013</v>
      </c>
      <c r="L300" s="335">
        <v>8021209</v>
      </c>
      <c r="M300" s="335">
        <v>0</v>
      </c>
      <c r="N300" s="335">
        <v>942860</v>
      </c>
      <c r="O300" s="335">
        <f t="shared" si="13"/>
        <v>10309082</v>
      </c>
      <c r="P300" s="335"/>
      <c r="Q300" s="318">
        <v>-393838</v>
      </c>
      <c r="R300" s="318">
        <v>931144</v>
      </c>
      <c r="S300" s="335">
        <f t="shared" si="14"/>
        <v>537306</v>
      </c>
    </row>
    <row r="301" spans="1:19" ht="12.75" customHeight="1">
      <c r="A301" s="315">
        <v>91041</v>
      </c>
      <c r="B301" s="316" t="s">
        <v>666</v>
      </c>
      <c r="C301" s="335">
        <v>4406907.6635314431</v>
      </c>
      <c r="D301" s="335">
        <v>5160614</v>
      </c>
      <c r="E301" s="329">
        <v>0</v>
      </c>
      <c r="F301" s="335">
        <v>248043</v>
      </c>
      <c r="G301" s="335">
        <v>3437</v>
      </c>
      <c r="H301" s="335">
        <v>851586</v>
      </c>
      <c r="I301" s="335">
        <f t="shared" si="12"/>
        <v>1103066</v>
      </c>
      <c r="J301" s="317"/>
      <c r="K301" s="335">
        <v>260160</v>
      </c>
      <c r="L301" s="335">
        <v>1551507</v>
      </c>
      <c r="M301" s="335">
        <v>0</v>
      </c>
      <c r="N301" s="335">
        <v>0</v>
      </c>
      <c r="O301" s="335">
        <f t="shared" si="13"/>
        <v>1811667</v>
      </c>
      <c r="P301" s="335"/>
      <c r="Q301" s="318">
        <v>-76178</v>
      </c>
      <c r="R301" s="318">
        <v>233109</v>
      </c>
      <c r="S301" s="335">
        <f t="shared" si="14"/>
        <v>156931</v>
      </c>
    </row>
    <row r="302" spans="1:19" ht="12.75" customHeight="1">
      <c r="A302" s="315">
        <v>91111</v>
      </c>
      <c r="B302" s="316" t="s">
        <v>667</v>
      </c>
      <c r="C302" s="335">
        <v>2238634.0698709912</v>
      </c>
      <c r="D302" s="335">
        <v>2441391</v>
      </c>
      <c r="E302" s="329">
        <v>0</v>
      </c>
      <c r="F302" s="335">
        <v>117345</v>
      </c>
      <c r="G302" s="335">
        <v>1626</v>
      </c>
      <c r="H302" s="335">
        <v>316173</v>
      </c>
      <c r="I302" s="335">
        <f t="shared" si="12"/>
        <v>435144</v>
      </c>
      <c r="J302" s="317"/>
      <c r="K302" s="335">
        <v>123077</v>
      </c>
      <c r="L302" s="335">
        <v>733989</v>
      </c>
      <c r="M302" s="335">
        <v>0</v>
      </c>
      <c r="N302" s="335">
        <v>212311</v>
      </c>
      <c r="O302" s="335">
        <f t="shared" si="13"/>
        <v>1069377</v>
      </c>
      <c r="P302" s="335"/>
      <c r="Q302" s="318">
        <v>-36039</v>
      </c>
      <c r="R302" s="318">
        <v>54502</v>
      </c>
      <c r="S302" s="335">
        <f t="shared" si="14"/>
        <v>18463</v>
      </c>
    </row>
    <row r="303" spans="1:19" ht="12.75" customHeight="1">
      <c r="A303" s="315">
        <v>91151</v>
      </c>
      <c r="B303" s="316" t="s">
        <v>668</v>
      </c>
      <c r="C303" s="335">
        <v>6227776.3416230641</v>
      </c>
      <c r="D303" s="335">
        <v>7174024</v>
      </c>
      <c r="E303" s="329">
        <v>0</v>
      </c>
      <c r="F303" s="335">
        <v>344817</v>
      </c>
      <c r="G303" s="335">
        <v>4777</v>
      </c>
      <c r="H303" s="335">
        <v>870252</v>
      </c>
      <c r="I303" s="335">
        <f t="shared" si="12"/>
        <v>1219846</v>
      </c>
      <c r="J303" s="317"/>
      <c r="K303" s="335">
        <v>361661</v>
      </c>
      <c r="L303" s="335">
        <v>2156826</v>
      </c>
      <c r="M303" s="335">
        <v>0</v>
      </c>
      <c r="N303" s="335">
        <v>402232</v>
      </c>
      <c r="O303" s="335">
        <f t="shared" si="13"/>
        <v>2920719</v>
      </c>
      <c r="P303" s="335"/>
      <c r="Q303" s="318">
        <v>-105899</v>
      </c>
      <c r="R303" s="318">
        <v>153722</v>
      </c>
      <c r="S303" s="335">
        <f t="shared" si="14"/>
        <v>47823</v>
      </c>
    </row>
    <row r="304" spans="1:19" ht="12.75" customHeight="1">
      <c r="A304" s="315">
        <v>98101</v>
      </c>
      <c r="B304" s="316" t="s">
        <v>669</v>
      </c>
      <c r="C304" s="335">
        <v>27772726.478057314</v>
      </c>
      <c r="D304" s="335">
        <v>32129166</v>
      </c>
      <c r="E304" s="329">
        <v>0</v>
      </c>
      <c r="F304" s="335">
        <v>1544279</v>
      </c>
      <c r="G304" s="335">
        <v>21395</v>
      </c>
      <c r="H304" s="335">
        <v>4024576</v>
      </c>
      <c r="I304" s="335">
        <f t="shared" si="12"/>
        <v>5590250</v>
      </c>
      <c r="J304" s="317"/>
      <c r="K304" s="335">
        <v>1619715</v>
      </c>
      <c r="L304" s="335">
        <v>9659435</v>
      </c>
      <c r="M304" s="335">
        <v>0</v>
      </c>
      <c r="N304" s="335">
        <v>1966440</v>
      </c>
      <c r="O304" s="335">
        <f t="shared" si="13"/>
        <v>13245590</v>
      </c>
      <c r="P304" s="335"/>
      <c r="Q304" s="318">
        <v>-474274</v>
      </c>
      <c r="R304" s="318">
        <v>647433</v>
      </c>
      <c r="S304" s="335">
        <f t="shared" si="14"/>
        <v>173159</v>
      </c>
    </row>
    <row r="305" spans="1:19" ht="12.75" customHeight="1">
      <c r="A305" s="315">
        <v>98103</v>
      </c>
      <c r="B305" s="316" t="s">
        <v>670</v>
      </c>
      <c r="C305" s="335">
        <v>5088057.6211999068</v>
      </c>
      <c r="D305" s="335">
        <v>5784690</v>
      </c>
      <c r="E305" s="329">
        <v>0</v>
      </c>
      <c r="F305" s="335">
        <v>278039</v>
      </c>
      <c r="G305" s="335">
        <v>3852</v>
      </c>
      <c r="H305" s="335">
        <v>301399</v>
      </c>
      <c r="I305" s="335">
        <f t="shared" si="12"/>
        <v>583290</v>
      </c>
      <c r="J305" s="317"/>
      <c r="K305" s="335">
        <v>291621</v>
      </c>
      <c r="L305" s="335">
        <v>1739131</v>
      </c>
      <c r="M305" s="335">
        <v>0</v>
      </c>
      <c r="N305" s="335">
        <v>375768</v>
      </c>
      <c r="O305" s="335">
        <f t="shared" si="13"/>
        <v>2406520</v>
      </c>
      <c r="P305" s="335"/>
      <c r="Q305" s="318">
        <v>-85391</v>
      </c>
      <c r="R305" s="318">
        <v>-16199</v>
      </c>
      <c r="S305" s="335">
        <f t="shared" si="14"/>
        <v>-101590</v>
      </c>
    </row>
    <row r="306" spans="1:19" ht="12.75" customHeight="1">
      <c r="A306" s="315">
        <v>98111</v>
      </c>
      <c r="B306" s="316" t="s">
        <v>671</v>
      </c>
      <c r="C306" s="335">
        <v>10480910.111187538</v>
      </c>
      <c r="D306" s="335">
        <v>11995749</v>
      </c>
      <c r="E306" s="329">
        <v>0</v>
      </c>
      <c r="F306" s="335">
        <v>576572</v>
      </c>
      <c r="G306" s="335">
        <v>7988</v>
      </c>
      <c r="H306" s="335">
        <v>754184</v>
      </c>
      <c r="I306" s="335">
        <f t="shared" si="12"/>
        <v>1338744</v>
      </c>
      <c r="J306" s="317"/>
      <c r="K306" s="335">
        <v>604737</v>
      </c>
      <c r="L306" s="335">
        <v>3606448</v>
      </c>
      <c r="M306" s="335">
        <v>0</v>
      </c>
      <c r="N306" s="335">
        <v>65116</v>
      </c>
      <c r="O306" s="335">
        <f t="shared" si="13"/>
        <v>4276301</v>
      </c>
      <c r="P306" s="335"/>
      <c r="Q306" s="318">
        <v>-177075</v>
      </c>
      <c r="R306" s="318">
        <v>184294</v>
      </c>
      <c r="S306" s="335">
        <f t="shared" si="14"/>
        <v>7219</v>
      </c>
    </row>
    <row r="307" spans="1:19" ht="12.75" customHeight="1">
      <c r="A307" s="315">
        <v>98131</v>
      </c>
      <c r="B307" s="316" t="s">
        <v>672</v>
      </c>
      <c r="C307" s="335">
        <v>2243524.0611744812</v>
      </c>
      <c r="D307" s="335">
        <v>2588269</v>
      </c>
      <c r="E307" s="329">
        <v>0</v>
      </c>
      <c r="F307" s="335">
        <v>124404</v>
      </c>
      <c r="G307" s="335">
        <v>1724</v>
      </c>
      <c r="H307" s="335">
        <v>125700</v>
      </c>
      <c r="I307" s="335">
        <f t="shared" si="12"/>
        <v>251828</v>
      </c>
      <c r="J307" s="317"/>
      <c r="K307" s="335">
        <v>130481</v>
      </c>
      <c r="L307" s="335">
        <v>778147</v>
      </c>
      <c r="M307" s="335">
        <v>0</v>
      </c>
      <c r="N307" s="335">
        <v>520045</v>
      </c>
      <c r="O307" s="335">
        <f t="shared" si="13"/>
        <v>1428673</v>
      </c>
      <c r="P307" s="335"/>
      <c r="Q307" s="318">
        <v>-38207</v>
      </c>
      <c r="R307" s="318">
        <v>-121245</v>
      </c>
      <c r="S307" s="335">
        <f t="shared" si="14"/>
        <v>-159452</v>
      </c>
    </row>
    <row r="308" spans="1:19" ht="12.75" customHeight="1">
      <c r="A308" s="315">
        <v>99401</v>
      </c>
      <c r="B308" s="316" t="s">
        <v>673</v>
      </c>
      <c r="C308" s="335">
        <v>8473049.8595956489</v>
      </c>
      <c r="D308" s="335">
        <v>9514836</v>
      </c>
      <c r="E308" s="329">
        <v>0</v>
      </c>
      <c r="F308" s="335">
        <v>457328</v>
      </c>
      <c r="G308" s="335">
        <v>6336</v>
      </c>
      <c r="H308" s="335">
        <v>801968</v>
      </c>
      <c r="I308" s="335">
        <f t="shared" si="12"/>
        <v>1265632</v>
      </c>
      <c r="J308" s="317"/>
      <c r="K308" s="335">
        <v>479668</v>
      </c>
      <c r="L308" s="335">
        <v>2860577</v>
      </c>
      <c r="M308" s="335">
        <v>0</v>
      </c>
      <c r="N308" s="335">
        <v>1067224</v>
      </c>
      <c r="O308" s="335">
        <f t="shared" si="13"/>
        <v>4407469</v>
      </c>
      <c r="P308" s="335"/>
      <c r="Q308" s="318">
        <v>-140453</v>
      </c>
      <c r="R308" s="318">
        <v>-17655</v>
      </c>
      <c r="S308" s="335">
        <f t="shared" si="14"/>
        <v>-158108</v>
      </c>
    </row>
    <row r="309" spans="1:19" ht="12.75" customHeight="1">
      <c r="A309" s="315">
        <v>99521</v>
      </c>
      <c r="B309" s="316" t="s">
        <v>674</v>
      </c>
      <c r="C309" s="335">
        <v>4754310.1304911803</v>
      </c>
      <c r="D309" s="335">
        <v>5716124</v>
      </c>
      <c r="E309" s="329">
        <v>0</v>
      </c>
      <c r="F309" s="335">
        <v>274744</v>
      </c>
      <c r="G309" s="335">
        <v>3806</v>
      </c>
      <c r="H309" s="335">
        <v>1250569</v>
      </c>
      <c r="I309" s="335">
        <f t="shared" si="12"/>
        <v>1529119</v>
      </c>
      <c r="J309" s="317"/>
      <c r="K309" s="335">
        <v>288165</v>
      </c>
      <c r="L309" s="335">
        <v>1718517</v>
      </c>
      <c r="M309" s="335">
        <v>0</v>
      </c>
      <c r="N309" s="335">
        <v>0</v>
      </c>
      <c r="O309" s="335">
        <f t="shared" si="13"/>
        <v>2006682</v>
      </c>
      <c r="P309" s="335"/>
      <c r="Q309" s="318">
        <v>-84378</v>
      </c>
      <c r="R309" s="318">
        <v>323235</v>
      </c>
      <c r="S309" s="335">
        <f t="shared" si="14"/>
        <v>238857</v>
      </c>
    </row>
    <row r="310" spans="1:19" ht="12.75" customHeight="1">
      <c r="A310" s="315">
        <v>99831</v>
      </c>
      <c r="B310" s="316" t="s">
        <v>675</v>
      </c>
      <c r="C310" s="335">
        <v>519675.47916247591</v>
      </c>
      <c r="D310" s="335">
        <v>636639</v>
      </c>
      <c r="E310" s="329">
        <v>0</v>
      </c>
      <c r="F310" s="335">
        <v>30600</v>
      </c>
      <c r="G310" s="335">
        <v>424</v>
      </c>
      <c r="H310" s="335">
        <v>206510</v>
      </c>
      <c r="I310" s="335">
        <f t="shared" si="12"/>
        <v>237534</v>
      </c>
      <c r="J310" s="317"/>
      <c r="K310" s="335">
        <v>32095</v>
      </c>
      <c r="L310" s="335">
        <v>191402</v>
      </c>
      <c r="M310" s="335">
        <v>0</v>
      </c>
      <c r="N310" s="335">
        <v>153268</v>
      </c>
      <c r="O310" s="335">
        <f t="shared" si="13"/>
        <v>376765</v>
      </c>
      <c r="P310" s="335"/>
      <c r="Q310" s="318">
        <v>-9398</v>
      </c>
      <c r="R310" s="318">
        <v>21188</v>
      </c>
      <c r="S310" s="335">
        <f t="shared" si="14"/>
        <v>11790</v>
      </c>
    </row>
    <row r="311" spans="1:19" s="323" customFormat="1" ht="12.75" customHeight="1" thickBot="1">
      <c r="A311" s="320"/>
      <c r="B311" s="321" t="s">
        <v>782</v>
      </c>
      <c r="C311" s="336">
        <v>28488185468.279976</v>
      </c>
      <c r="D311" s="336">
        <f>SUM(D3:D310)</f>
        <v>31639499499</v>
      </c>
      <c r="E311" s="330">
        <v>0</v>
      </c>
      <c r="F311" s="336">
        <f>SUM(F3:F310)</f>
        <v>1520743317</v>
      </c>
      <c r="G311" s="336">
        <f>SUM(G3:G310)</f>
        <v>21069394</v>
      </c>
      <c r="H311" s="336">
        <f t="shared" ref="H311:O311" si="15">SUM(H3:H310)</f>
        <v>1653733682</v>
      </c>
      <c r="I311" s="336">
        <f t="shared" si="15"/>
        <v>3195546393</v>
      </c>
      <c r="J311" s="322"/>
      <c r="K311" s="336">
        <f t="shared" si="15"/>
        <v>1595029353</v>
      </c>
      <c r="L311" s="336">
        <f t="shared" si="15"/>
        <v>9512220240</v>
      </c>
      <c r="M311" s="336">
        <f t="shared" si="15"/>
        <v>0</v>
      </c>
      <c r="N311" s="336">
        <f t="shared" si="15"/>
        <v>1653733820</v>
      </c>
      <c r="O311" s="336">
        <f t="shared" si="15"/>
        <v>12760983413</v>
      </c>
      <c r="P311" s="336"/>
      <c r="Q311" s="344">
        <f t="shared" ref="Q311:S311" si="16">SUM(Q3:Q310)</f>
        <v>-467046016</v>
      </c>
      <c r="R311" s="344">
        <f t="shared" si="16"/>
        <v>103</v>
      </c>
      <c r="S311" s="344">
        <f t="shared" si="16"/>
        <v>-467045913</v>
      </c>
    </row>
    <row r="312" spans="1:19" ht="14.4" thickTop="1">
      <c r="A312" s="324"/>
      <c r="B312" s="325"/>
      <c r="C312" s="337"/>
      <c r="D312" s="337"/>
      <c r="E312" s="331"/>
      <c r="F312" s="337"/>
      <c r="G312" s="337"/>
      <c r="H312" s="337"/>
      <c r="I312" s="337"/>
      <c r="J312" s="326"/>
      <c r="K312" s="337"/>
      <c r="L312" s="337"/>
      <c r="M312" s="337"/>
      <c r="N312" s="337"/>
      <c r="O312" s="337"/>
      <c r="P312" s="337"/>
      <c r="S312" s="337"/>
    </row>
    <row r="328" spans="19:19">
      <c r="S328" s="345"/>
    </row>
  </sheetData>
  <mergeCells count="3">
    <mergeCell ref="E1:I1"/>
    <mergeCell ref="K1:O1"/>
    <mergeCell ref="Q1:S1"/>
  </mergeCells>
  <pageMargins left="0.7" right="0.7" top="0.75" bottom="0.75" header="0.3" footer="0.3"/>
  <pageSetup paperSize="5" scale="49" fitToHeight="0" orientation="landscape" r:id="rId1"/>
  <headerFooter>
    <oddFooter>&amp;F</oddFooter>
  </headerFooter>
  <ignoredErrors>
    <ignoredError sqref="I294:I310 I270:I293 I240:I269 I213:I239 I189:I212 I162:I188 I132:I161 I108:I131 I79:I107 I52:I78 I25:I51 I3:I24"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622"/>
  <sheetViews>
    <sheetView zoomScaleNormal="100" zoomScaleSheetLayoutView="115" workbookViewId="0">
      <pane ySplit="4" topLeftCell="A5" activePane="bottomLeft" state="frozen"/>
      <selection activeCell="G32" sqref="G32"/>
      <selection pane="bottomLeft" activeCell="A8" sqref="A8"/>
    </sheetView>
  </sheetViews>
  <sheetFormatPr defaultColWidth="9.109375" defaultRowHeight="15.6"/>
  <cols>
    <col min="1" max="1" width="14.33203125" style="38" customWidth="1"/>
    <col min="2" max="2" width="34.5546875" style="37" customWidth="1"/>
    <col min="3" max="3" width="17.5546875" style="37" customWidth="1"/>
    <col min="4" max="4" width="17.33203125" style="16" customWidth="1"/>
    <col min="5" max="5" width="15" style="37" customWidth="1"/>
    <col min="6" max="6" width="14.6640625" style="16" customWidth="1"/>
    <col min="7" max="7" width="12" style="16" customWidth="1"/>
    <col min="8" max="8" width="17.5546875" style="16" customWidth="1"/>
    <col min="9" max="9" width="17" style="16" customWidth="1"/>
    <col min="10" max="10" width="2.88671875" style="16" customWidth="1"/>
    <col min="11" max="13" width="17" style="16" customWidth="1"/>
    <col min="14" max="14" width="19.109375" style="16" customWidth="1"/>
    <col min="15" max="15" width="17" style="16" customWidth="1"/>
    <col min="16" max="16" width="3.109375" style="16" customWidth="1"/>
    <col min="17" max="17" width="20" style="16" customWidth="1"/>
    <col min="18" max="18" width="22.88671875" style="16" customWidth="1"/>
    <col min="19" max="19" width="15.33203125" style="16" customWidth="1"/>
    <col min="20" max="27" width="16.44140625" style="16" customWidth="1"/>
    <col min="28" max="28" width="12.44140625" style="16" customWidth="1"/>
    <col min="29" max="29" width="12.6640625" style="16" bestFit="1" customWidth="1"/>
    <col min="30" max="16384" width="9.109375" style="16"/>
  </cols>
  <sheetData>
    <row r="1" spans="1:35">
      <c r="A1" s="239" t="s">
        <v>751</v>
      </c>
    </row>
    <row r="2" spans="1:35" ht="18" customHeight="1">
      <c r="A2" s="239" t="s">
        <v>746</v>
      </c>
      <c r="B2" s="42"/>
      <c r="C2" s="15"/>
      <c r="D2" s="15"/>
      <c r="E2" s="16"/>
      <c r="H2" s="17"/>
      <c r="R2" s="15"/>
      <c r="S2" s="15"/>
    </row>
    <row r="3" spans="1:35" s="126" customFormat="1" ht="14.25" customHeight="1">
      <c r="A3" s="19"/>
      <c r="B3" s="20"/>
      <c r="C3" s="20"/>
      <c r="D3" s="240"/>
      <c r="E3" s="395" t="s">
        <v>283</v>
      </c>
      <c r="F3" s="395"/>
      <c r="G3" s="395"/>
      <c r="H3" s="395"/>
      <c r="I3" s="395"/>
      <c r="J3" s="241"/>
      <c r="K3" s="395" t="s">
        <v>284</v>
      </c>
      <c r="L3" s="395"/>
      <c r="M3" s="395"/>
      <c r="N3" s="395"/>
      <c r="O3" s="395"/>
      <c r="P3" s="241"/>
      <c r="Q3" s="395" t="s">
        <v>362</v>
      </c>
      <c r="R3" s="395"/>
      <c r="S3" s="395"/>
      <c r="T3" s="242"/>
      <c r="U3" s="243"/>
      <c r="V3" s="242"/>
      <c r="W3" s="242"/>
      <c r="X3" s="242"/>
      <c r="Y3" s="242"/>
      <c r="Z3" s="242"/>
      <c r="AA3" s="242"/>
    </row>
    <row r="4" spans="1:35" s="126" customFormat="1" ht="109.5" customHeight="1">
      <c r="A4" s="237" t="s">
        <v>363</v>
      </c>
      <c r="B4" s="124" t="s">
        <v>364</v>
      </c>
      <c r="C4" s="125" t="s">
        <v>700</v>
      </c>
      <c r="D4" s="238" t="s">
        <v>699</v>
      </c>
      <c r="E4" s="125" t="s">
        <v>365</v>
      </c>
      <c r="F4" s="125" t="s">
        <v>366</v>
      </c>
      <c r="G4" s="125" t="s">
        <v>367</v>
      </c>
      <c r="H4" s="125" t="s">
        <v>368</v>
      </c>
      <c r="I4" s="125" t="s">
        <v>369</v>
      </c>
      <c r="J4" s="125"/>
      <c r="K4" s="125" t="s">
        <v>365</v>
      </c>
      <c r="L4" s="125" t="s">
        <v>366</v>
      </c>
      <c r="M4" s="125" t="s">
        <v>367</v>
      </c>
      <c r="N4" s="125" t="s">
        <v>368</v>
      </c>
      <c r="O4" s="125" t="s">
        <v>370</v>
      </c>
      <c r="P4" s="125"/>
      <c r="Q4" s="125" t="s">
        <v>371</v>
      </c>
      <c r="R4" s="125" t="s">
        <v>372</v>
      </c>
      <c r="S4" s="125" t="s">
        <v>373</v>
      </c>
      <c r="T4" s="125"/>
      <c r="U4" s="125"/>
      <c r="V4" s="125"/>
      <c r="W4" s="125"/>
      <c r="X4" s="125"/>
      <c r="Y4" s="125"/>
      <c r="Z4" s="125"/>
      <c r="AA4" s="125"/>
    </row>
    <row r="5" spans="1:35" ht="12.75" customHeight="1">
      <c r="A5" s="26" t="s">
        <v>360</v>
      </c>
      <c r="B5" s="27" t="s">
        <v>676</v>
      </c>
      <c r="C5" s="28">
        <v>0</v>
      </c>
      <c r="D5" s="28">
        <v>0</v>
      </c>
      <c r="E5" s="28">
        <v>0</v>
      </c>
      <c r="F5" s="28">
        <v>0</v>
      </c>
      <c r="G5" s="28">
        <v>0</v>
      </c>
      <c r="H5" s="28">
        <v>0</v>
      </c>
      <c r="I5" s="28">
        <v>0</v>
      </c>
      <c r="J5" s="25"/>
      <c r="K5" s="28">
        <v>0</v>
      </c>
      <c r="L5" s="28">
        <v>0</v>
      </c>
      <c r="M5" s="28">
        <v>0</v>
      </c>
      <c r="N5" s="28">
        <v>0</v>
      </c>
      <c r="O5" s="28">
        <v>0</v>
      </c>
      <c r="P5" s="28"/>
      <c r="Q5" s="28">
        <v>0</v>
      </c>
      <c r="R5" s="28">
        <v>0</v>
      </c>
      <c r="S5" s="28">
        <v>0</v>
      </c>
      <c r="T5" s="25"/>
      <c r="U5" s="25"/>
      <c r="V5" s="25"/>
      <c r="W5" s="25"/>
      <c r="X5" s="25"/>
      <c r="Y5" s="25"/>
      <c r="Z5" s="25"/>
      <c r="AA5" s="25"/>
    </row>
    <row r="6" spans="1:35">
      <c r="A6" s="29">
        <v>10200</v>
      </c>
      <c r="B6" s="27" t="s">
        <v>374</v>
      </c>
      <c r="C6" s="27">
        <v>31701074</v>
      </c>
      <c r="D6" s="28">
        <v>26606142.74011302</v>
      </c>
      <c r="E6" s="28">
        <v>0</v>
      </c>
      <c r="F6" s="28">
        <v>2861.3530464031232</v>
      </c>
      <c r="G6" s="28">
        <v>0</v>
      </c>
      <c r="H6" s="28">
        <v>1025316.22</v>
      </c>
      <c r="I6" s="43">
        <f>SUM(E6:H6)</f>
        <v>1028177.5730464031</v>
      </c>
      <c r="J6" s="28"/>
      <c r="K6" s="28">
        <v>1819445.3698059206</v>
      </c>
      <c r="L6" s="28">
        <v>0</v>
      </c>
      <c r="M6" s="28">
        <v>11526395.306606488</v>
      </c>
      <c r="N6" s="28">
        <v>1213610.46</v>
      </c>
      <c r="O6" s="43">
        <f>SUM(K6:N6)</f>
        <v>14559451.136412408</v>
      </c>
      <c r="P6" s="28"/>
      <c r="Q6" s="43">
        <f>S6-R6</f>
        <v>-359908.08526716568</v>
      </c>
      <c r="R6" s="28">
        <v>13611</v>
      </c>
      <c r="S6" s="28">
        <v>-346297.08526716568</v>
      </c>
      <c r="T6" s="30"/>
      <c r="U6" s="30"/>
      <c r="V6" s="30"/>
      <c r="W6" s="30"/>
      <c r="X6" s="30"/>
      <c r="Y6" s="30"/>
      <c r="Z6" s="30"/>
      <c r="AA6" s="30"/>
      <c r="AB6" s="31"/>
      <c r="AC6" s="31"/>
      <c r="AD6" s="31"/>
      <c r="AE6" s="31"/>
      <c r="AF6" s="31"/>
      <c r="AG6" s="31"/>
      <c r="AH6" s="31"/>
      <c r="AI6" s="31"/>
    </row>
    <row r="7" spans="1:35">
      <c r="A7" s="29">
        <v>10400</v>
      </c>
      <c r="B7" s="27" t="s">
        <v>375</v>
      </c>
      <c r="C7" s="27">
        <v>93084903</v>
      </c>
      <c r="D7" s="28">
        <v>77929193.644273281</v>
      </c>
      <c r="E7" s="28">
        <v>0</v>
      </c>
      <c r="F7" s="28">
        <v>8380.8817391964458</v>
      </c>
      <c r="G7" s="28">
        <v>0</v>
      </c>
      <c r="H7" s="28">
        <v>3810203.55</v>
      </c>
      <c r="I7" s="43">
        <f t="shared" ref="I7:I70" si="0">SUM(E7:H7)</f>
        <v>3818584.4317391962</v>
      </c>
      <c r="J7" s="28"/>
      <c r="K7" s="28">
        <v>5329141.9227138823</v>
      </c>
      <c r="L7" s="28">
        <v>0</v>
      </c>
      <c r="M7" s="28">
        <v>33760725.914382041</v>
      </c>
      <c r="N7" s="28">
        <v>3710220.4699999988</v>
      </c>
      <c r="O7" s="43">
        <f t="shared" ref="O7:O70" si="1">SUM(K7:N7)</f>
        <v>42800088.307095923</v>
      </c>
      <c r="P7" s="28"/>
      <c r="Q7" s="43">
        <f t="shared" ref="Q7:Q70" si="2">S7-R7</f>
        <v>-1054168.0983395092</v>
      </c>
      <c r="R7" s="28">
        <v>210508</v>
      </c>
      <c r="S7" s="28">
        <v>-843660.09833950922</v>
      </c>
      <c r="T7" s="30"/>
      <c r="U7" s="30"/>
      <c r="V7" s="30"/>
      <c r="W7" s="30"/>
      <c r="X7" s="30"/>
      <c r="Y7" s="30"/>
      <c r="Z7" s="30"/>
      <c r="AA7" s="30"/>
      <c r="AB7" s="31"/>
      <c r="AC7" s="31"/>
      <c r="AD7" s="31"/>
      <c r="AE7" s="31"/>
      <c r="AF7" s="31"/>
      <c r="AG7" s="31"/>
      <c r="AH7" s="31"/>
      <c r="AI7" s="31"/>
    </row>
    <row r="8" spans="1:35">
      <c r="A8" s="29">
        <v>10500</v>
      </c>
      <c r="B8" s="27" t="s">
        <v>376</v>
      </c>
      <c r="C8" s="27">
        <v>22756790</v>
      </c>
      <c r="D8" s="28">
        <v>19211855.346374661</v>
      </c>
      <c r="E8" s="28">
        <v>0</v>
      </c>
      <c r="F8" s="28">
        <v>2066.1357259752558</v>
      </c>
      <c r="G8" s="28">
        <v>0</v>
      </c>
      <c r="H8" s="28">
        <v>2356331.92</v>
      </c>
      <c r="I8" s="43">
        <f t="shared" si="0"/>
        <v>2358398.055725975</v>
      </c>
      <c r="J8" s="28"/>
      <c r="K8" s="28">
        <v>1313791.4193223445</v>
      </c>
      <c r="L8" s="28">
        <v>0</v>
      </c>
      <c r="M8" s="28">
        <v>8323019.4766179062</v>
      </c>
      <c r="N8" s="28">
        <v>734940.19</v>
      </c>
      <c r="O8" s="43">
        <f t="shared" si="1"/>
        <v>10371751.085940251</v>
      </c>
      <c r="P8" s="28"/>
      <c r="Q8" s="43">
        <f t="shared" si="2"/>
        <v>-259883.67774910177</v>
      </c>
      <c r="R8" s="28">
        <v>442098</v>
      </c>
      <c r="S8" s="28">
        <v>182214.32225089823</v>
      </c>
      <c r="T8" s="30"/>
      <c r="U8" s="30"/>
      <c r="V8" s="30"/>
      <c r="W8" s="30"/>
      <c r="X8" s="30"/>
      <c r="Y8" s="30"/>
      <c r="Z8" s="30"/>
      <c r="AA8" s="30"/>
      <c r="AB8" s="31"/>
      <c r="AC8" s="31"/>
      <c r="AD8" s="31"/>
      <c r="AE8" s="31"/>
      <c r="AF8" s="31"/>
      <c r="AG8" s="31"/>
      <c r="AH8" s="31"/>
      <c r="AI8" s="31"/>
    </row>
    <row r="9" spans="1:35">
      <c r="A9" s="29">
        <v>10700</v>
      </c>
      <c r="B9" s="27" t="s">
        <v>377</v>
      </c>
      <c r="C9" s="27">
        <v>132608146</v>
      </c>
      <c r="D9" s="28">
        <v>116913390.48434633</v>
      </c>
      <c r="E9" s="28">
        <v>0</v>
      </c>
      <c r="F9" s="28">
        <v>12573.430417543243</v>
      </c>
      <c r="G9" s="28">
        <v>0</v>
      </c>
      <c r="H9" s="28">
        <v>12302050.529999999</v>
      </c>
      <c r="I9" s="43">
        <f t="shared" si="0"/>
        <v>12314623.960417543</v>
      </c>
      <c r="J9" s="28"/>
      <c r="K9" s="28">
        <v>7995053.1740685394</v>
      </c>
      <c r="L9" s="28">
        <v>0</v>
      </c>
      <c r="M9" s="28">
        <v>50649579.762586087</v>
      </c>
      <c r="N9" s="28">
        <v>0</v>
      </c>
      <c r="O9" s="43">
        <f t="shared" si="1"/>
        <v>58644632.936654627</v>
      </c>
      <c r="P9" s="28"/>
      <c r="Q9" s="43">
        <f t="shared" si="2"/>
        <v>-1581517.2729231892</v>
      </c>
      <c r="R9" s="28">
        <v>2943445</v>
      </c>
      <c r="S9" s="28">
        <v>1361927.7270768108</v>
      </c>
      <c r="T9" s="30"/>
      <c r="U9" s="30"/>
      <c r="V9" s="30"/>
      <c r="W9" s="30"/>
      <c r="X9" s="30"/>
      <c r="Y9" s="30"/>
      <c r="Z9" s="30"/>
      <c r="AA9" s="30"/>
      <c r="AB9" s="31"/>
      <c r="AC9" s="31"/>
      <c r="AD9" s="31"/>
      <c r="AE9" s="31"/>
      <c r="AF9" s="31"/>
      <c r="AG9" s="31"/>
      <c r="AH9" s="31"/>
      <c r="AI9" s="31"/>
    </row>
    <row r="10" spans="1:35">
      <c r="A10" s="29">
        <v>10800</v>
      </c>
      <c r="B10" s="27" t="s">
        <v>378</v>
      </c>
      <c r="C10" s="27">
        <v>578237397</v>
      </c>
      <c r="D10" s="28">
        <v>508941806.61934447</v>
      </c>
      <c r="E10" s="28">
        <v>0</v>
      </c>
      <c r="F10" s="28">
        <v>54734.058858694021</v>
      </c>
      <c r="G10" s="28">
        <v>0</v>
      </c>
      <c r="H10" s="28">
        <v>50045739.579999998</v>
      </c>
      <c r="I10" s="43">
        <f t="shared" si="0"/>
        <v>50100473.638858691</v>
      </c>
      <c r="J10" s="28"/>
      <c r="K10" s="28">
        <v>34803684.951187737</v>
      </c>
      <c r="L10" s="28">
        <v>0</v>
      </c>
      <c r="M10" s="28">
        <v>220485339.94553122</v>
      </c>
      <c r="N10" s="28">
        <v>0</v>
      </c>
      <c r="O10" s="43">
        <f t="shared" si="1"/>
        <v>255289024.89671895</v>
      </c>
      <c r="P10" s="28"/>
      <c r="Q10" s="43">
        <f t="shared" si="2"/>
        <v>-6884585.7198558152</v>
      </c>
      <c r="R10" s="28">
        <v>12032667</v>
      </c>
      <c r="S10" s="28">
        <v>5148081.2801441848</v>
      </c>
      <c r="T10" s="30"/>
      <c r="U10" s="30"/>
      <c r="V10" s="30"/>
      <c r="W10" s="30"/>
      <c r="X10" s="30"/>
      <c r="Y10" s="30"/>
      <c r="Z10" s="30"/>
      <c r="AA10" s="30"/>
      <c r="AB10" s="31"/>
      <c r="AC10" s="31"/>
      <c r="AD10" s="31"/>
      <c r="AE10" s="31"/>
      <c r="AF10" s="31"/>
      <c r="AG10" s="31"/>
      <c r="AH10" s="31"/>
      <c r="AI10" s="31"/>
    </row>
    <row r="11" spans="1:35">
      <c r="A11" s="29">
        <v>10850</v>
      </c>
      <c r="B11" s="27" t="s">
        <v>379</v>
      </c>
      <c r="C11" s="27">
        <v>4077013</v>
      </c>
      <c r="D11" s="28">
        <v>4335971.59252398</v>
      </c>
      <c r="E11" s="28">
        <v>0</v>
      </c>
      <c r="F11" s="28">
        <v>466.31135197705908</v>
      </c>
      <c r="G11" s="28">
        <v>0</v>
      </c>
      <c r="H11" s="28">
        <v>1368923.98</v>
      </c>
      <c r="I11" s="43">
        <f t="shared" si="0"/>
        <v>1369390.291351977</v>
      </c>
      <c r="J11" s="28"/>
      <c r="K11" s="28">
        <v>296512.87921604759</v>
      </c>
      <c r="L11" s="28">
        <v>0</v>
      </c>
      <c r="M11" s="28">
        <v>1878443.1322105562</v>
      </c>
      <c r="N11" s="28">
        <v>0</v>
      </c>
      <c r="O11" s="43">
        <f t="shared" si="1"/>
        <v>2174956.0114266039</v>
      </c>
      <c r="P11" s="28"/>
      <c r="Q11" s="43">
        <f t="shared" si="2"/>
        <v>-58653.798782145139</v>
      </c>
      <c r="R11" s="28">
        <v>288245</v>
      </c>
      <c r="S11" s="28">
        <v>229591.20121785486</v>
      </c>
      <c r="T11" s="30"/>
      <c r="U11" s="30"/>
      <c r="V11" s="30"/>
      <c r="W11" s="30"/>
      <c r="X11" s="30"/>
      <c r="Y11" s="30"/>
      <c r="Z11" s="30"/>
      <c r="AA11" s="30"/>
      <c r="AB11" s="31"/>
      <c r="AC11" s="31"/>
      <c r="AD11" s="31"/>
      <c r="AE11" s="31"/>
      <c r="AF11" s="31"/>
      <c r="AG11" s="31"/>
      <c r="AH11" s="31"/>
      <c r="AI11" s="31"/>
    </row>
    <row r="12" spans="1:35">
      <c r="A12" s="29">
        <v>10900</v>
      </c>
      <c r="B12" s="27" t="s">
        <v>380</v>
      </c>
      <c r="C12" s="27">
        <v>50617538</v>
      </c>
      <c r="D12" s="28">
        <v>37555814.987276547</v>
      </c>
      <c r="E12" s="28">
        <v>0</v>
      </c>
      <c r="F12" s="28">
        <v>4038.9336930685577</v>
      </c>
      <c r="G12" s="28">
        <v>0</v>
      </c>
      <c r="H12" s="28">
        <v>0</v>
      </c>
      <c r="I12" s="43">
        <f t="shared" si="0"/>
        <v>4038.9336930685577</v>
      </c>
      <c r="J12" s="28"/>
      <c r="K12" s="28">
        <v>2568232.2620217488</v>
      </c>
      <c r="L12" s="28">
        <v>0</v>
      </c>
      <c r="M12" s="28">
        <v>16270046.236343183</v>
      </c>
      <c r="N12" s="28">
        <v>8335885.0899999999</v>
      </c>
      <c r="O12" s="43">
        <f t="shared" si="1"/>
        <v>27174163.588364933</v>
      </c>
      <c r="P12" s="28"/>
      <c r="Q12" s="43">
        <f t="shared" si="2"/>
        <v>-508027.10061264783</v>
      </c>
      <c r="R12" s="28">
        <v>-1686313</v>
      </c>
      <c r="S12" s="28">
        <v>-2194340.1006126478</v>
      </c>
      <c r="T12" s="30"/>
      <c r="U12" s="30"/>
      <c r="V12" s="30"/>
      <c r="W12" s="30"/>
      <c r="X12" s="30"/>
      <c r="Y12" s="30"/>
      <c r="Z12" s="30"/>
      <c r="AA12" s="30"/>
      <c r="AB12" s="31"/>
      <c r="AC12" s="31"/>
      <c r="AD12" s="31"/>
      <c r="AE12" s="31"/>
      <c r="AF12" s="31"/>
      <c r="AG12" s="31"/>
      <c r="AH12" s="31"/>
      <c r="AI12" s="31"/>
    </row>
    <row r="13" spans="1:35">
      <c r="A13" s="29">
        <v>10910</v>
      </c>
      <c r="B13" s="27" t="s">
        <v>381</v>
      </c>
      <c r="C13" s="27">
        <v>8324716</v>
      </c>
      <c r="D13" s="28">
        <v>7590435.7420295365</v>
      </c>
      <c r="E13" s="28">
        <v>0</v>
      </c>
      <c r="F13" s="28">
        <v>816.31206414677115</v>
      </c>
      <c r="G13" s="28">
        <v>0</v>
      </c>
      <c r="H13" s="28">
        <v>987355.96</v>
      </c>
      <c r="I13" s="43">
        <f t="shared" si="0"/>
        <v>988172.2720641467</v>
      </c>
      <c r="J13" s="28"/>
      <c r="K13" s="28">
        <v>519067.44164114178</v>
      </c>
      <c r="L13" s="28">
        <v>0</v>
      </c>
      <c r="M13" s="28">
        <v>3288351.8364626113</v>
      </c>
      <c r="N13" s="28">
        <v>0</v>
      </c>
      <c r="O13" s="43">
        <f t="shared" si="1"/>
        <v>3807419.278103753</v>
      </c>
      <c r="P13" s="28"/>
      <c r="Q13" s="43">
        <f t="shared" si="2"/>
        <v>-102677.75671962998</v>
      </c>
      <c r="R13" s="28">
        <v>223606</v>
      </c>
      <c r="S13" s="28">
        <v>120928.24328037002</v>
      </c>
      <c r="T13" s="30"/>
      <c r="U13" s="30"/>
      <c r="V13" s="30"/>
      <c r="W13" s="30"/>
      <c r="X13" s="30"/>
      <c r="Y13" s="30"/>
      <c r="Z13" s="30"/>
      <c r="AA13" s="30"/>
      <c r="AB13" s="31"/>
      <c r="AC13" s="31"/>
      <c r="AD13" s="31"/>
      <c r="AE13" s="31"/>
      <c r="AF13" s="31"/>
      <c r="AG13" s="31"/>
      <c r="AH13" s="31"/>
      <c r="AI13" s="31"/>
    </row>
    <row r="14" spans="1:35">
      <c r="A14" s="29">
        <v>10930</v>
      </c>
      <c r="B14" s="27" t="s">
        <v>382</v>
      </c>
      <c r="C14" s="27">
        <v>78559570</v>
      </c>
      <c r="D14" s="28">
        <v>64657042.445347913</v>
      </c>
      <c r="E14" s="28">
        <v>0</v>
      </c>
      <c r="F14" s="28">
        <v>6953.5304976597617</v>
      </c>
      <c r="G14" s="28">
        <v>0</v>
      </c>
      <c r="H14" s="28">
        <v>9264635.9900000002</v>
      </c>
      <c r="I14" s="43">
        <f t="shared" si="0"/>
        <v>9271589.5204976592</v>
      </c>
      <c r="J14" s="28"/>
      <c r="K14" s="28">
        <v>4421533.6809538491</v>
      </c>
      <c r="L14" s="28">
        <v>0</v>
      </c>
      <c r="M14" s="28">
        <v>28010923.501146562</v>
      </c>
      <c r="N14" s="28">
        <v>4136665.0500000007</v>
      </c>
      <c r="O14" s="43">
        <f t="shared" si="1"/>
        <v>36569122.232100412</v>
      </c>
      <c r="P14" s="28"/>
      <c r="Q14" s="43">
        <f t="shared" si="2"/>
        <v>-874632.31788384495</v>
      </c>
      <c r="R14" s="28">
        <v>1488827</v>
      </c>
      <c r="S14" s="28">
        <v>614194.68211615505</v>
      </c>
      <c r="T14" s="30"/>
      <c r="U14" s="30"/>
      <c r="V14" s="30"/>
      <c r="W14" s="30"/>
      <c r="X14" s="30"/>
      <c r="Y14" s="30"/>
      <c r="Z14" s="30"/>
      <c r="AA14" s="30"/>
      <c r="AB14" s="31"/>
      <c r="AC14" s="31"/>
      <c r="AD14" s="31"/>
      <c r="AE14" s="31"/>
      <c r="AF14" s="31"/>
      <c r="AG14" s="31"/>
      <c r="AH14" s="31"/>
      <c r="AI14" s="31"/>
    </row>
    <row r="15" spans="1:35">
      <c r="A15" s="29">
        <v>10940</v>
      </c>
      <c r="B15" s="27" t="s">
        <v>383</v>
      </c>
      <c r="C15" s="27">
        <v>19846062</v>
      </c>
      <c r="D15" s="28">
        <v>17255916.481559861</v>
      </c>
      <c r="E15" s="28">
        <v>0</v>
      </c>
      <c r="F15" s="28">
        <v>1855.7846094845997</v>
      </c>
      <c r="G15" s="28">
        <v>0</v>
      </c>
      <c r="H15" s="28">
        <v>1122475.8500000001</v>
      </c>
      <c r="I15" s="43">
        <f t="shared" si="0"/>
        <v>1124331.6346094846</v>
      </c>
      <c r="J15" s="28"/>
      <c r="K15" s="28">
        <v>1180035.6895239777</v>
      </c>
      <c r="L15" s="28">
        <v>0</v>
      </c>
      <c r="M15" s="28">
        <v>7475661.5719702533</v>
      </c>
      <c r="N15" s="28">
        <v>0</v>
      </c>
      <c r="O15" s="43">
        <f t="shared" si="1"/>
        <v>8655697.2614942305</v>
      </c>
      <c r="P15" s="28"/>
      <c r="Q15" s="43">
        <f t="shared" si="2"/>
        <v>-233425.19243037095</v>
      </c>
      <c r="R15" s="28">
        <v>275467</v>
      </c>
      <c r="S15" s="28">
        <v>42041.807569629047</v>
      </c>
      <c r="T15" s="30"/>
      <c r="U15" s="30"/>
      <c r="V15" s="30"/>
      <c r="W15" s="30"/>
      <c r="X15" s="30"/>
      <c r="Y15" s="30"/>
      <c r="Z15" s="30"/>
      <c r="AA15" s="30"/>
      <c r="AB15" s="31"/>
      <c r="AC15" s="31"/>
      <c r="AD15" s="31"/>
      <c r="AE15" s="31"/>
      <c r="AF15" s="31"/>
      <c r="AG15" s="31"/>
      <c r="AH15" s="31"/>
      <c r="AI15" s="31"/>
    </row>
    <row r="16" spans="1:35">
      <c r="A16" s="29">
        <v>10950</v>
      </c>
      <c r="B16" s="27" t="s">
        <v>384</v>
      </c>
      <c r="C16" s="27">
        <v>23690030</v>
      </c>
      <c r="D16" s="28">
        <v>20542189.433207545</v>
      </c>
      <c r="E16" s="28">
        <v>0</v>
      </c>
      <c r="F16" s="28">
        <v>2209.2062275007943</v>
      </c>
      <c r="G16" s="28">
        <v>0</v>
      </c>
      <c r="H16" s="28">
        <v>295.26000000000931</v>
      </c>
      <c r="I16" s="43">
        <f t="shared" si="0"/>
        <v>2504.4662275008036</v>
      </c>
      <c r="J16" s="28"/>
      <c r="K16" s="28">
        <v>1404765.4995336886</v>
      </c>
      <c r="L16" s="28">
        <v>0</v>
      </c>
      <c r="M16" s="28">
        <v>8899350.7194090728</v>
      </c>
      <c r="N16" s="28">
        <v>769488.29</v>
      </c>
      <c r="O16" s="43">
        <f t="shared" si="1"/>
        <v>11073604.508942761</v>
      </c>
      <c r="P16" s="28"/>
      <c r="Q16" s="43">
        <f t="shared" si="2"/>
        <v>-277879.44039258175</v>
      </c>
      <c r="R16" s="28">
        <v>-192308</v>
      </c>
      <c r="S16" s="28">
        <v>-470187.44039258175</v>
      </c>
      <c r="T16" s="30"/>
      <c r="U16" s="30"/>
      <c r="V16" s="30"/>
      <c r="W16" s="30"/>
      <c r="X16" s="30"/>
      <c r="Y16" s="30"/>
      <c r="Z16" s="30"/>
      <c r="AA16" s="30"/>
      <c r="AB16" s="31"/>
      <c r="AC16" s="31"/>
      <c r="AD16" s="31"/>
      <c r="AE16" s="31"/>
      <c r="AF16" s="31"/>
      <c r="AG16" s="31"/>
      <c r="AH16" s="31"/>
      <c r="AI16" s="31"/>
    </row>
    <row r="17" spans="1:35">
      <c r="A17" s="29">
        <v>11300</v>
      </c>
      <c r="B17" s="27" t="s">
        <v>385</v>
      </c>
      <c r="C17" s="27">
        <v>137563488</v>
      </c>
      <c r="D17" s="28">
        <v>116366752.15700558</v>
      </c>
      <c r="E17" s="28">
        <v>0</v>
      </c>
      <c r="F17" s="28">
        <v>12514.642335085184</v>
      </c>
      <c r="G17" s="28">
        <v>0</v>
      </c>
      <c r="H17" s="28">
        <v>0</v>
      </c>
      <c r="I17" s="43">
        <f t="shared" si="0"/>
        <v>12514.642335085184</v>
      </c>
      <c r="J17" s="28"/>
      <c r="K17" s="28">
        <v>7957671.661653446</v>
      </c>
      <c r="L17" s="28">
        <v>0</v>
      </c>
      <c r="M17" s="28">
        <v>50412763.589698657</v>
      </c>
      <c r="N17" s="28">
        <v>7708023.2300000004</v>
      </c>
      <c r="O17" s="43">
        <f t="shared" si="1"/>
        <v>66078458.481352106</v>
      </c>
      <c r="P17" s="28"/>
      <c r="Q17" s="43">
        <f t="shared" si="2"/>
        <v>-1574122.7620568657</v>
      </c>
      <c r="R17" s="28">
        <v>-1755107</v>
      </c>
      <c r="S17" s="28">
        <v>-3329229.7620568657</v>
      </c>
      <c r="T17" s="30"/>
      <c r="U17" s="30"/>
      <c r="V17" s="30"/>
      <c r="W17" s="30"/>
      <c r="X17" s="30"/>
      <c r="Y17" s="30"/>
      <c r="Z17" s="30"/>
      <c r="AA17" s="30"/>
      <c r="AB17" s="31"/>
      <c r="AC17" s="31"/>
      <c r="AD17" s="31"/>
      <c r="AE17" s="31"/>
      <c r="AF17" s="31"/>
      <c r="AG17" s="31"/>
      <c r="AH17" s="31"/>
      <c r="AI17" s="31"/>
    </row>
    <row r="18" spans="1:35">
      <c r="A18" s="29">
        <v>11310</v>
      </c>
      <c r="B18" s="27" t="s">
        <v>386</v>
      </c>
      <c r="C18" s="27">
        <v>14467153</v>
      </c>
      <c r="D18" s="28">
        <v>13398204.643087953</v>
      </c>
      <c r="E18" s="28">
        <v>0</v>
      </c>
      <c r="F18" s="28">
        <v>1440.9076055121741</v>
      </c>
      <c r="G18" s="28">
        <v>0</v>
      </c>
      <c r="H18" s="28">
        <v>1792755.18</v>
      </c>
      <c r="I18" s="43">
        <f t="shared" si="0"/>
        <v>1794196.087605512</v>
      </c>
      <c r="J18" s="28"/>
      <c r="K18" s="28">
        <v>916228.31179914041</v>
      </c>
      <c r="L18" s="28">
        <v>0</v>
      </c>
      <c r="M18" s="28">
        <v>5804411.5465957159</v>
      </c>
      <c r="N18" s="28">
        <v>0</v>
      </c>
      <c r="O18" s="43">
        <f t="shared" si="1"/>
        <v>6720639.8583948566</v>
      </c>
      <c r="P18" s="28"/>
      <c r="Q18" s="43">
        <f t="shared" si="2"/>
        <v>-181240.93355018995</v>
      </c>
      <c r="R18" s="28">
        <v>392361</v>
      </c>
      <c r="S18" s="28">
        <v>211120.06644981005</v>
      </c>
      <c r="T18" s="30"/>
      <c r="U18" s="30"/>
      <c r="V18" s="30"/>
      <c r="W18" s="30"/>
      <c r="X18" s="30"/>
      <c r="Y18" s="30"/>
      <c r="Z18" s="30"/>
      <c r="AA18" s="30"/>
      <c r="AB18" s="31"/>
      <c r="AC18" s="31"/>
      <c r="AD18" s="31"/>
      <c r="AE18" s="31"/>
      <c r="AF18" s="31"/>
      <c r="AG18" s="31"/>
      <c r="AH18" s="31"/>
      <c r="AI18" s="31"/>
    </row>
    <row r="19" spans="1:35">
      <c r="A19" s="29">
        <v>11600</v>
      </c>
      <c r="B19" s="27" t="s">
        <v>387</v>
      </c>
      <c r="C19" s="27">
        <v>62613997</v>
      </c>
      <c r="D19" s="28">
        <v>53771896.248163909</v>
      </c>
      <c r="E19" s="28">
        <v>0</v>
      </c>
      <c r="F19" s="28">
        <v>5782.8893282002455</v>
      </c>
      <c r="G19" s="28">
        <v>0</v>
      </c>
      <c r="H19" s="28">
        <v>3406216.1400000006</v>
      </c>
      <c r="I19" s="43">
        <f t="shared" si="0"/>
        <v>3411999.029328201</v>
      </c>
      <c r="J19" s="28"/>
      <c r="K19" s="28">
        <v>3677159.3863680321</v>
      </c>
      <c r="L19" s="28">
        <v>0</v>
      </c>
      <c r="M19" s="28">
        <v>23295226.884002347</v>
      </c>
      <c r="N19" s="28">
        <v>824975.10999999987</v>
      </c>
      <c r="O19" s="43">
        <f t="shared" si="1"/>
        <v>27797361.380370378</v>
      </c>
      <c r="P19" s="28"/>
      <c r="Q19" s="43">
        <f t="shared" si="2"/>
        <v>-727386.16719834413</v>
      </c>
      <c r="R19" s="28">
        <v>686560</v>
      </c>
      <c r="S19" s="28">
        <v>-40826.167198344134</v>
      </c>
      <c r="T19" s="30"/>
      <c r="U19" s="30"/>
      <c r="V19" s="30"/>
      <c r="W19" s="30"/>
      <c r="X19" s="30"/>
      <c r="Y19" s="30"/>
      <c r="Z19" s="30"/>
      <c r="AA19" s="30"/>
      <c r="AB19" s="31"/>
      <c r="AC19" s="31"/>
      <c r="AD19" s="31"/>
      <c r="AE19" s="31"/>
      <c r="AF19" s="31"/>
      <c r="AG19" s="31"/>
      <c r="AH19" s="31"/>
      <c r="AI19" s="31"/>
    </row>
    <row r="20" spans="1:35">
      <c r="A20" s="29">
        <v>11900</v>
      </c>
      <c r="B20" s="27" t="s">
        <v>388</v>
      </c>
      <c r="C20" s="27">
        <v>6513734</v>
      </c>
      <c r="D20" s="28">
        <v>5441157.1107276268</v>
      </c>
      <c r="E20" s="28">
        <v>0</v>
      </c>
      <c r="F20" s="28">
        <v>585.16831300948388</v>
      </c>
      <c r="G20" s="28">
        <v>0</v>
      </c>
      <c r="H20" s="28">
        <v>0</v>
      </c>
      <c r="I20" s="43">
        <f t="shared" si="0"/>
        <v>585.16831300948388</v>
      </c>
      <c r="J20" s="28"/>
      <c r="K20" s="28">
        <v>372090.32244399557</v>
      </c>
      <c r="L20" s="28">
        <v>0</v>
      </c>
      <c r="M20" s="28">
        <v>2357234.9120378681</v>
      </c>
      <c r="N20" s="28">
        <v>557564.3899999999</v>
      </c>
      <c r="O20" s="43">
        <f t="shared" si="1"/>
        <v>3286889.6244818633</v>
      </c>
      <c r="P20" s="28"/>
      <c r="Q20" s="43">
        <f t="shared" si="2"/>
        <v>-73603.922227984003</v>
      </c>
      <c r="R20" s="28">
        <v>-125614</v>
      </c>
      <c r="S20" s="28">
        <v>-199217.922227984</v>
      </c>
      <c r="T20" s="30"/>
      <c r="U20" s="30"/>
      <c r="V20" s="30"/>
      <c r="W20" s="30"/>
      <c r="X20" s="30"/>
      <c r="Y20" s="30"/>
      <c r="Z20" s="30"/>
      <c r="AA20" s="30"/>
      <c r="AB20" s="31"/>
      <c r="AC20" s="31"/>
      <c r="AD20" s="31"/>
      <c r="AE20" s="31"/>
      <c r="AF20" s="31"/>
      <c r="AG20" s="31"/>
      <c r="AH20" s="31"/>
      <c r="AI20" s="31"/>
    </row>
    <row r="21" spans="1:35">
      <c r="A21" s="29">
        <v>12100</v>
      </c>
      <c r="B21" s="27" t="s">
        <v>389</v>
      </c>
      <c r="C21" s="27">
        <v>8085569</v>
      </c>
      <c r="D21" s="28">
        <v>6402078.7762675453</v>
      </c>
      <c r="E21" s="28">
        <v>0</v>
      </c>
      <c r="F21" s="28">
        <v>688.51045713883764</v>
      </c>
      <c r="G21" s="28">
        <v>0</v>
      </c>
      <c r="H21" s="28">
        <v>25071.679999999993</v>
      </c>
      <c r="I21" s="43">
        <f t="shared" si="0"/>
        <v>25760.19045713883</v>
      </c>
      <c r="J21" s="28"/>
      <c r="K21" s="28">
        <v>437802.37635440938</v>
      </c>
      <c r="L21" s="28">
        <v>0</v>
      </c>
      <c r="M21" s="28">
        <v>2773528.3179021287</v>
      </c>
      <c r="N21" s="28">
        <v>798789.85</v>
      </c>
      <c r="O21" s="43">
        <f t="shared" si="1"/>
        <v>4010120.5442565382</v>
      </c>
      <c r="P21" s="28"/>
      <c r="Q21" s="43">
        <f t="shared" si="2"/>
        <v>-86602.553511094535</v>
      </c>
      <c r="R21" s="28">
        <v>-153487</v>
      </c>
      <c r="S21" s="28">
        <v>-240089.55351109453</v>
      </c>
      <c r="T21" s="30"/>
      <c r="U21" s="30"/>
      <c r="V21" s="30"/>
      <c r="W21" s="30"/>
      <c r="X21" s="30"/>
      <c r="Y21" s="30"/>
      <c r="Z21" s="30"/>
      <c r="AA21" s="30"/>
      <c r="AB21" s="31"/>
      <c r="AC21" s="31"/>
      <c r="AD21" s="31"/>
      <c r="AE21" s="31"/>
      <c r="AF21" s="31"/>
      <c r="AG21" s="31"/>
      <c r="AH21" s="31"/>
      <c r="AI21" s="31"/>
    </row>
    <row r="22" spans="1:35">
      <c r="A22" s="29">
        <v>12150</v>
      </c>
      <c r="B22" s="27" t="s">
        <v>390</v>
      </c>
      <c r="C22" s="27">
        <v>1204359</v>
      </c>
      <c r="D22" s="28">
        <v>1093386.8753951197</v>
      </c>
      <c r="E22" s="28">
        <v>0</v>
      </c>
      <c r="F22" s="28">
        <v>117.5881022109576</v>
      </c>
      <c r="G22" s="28">
        <v>0</v>
      </c>
      <c r="H22" s="28">
        <v>57629.820000000007</v>
      </c>
      <c r="I22" s="43">
        <f t="shared" si="0"/>
        <v>57747.408102210968</v>
      </c>
      <c r="J22" s="28"/>
      <c r="K22" s="28">
        <v>74770.615384540826</v>
      </c>
      <c r="L22" s="28">
        <v>0</v>
      </c>
      <c r="M22" s="28">
        <v>473680.4328081485</v>
      </c>
      <c r="N22" s="28">
        <v>4691.9399999999951</v>
      </c>
      <c r="O22" s="43">
        <f t="shared" si="1"/>
        <v>553142.98819268926</v>
      </c>
      <c r="P22" s="28"/>
      <c r="Q22" s="43">
        <f t="shared" si="2"/>
        <v>-14790.523235203422</v>
      </c>
      <c r="R22" s="28">
        <v>10357</v>
      </c>
      <c r="S22" s="28">
        <v>-4433.5232352034218</v>
      </c>
      <c r="T22" s="30"/>
      <c r="U22" s="30"/>
      <c r="V22" s="30"/>
      <c r="W22" s="30"/>
      <c r="X22" s="30"/>
      <c r="Y22" s="30"/>
      <c r="Z22" s="30"/>
      <c r="AA22" s="30"/>
      <c r="AB22" s="31"/>
      <c r="AC22" s="31"/>
      <c r="AD22" s="31"/>
      <c r="AE22" s="31"/>
      <c r="AF22" s="31"/>
      <c r="AG22" s="31"/>
      <c r="AH22" s="31"/>
      <c r="AI22" s="31"/>
    </row>
    <row r="23" spans="1:35">
      <c r="A23" s="29">
        <v>12160</v>
      </c>
      <c r="B23" s="27" t="s">
        <v>391</v>
      </c>
      <c r="C23" s="27">
        <v>53160533</v>
      </c>
      <c r="D23" s="28">
        <v>47335582.015007056</v>
      </c>
      <c r="E23" s="28">
        <v>0</v>
      </c>
      <c r="F23" s="28">
        <v>5090.6970252423625</v>
      </c>
      <c r="G23" s="28">
        <v>0</v>
      </c>
      <c r="H23" s="28">
        <v>2032790.4200000004</v>
      </c>
      <c r="I23" s="43">
        <f t="shared" si="0"/>
        <v>2037881.1170252427</v>
      </c>
      <c r="J23" s="28"/>
      <c r="K23" s="28">
        <v>3237015.8388197282</v>
      </c>
      <c r="L23" s="28">
        <v>0</v>
      </c>
      <c r="M23" s="28">
        <v>20506866.97779914</v>
      </c>
      <c r="N23" s="28">
        <v>0</v>
      </c>
      <c r="O23" s="43">
        <f t="shared" si="1"/>
        <v>23743882.816618867</v>
      </c>
      <c r="P23" s="28"/>
      <c r="Q23" s="43">
        <f t="shared" si="2"/>
        <v>-640320.50198537577</v>
      </c>
      <c r="R23" s="28">
        <v>425369</v>
      </c>
      <c r="S23" s="28">
        <v>-214951.50198537577</v>
      </c>
      <c r="T23" s="30"/>
      <c r="U23" s="30"/>
      <c r="V23" s="30"/>
      <c r="W23" s="30"/>
      <c r="X23" s="30"/>
      <c r="Y23" s="30"/>
      <c r="Z23" s="30"/>
      <c r="AA23" s="30"/>
      <c r="AB23" s="31"/>
      <c r="AC23" s="31"/>
      <c r="AD23" s="31"/>
      <c r="AE23" s="31"/>
      <c r="AF23" s="31"/>
      <c r="AG23" s="31"/>
      <c r="AH23" s="31"/>
      <c r="AI23" s="31"/>
    </row>
    <row r="24" spans="1:35">
      <c r="A24" s="29">
        <v>12220</v>
      </c>
      <c r="B24" s="27" t="s">
        <v>392</v>
      </c>
      <c r="C24" s="27">
        <v>1361296816</v>
      </c>
      <c r="D24" s="28">
        <v>1184894614.0316751</v>
      </c>
      <c r="E24" s="28">
        <v>0</v>
      </c>
      <c r="F24" s="28">
        <v>127429.28714738261</v>
      </c>
      <c r="G24" s="28">
        <v>0</v>
      </c>
      <c r="H24" s="28">
        <v>58960221.920000002</v>
      </c>
      <c r="I24" s="43">
        <f t="shared" si="0"/>
        <v>59087651.207147382</v>
      </c>
      <c r="J24" s="28"/>
      <c r="K24" s="28">
        <v>81028318.672322974</v>
      </c>
      <c r="L24" s="28">
        <v>0</v>
      </c>
      <c r="M24" s="28">
        <v>513323701.57753289</v>
      </c>
      <c r="N24" s="28">
        <v>0</v>
      </c>
      <c r="O24" s="43">
        <f t="shared" si="1"/>
        <v>594352020.24985588</v>
      </c>
      <c r="P24" s="28"/>
      <c r="Q24" s="43">
        <f t="shared" si="2"/>
        <v>-16028371.892740175</v>
      </c>
      <c r="R24" s="28">
        <v>14365164</v>
      </c>
      <c r="S24" s="28">
        <v>-1663207.8927401751</v>
      </c>
      <c r="T24" s="30"/>
      <c r="U24" s="30"/>
      <c r="V24" s="30"/>
      <c r="W24" s="30"/>
      <c r="X24" s="30"/>
      <c r="Y24" s="30"/>
      <c r="Z24" s="30"/>
      <c r="AA24" s="30"/>
      <c r="AB24" s="31"/>
      <c r="AC24" s="31"/>
      <c r="AD24" s="31"/>
      <c r="AE24" s="31"/>
      <c r="AF24" s="31"/>
      <c r="AG24" s="31"/>
      <c r="AH24" s="31"/>
      <c r="AI24" s="31"/>
    </row>
    <row r="25" spans="1:35">
      <c r="A25" s="29">
        <v>12510</v>
      </c>
      <c r="B25" s="27" t="s">
        <v>393</v>
      </c>
      <c r="C25" s="27">
        <v>149194287</v>
      </c>
      <c r="D25" s="28">
        <v>111848081.71132226</v>
      </c>
      <c r="E25" s="28">
        <v>0</v>
      </c>
      <c r="F25" s="28">
        <v>12028.6827175868</v>
      </c>
      <c r="G25" s="28">
        <v>0</v>
      </c>
      <c r="H25" s="28">
        <v>3149351.88</v>
      </c>
      <c r="I25" s="43">
        <f t="shared" si="0"/>
        <v>3161380.5627175868</v>
      </c>
      <c r="J25" s="28"/>
      <c r="K25" s="28">
        <v>7648665.0617577964</v>
      </c>
      <c r="L25" s="28">
        <v>0</v>
      </c>
      <c r="M25" s="28">
        <v>48455171.30258999</v>
      </c>
      <c r="N25" s="28">
        <v>21932335.039999999</v>
      </c>
      <c r="O25" s="43">
        <f t="shared" si="1"/>
        <v>78036171.404347777</v>
      </c>
      <c r="P25" s="28"/>
      <c r="Q25" s="43">
        <f t="shared" si="2"/>
        <v>-1512997.5556895966</v>
      </c>
      <c r="R25" s="28">
        <v>-3599127</v>
      </c>
      <c r="S25" s="28">
        <v>-5112124.5556895966</v>
      </c>
      <c r="T25" s="30"/>
      <c r="U25" s="30"/>
      <c r="V25" s="30"/>
      <c r="W25" s="30"/>
      <c r="X25" s="30"/>
      <c r="Y25" s="30"/>
      <c r="Z25" s="30"/>
      <c r="AA25" s="30"/>
      <c r="AB25" s="31"/>
      <c r="AC25" s="31"/>
      <c r="AD25" s="31"/>
      <c r="AE25" s="31"/>
      <c r="AF25" s="31"/>
      <c r="AG25" s="31"/>
      <c r="AH25" s="31"/>
      <c r="AI25" s="31"/>
    </row>
    <row r="26" spans="1:35">
      <c r="A26" s="29">
        <v>12600</v>
      </c>
      <c r="B26" s="27" t="s">
        <v>394</v>
      </c>
      <c r="C26" s="27">
        <v>40992712</v>
      </c>
      <c r="D26" s="28">
        <v>48403518.127121538</v>
      </c>
      <c r="E26" s="28">
        <v>0</v>
      </c>
      <c r="F26" s="28">
        <v>5205.5479558656916</v>
      </c>
      <c r="G26" s="28">
        <v>0</v>
      </c>
      <c r="H26" s="28">
        <v>18302695.299999997</v>
      </c>
      <c r="I26" s="43">
        <f t="shared" si="0"/>
        <v>18307900.847955864</v>
      </c>
      <c r="J26" s="28"/>
      <c r="K26" s="28">
        <v>3310045.9719601311</v>
      </c>
      <c r="L26" s="28">
        <v>0</v>
      </c>
      <c r="M26" s="28">
        <v>20969521.255767472</v>
      </c>
      <c r="N26" s="28">
        <v>0</v>
      </c>
      <c r="O26" s="43">
        <f t="shared" si="1"/>
        <v>24279567.227727603</v>
      </c>
      <c r="P26" s="28"/>
      <c r="Q26" s="43">
        <f t="shared" si="2"/>
        <v>-654766.7369872937</v>
      </c>
      <c r="R26" s="28">
        <v>3740957</v>
      </c>
      <c r="S26" s="28">
        <v>3086190.2630127063</v>
      </c>
      <c r="T26" s="30"/>
      <c r="U26" s="30"/>
      <c r="V26" s="30"/>
      <c r="W26" s="30"/>
      <c r="X26" s="30"/>
      <c r="Y26" s="30"/>
      <c r="Z26" s="30"/>
      <c r="AA26" s="30"/>
      <c r="AB26" s="31"/>
      <c r="AC26" s="31"/>
      <c r="AD26" s="31"/>
      <c r="AE26" s="31"/>
      <c r="AF26" s="31"/>
      <c r="AG26" s="31"/>
      <c r="AH26" s="31"/>
      <c r="AI26" s="31"/>
    </row>
    <row r="27" spans="1:35">
      <c r="A27" s="29">
        <v>12700</v>
      </c>
      <c r="B27" s="27" t="s">
        <v>395</v>
      </c>
      <c r="C27" s="27">
        <v>31324741</v>
      </c>
      <c r="D27" s="28">
        <v>28274430.014633879</v>
      </c>
      <c r="E27" s="28">
        <v>0</v>
      </c>
      <c r="F27" s="28">
        <v>3040.768767024812</v>
      </c>
      <c r="G27" s="28">
        <v>0</v>
      </c>
      <c r="H27" s="28">
        <v>1842164.51</v>
      </c>
      <c r="I27" s="43">
        <f t="shared" si="0"/>
        <v>1845205.2787670249</v>
      </c>
      <c r="J27" s="28"/>
      <c r="K27" s="28">
        <v>1933530.243941209</v>
      </c>
      <c r="L27" s="28">
        <v>0</v>
      </c>
      <c r="M27" s="28">
        <v>12249136.082235299</v>
      </c>
      <c r="N27" s="28">
        <v>0</v>
      </c>
      <c r="O27" s="43">
        <f t="shared" si="1"/>
        <v>14182666.326176507</v>
      </c>
      <c r="P27" s="28"/>
      <c r="Q27" s="43">
        <f t="shared" si="2"/>
        <v>-382475.43974198261</v>
      </c>
      <c r="R27" s="28">
        <v>383377</v>
      </c>
      <c r="S27" s="28">
        <v>901.56025801738724</v>
      </c>
      <c r="T27" s="30"/>
      <c r="U27" s="30"/>
      <c r="V27" s="30"/>
      <c r="W27" s="30"/>
      <c r="X27" s="30"/>
      <c r="Y27" s="30"/>
      <c r="Z27" s="30"/>
      <c r="AA27" s="30"/>
      <c r="AB27" s="31"/>
      <c r="AC27" s="31"/>
      <c r="AD27" s="31"/>
      <c r="AE27" s="31"/>
      <c r="AF27" s="31"/>
      <c r="AG27" s="31"/>
      <c r="AH27" s="31"/>
      <c r="AI27" s="31"/>
    </row>
    <row r="28" spans="1:35">
      <c r="A28" s="29">
        <v>13500</v>
      </c>
      <c r="B28" s="27" t="s">
        <v>396</v>
      </c>
      <c r="C28" s="27">
        <v>128196901</v>
      </c>
      <c r="D28" s="28">
        <v>110863665.9989569</v>
      </c>
      <c r="E28" s="28">
        <v>0</v>
      </c>
      <c r="F28" s="28">
        <v>11922.81384210967</v>
      </c>
      <c r="G28" s="28">
        <v>0</v>
      </c>
      <c r="H28" s="28">
        <v>11087123.91</v>
      </c>
      <c r="I28" s="43">
        <f t="shared" si="0"/>
        <v>11099046.72384211</v>
      </c>
      <c r="J28" s="28"/>
      <c r="K28" s="28">
        <v>7581346.3380038152</v>
      </c>
      <c r="L28" s="28">
        <v>0</v>
      </c>
      <c r="M28" s="28">
        <v>48028699.458806418</v>
      </c>
      <c r="N28" s="28">
        <v>344530.45000000019</v>
      </c>
      <c r="O28" s="43">
        <f t="shared" si="1"/>
        <v>55954576.246810235</v>
      </c>
      <c r="P28" s="28"/>
      <c r="Q28" s="43">
        <f t="shared" si="2"/>
        <v>-1499681.1058686767</v>
      </c>
      <c r="R28" s="28">
        <v>2702879</v>
      </c>
      <c r="S28" s="28">
        <v>1203197.8941313233</v>
      </c>
      <c r="T28" s="30"/>
      <c r="U28" s="30"/>
      <c r="V28" s="30"/>
      <c r="W28" s="30"/>
      <c r="X28" s="30"/>
      <c r="Y28" s="30"/>
      <c r="Z28" s="30"/>
      <c r="AA28" s="30"/>
      <c r="AB28" s="31"/>
      <c r="AC28" s="31"/>
      <c r="AD28" s="31"/>
      <c r="AE28" s="31"/>
      <c r="AF28" s="31"/>
      <c r="AG28" s="31"/>
      <c r="AH28" s="31"/>
      <c r="AI28" s="31"/>
    </row>
    <row r="29" spans="1:35">
      <c r="A29" s="29">
        <v>13700</v>
      </c>
      <c r="B29" s="27" t="s">
        <v>397</v>
      </c>
      <c r="C29" s="27">
        <v>13588813</v>
      </c>
      <c r="D29" s="28">
        <v>11932272.04783272</v>
      </c>
      <c r="E29" s="28">
        <v>0</v>
      </c>
      <c r="F29" s="28">
        <v>1283.2542100844194</v>
      </c>
      <c r="G29" s="28">
        <v>0</v>
      </c>
      <c r="H29" s="28">
        <v>236859.71000000008</v>
      </c>
      <c r="I29" s="43">
        <f t="shared" si="0"/>
        <v>238142.96421008449</v>
      </c>
      <c r="J29" s="28"/>
      <c r="K29" s="28">
        <v>815981.42310926493</v>
      </c>
      <c r="L29" s="28">
        <v>0</v>
      </c>
      <c r="M29" s="28">
        <v>5169335.9974902552</v>
      </c>
      <c r="N29" s="28">
        <v>355579.7</v>
      </c>
      <c r="O29" s="43">
        <f t="shared" si="1"/>
        <v>6340897.1205995204</v>
      </c>
      <c r="P29" s="28"/>
      <c r="Q29" s="43">
        <f t="shared" si="2"/>
        <v>-161410.89833115425</v>
      </c>
      <c r="R29" s="28">
        <v>-41526</v>
      </c>
      <c r="S29" s="28">
        <v>-202936.89833115425</v>
      </c>
      <c r="T29" s="30"/>
      <c r="U29" s="30"/>
      <c r="V29" s="30"/>
      <c r="W29" s="30"/>
      <c r="X29" s="30"/>
      <c r="Y29" s="30"/>
      <c r="Z29" s="30"/>
      <c r="AA29" s="30"/>
      <c r="AB29" s="31"/>
      <c r="AC29" s="31"/>
      <c r="AD29" s="31"/>
      <c r="AE29" s="31"/>
      <c r="AF29" s="31"/>
      <c r="AG29" s="31"/>
      <c r="AH29" s="31"/>
      <c r="AI29" s="31"/>
    </row>
    <row r="30" spans="1:35">
      <c r="A30" s="29">
        <v>14300</v>
      </c>
      <c r="B30" s="27" t="s">
        <v>398</v>
      </c>
      <c r="C30" s="27">
        <v>47058333</v>
      </c>
      <c r="D30" s="28">
        <v>39715890.56084767</v>
      </c>
      <c r="E30" s="28">
        <v>0</v>
      </c>
      <c r="F30" s="28">
        <v>4271.2386003267884</v>
      </c>
      <c r="G30" s="28">
        <v>0</v>
      </c>
      <c r="H30" s="28">
        <v>6259459.5600000005</v>
      </c>
      <c r="I30" s="43">
        <f t="shared" si="0"/>
        <v>6263730.7986003272</v>
      </c>
      <c r="J30" s="28"/>
      <c r="K30" s="28">
        <v>2715947.7242662613</v>
      </c>
      <c r="L30" s="28">
        <v>0</v>
      </c>
      <c r="M30" s="28">
        <v>17205840.648741491</v>
      </c>
      <c r="N30" s="28">
        <v>1510190.0199999998</v>
      </c>
      <c r="O30" s="43">
        <f t="shared" si="1"/>
        <v>21431978.393007752</v>
      </c>
      <c r="P30" s="28"/>
      <c r="Q30" s="43">
        <f t="shared" si="2"/>
        <v>-537246.98820204334</v>
      </c>
      <c r="R30" s="28">
        <v>1262828</v>
      </c>
      <c r="S30" s="28">
        <v>725581.01179795666</v>
      </c>
      <c r="T30" s="30"/>
      <c r="U30" s="30"/>
      <c r="V30" s="30"/>
      <c r="W30" s="30"/>
      <c r="X30" s="30"/>
      <c r="Y30" s="30"/>
      <c r="Z30" s="30"/>
      <c r="AA30" s="30"/>
      <c r="AB30" s="31"/>
      <c r="AC30" s="31"/>
      <c r="AD30" s="31"/>
      <c r="AE30" s="31"/>
      <c r="AF30" s="31"/>
      <c r="AG30" s="31"/>
      <c r="AH30" s="31"/>
      <c r="AI30" s="31"/>
    </row>
    <row r="31" spans="1:35" ht="27.6">
      <c r="A31" s="29">
        <v>14300.1</v>
      </c>
      <c r="B31" s="27" t="s">
        <v>399</v>
      </c>
      <c r="C31" s="27">
        <v>5541457</v>
      </c>
      <c r="D31" s="28">
        <v>4056735.1975914873</v>
      </c>
      <c r="E31" s="28">
        <v>0</v>
      </c>
      <c r="F31" s="28">
        <v>436.28092890878622</v>
      </c>
      <c r="G31" s="28">
        <v>0</v>
      </c>
      <c r="H31" s="28">
        <v>1214399.5900000001</v>
      </c>
      <c r="I31" s="43">
        <f t="shared" si="0"/>
        <v>1214835.8709289089</v>
      </c>
      <c r="J31" s="28"/>
      <c r="K31" s="28">
        <v>277417.46759825863</v>
      </c>
      <c r="L31" s="28">
        <v>0</v>
      </c>
      <c r="M31" s="28">
        <v>1757471.5072848352</v>
      </c>
      <c r="N31" s="28">
        <v>958145</v>
      </c>
      <c r="O31" s="43">
        <f t="shared" si="1"/>
        <v>2993033.974883094</v>
      </c>
      <c r="P31" s="28"/>
      <c r="Q31" s="43">
        <f t="shared" si="2"/>
        <v>-54876.497662364854</v>
      </c>
      <c r="R31" s="28">
        <v>111973</v>
      </c>
      <c r="S31" s="28">
        <v>57096.502337635146</v>
      </c>
      <c r="T31" s="30"/>
      <c r="U31" s="30"/>
      <c r="V31" s="30"/>
      <c r="W31" s="30"/>
      <c r="X31" s="30"/>
      <c r="Y31" s="30"/>
      <c r="Z31" s="30"/>
      <c r="AA31" s="30"/>
      <c r="AB31" s="31"/>
      <c r="AC31" s="31"/>
      <c r="AD31" s="31"/>
      <c r="AE31" s="31"/>
      <c r="AF31" s="31"/>
      <c r="AG31" s="31"/>
      <c r="AH31" s="31"/>
      <c r="AI31" s="31"/>
    </row>
    <row r="32" spans="1:35">
      <c r="A32" s="29">
        <v>18400</v>
      </c>
      <c r="B32" s="27" t="s">
        <v>400</v>
      </c>
      <c r="C32" s="27">
        <v>159857963</v>
      </c>
      <c r="D32" s="28">
        <v>138005722.72100103</v>
      </c>
      <c r="E32" s="28">
        <v>0</v>
      </c>
      <c r="F32" s="28">
        <v>14841.801664330829</v>
      </c>
      <c r="G32" s="28">
        <v>0</v>
      </c>
      <c r="H32" s="28">
        <v>6222463.8600000003</v>
      </c>
      <c r="I32" s="43">
        <f t="shared" si="0"/>
        <v>6237305.6616643313</v>
      </c>
      <c r="J32" s="28"/>
      <c r="K32" s="28">
        <v>9437439.8684181403</v>
      </c>
      <c r="L32" s="28">
        <v>0</v>
      </c>
      <c r="M32" s="28">
        <v>59787265.070409492</v>
      </c>
      <c r="N32" s="28">
        <v>716065.26000000071</v>
      </c>
      <c r="O32" s="43">
        <f t="shared" si="1"/>
        <v>69940770.198827639</v>
      </c>
      <c r="P32" s="28"/>
      <c r="Q32" s="43">
        <f t="shared" si="2"/>
        <v>-1866838.6362315994</v>
      </c>
      <c r="R32" s="28">
        <v>1412402</v>
      </c>
      <c r="S32" s="28">
        <v>-454436.63623159938</v>
      </c>
      <c r="T32" s="30"/>
      <c r="U32" s="30"/>
      <c r="V32" s="30"/>
      <c r="W32" s="30"/>
      <c r="X32" s="30"/>
      <c r="Y32" s="30"/>
      <c r="Z32" s="30"/>
      <c r="AA32" s="30"/>
      <c r="AB32" s="31"/>
      <c r="AC32" s="31"/>
      <c r="AD32" s="31"/>
      <c r="AE32" s="31"/>
      <c r="AF32" s="31"/>
      <c r="AG32" s="31"/>
      <c r="AH32" s="31"/>
      <c r="AI32" s="31"/>
    </row>
    <row r="33" spans="1:35">
      <c r="A33" s="29">
        <v>18600</v>
      </c>
      <c r="B33" s="27" t="s">
        <v>401</v>
      </c>
      <c r="C33" s="27">
        <v>478866</v>
      </c>
      <c r="D33" s="28">
        <v>387346.64211525605</v>
      </c>
      <c r="E33" s="28">
        <v>0</v>
      </c>
      <c r="F33" s="28">
        <v>41.657094027806096</v>
      </c>
      <c r="G33" s="28">
        <v>0</v>
      </c>
      <c r="H33" s="28">
        <v>0</v>
      </c>
      <c r="I33" s="43">
        <f t="shared" si="0"/>
        <v>41.657094027806096</v>
      </c>
      <c r="J33" s="28"/>
      <c r="K33" s="28">
        <v>26488.449911393269</v>
      </c>
      <c r="L33" s="28">
        <v>0</v>
      </c>
      <c r="M33" s="28">
        <v>167807.37130377942</v>
      </c>
      <c r="N33" s="28">
        <v>182494.26</v>
      </c>
      <c r="O33" s="43">
        <f t="shared" si="1"/>
        <v>376790.08121517272</v>
      </c>
      <c r="P33" s="28"/>
      <c r="Q33" s="43">
        <f t="shared" si="2"/>
        <v>-5239.7326391402894</v>
      </c>
      <c r="R33" s="28">
        <v>-43844</v>
      </c>
      <c r="S33" s="28">
        <v>-49083.732639140289</v>
      </c>
      <c r="T33" s="30"/>
      <c r="U33" s="30"/>
      <c r="V33" s="30"/>
      <c r="W33" s="30"/>
      <c r="X33" s="30"/>
      <c r="Y33" s="30"/>
      <c r="Z33" s="30"/>
      <c r="AA33" s="30"/>
      <c r="AB33" s="31"/>
      <c r="AC33" s="31"/>
      <c r="AD33" s="31"/>
      <c r="AE33" s="31"/>
      <c r="AF33" s="31"/>
      <c r="AG33" s="31"/>
      <c r="AH33" s="31"/>
      <c r="AI33" s="31"/>
    </row>
    <row r="34" spans="1:35">
      <c r="A34" s="29">
        <v>18690</v>
      </c>
      <c r="B34" s="27" t="s">
        <v>402</v>
      </c>
      <c r="C34" s="27">
        <v>0</v>
      </c>
      <c r="D34" s="28">
        <v>0</v>
      </c>
      <c r="E34" s="28">
        <v>0</v>
      </c>
      <c r="F34" s="28">
        <v>0</v>
      </c>
      <c r="G34" s="28">
        <v>0</v>
      </c>
      <c r="H34" s="28">
        <v>0</v>
      </c>
      <c r="I34" s="43">
        <f t="shared" si="0"/>
        <v>0</v>
      </c>
      <c r="J34" s="28"/>
      <c r="K34" s="28">
        <v>0</v>
      </c>
      <c r="L34" s="28">
        <v>0</v>
      </c>
      <c r="M34" s="28">
        <v>0</v>
      </c>
      <c r="N34" s="28">
        <v>118143.84</v>
      </c>
      <c r="O34" s="43">
        <f t="shared" si="1"/>
        <v>118143.84</v>
      </c>
      <c r="P34" s="28"/>
      <c r="Q34" s="43">
        <f t="shared" si="2"/>
        <v>0</v>
      </c>
      <c r="R34" s="28">
        <v>-29536</v>
      </c>
      <c r="S34" s="28">
        <v>-29536</v>
      </c>
      <c r="T34" s="30"/>
      <c r="U34" s="30"/>
      <c r="V34" s="30"/>
      <c r="W34" s="30"/>
      <c r="X34" s="30"/>
      <c r="Y34" s="30"/>
      <c r="Z34" s="30"/>
      <c r="AA34" s="30"/>
      <c r="AB34" s="31"/>
      <c r="AC34" s="31"/>
      <c r="AD34" s="31"/>
      <c r="AE34" s="31"/>
      <c r="AF34" s="31"/>
      <c r="AG34" s="31"/>
      <c r="AH34" s="31"/>
      <c r="AI34" s="31"/>
    </row>
    <row r="35" spans="1:35">
      <c r="A35" s="29">
        <v>18740</v>
      </c>
      <c r="B35" s="27" t="s">
        <v>403</v>
      </c>
      <c r="C35" s="27">
        <v>221627</v>
      </c>
      <c r="D35" s="28">
        <v>189156.35130441224</v>
      </c>
      <c r="E35" s="28">
        <v>0</v>
      </c>
      <c r="F35" s="28">
        <v>20.342780110908802</v>
      </c>
      <c r="G35" s="28">
        <v>0</v>
      </c>
      <c r="H35" s="28">
        <v>24364.149999999998</v>
      </c>
      <c r="I35" s="43">
        <f t="shared" si="0"/>
        <v>24384.492780110908</v>
      </c>
      <c r="J35" s="28"/>
      <c r="K35" s="28">
        <v>12935.340896957758</v>
      </c>
      <c r="L35" s="28">
        <v>0</v>
      </c>
      <c r="M35" s="28">
        <v>81946.869677078052</v>
      </c>
      <c r="N35" s="28">
        <v>3329.8800000000019</v>
      </c>
      <c r="O35" s="43">
        <f t="shared" si="1"/>
        <v>98212.090574035814</v>
      </c>
      <c r="P35" s="28"/>
      <c r="Q35" s="43">
        <f t="shared" si="2"/>
        <v>-2558.7653533113389</v>
      </c>
      <c r="R35" s="28">
        <v>5426</v>
      </c>
      <c r="S35" s="28">
        <v>2867.2346466886611</v>
      </c>
      <c r="T35" s="30"/>
      <c r="U35" s="30"/>
      <c r="V35" s="30"/>
      <c r="W35" s="30"/>
      <c r="X35" s="30"/>
      <c r="Y35" s="30"/>
      <c r="Z35" s="30"/>
      <c r="AA35" s="30"/>
      <c r="AB35" s="31"/>
      <c r="AC35" s="31"/>
      <c r="AD35" s="31"/>
      <c r="AE35" s="31"/>
      <c r="AF35" s="31"/>
      <c r="AG35" s="31"/>
      <c r="AH35" s="31"/>
      <c r="AI35" s="31"/>
    </row>
    <row r="36" spans="1:35" ht="27.6">
      <c r="A36" s="29">
        <v>18780</v>
      </c>
      <c r="B36" s="27" t="s">
        <v>404</v>
      </c>
      <c r="C36" s="27">
        <v>389219</v>
      </c>
      <c r="D36" s="28">
        <v>496916.79626838904</v>
      </c>
      <c r="E36" s="28">
        <v>0</v>
      </c>
      <c r="F36" s="28">
        <v>53.440782835671769</v>
      </c>
      <c r="G36" s="28">
        <v>0</v>
      </c>
      <c r="H36" s="28">
        <v>204762.26</v>
      </c>
      <c r="I36" s="43">
        <f t="shared" si="0"/>
        <v>204815.70078283569</v>
      </c>
      <c r="J36" s="28"/>
      <c r="K36" s="28">
        <v>33981.330969064926</v>
      </c>
      <c r="L36" s="28">
        <v>0</v>
      </c>
      <c r="M36" s="28">
        <v>215275.63305506238</v>
      </c>
      <c r="N36" s="28">
        <v>0</v>
      </c>
      <c r="O36" s="43">
        <f t="shared" si="1"/>
        <v>249256.96402412732</v>
      </c>
      <c r="P36" s="28"/>
      <c r="Q36" s="43">
        <f t="shared" si="2"/>
        <v>-6721.9142530289682</v>
      </c>
      <c r="R36" s="28">
        <v>40962</v>
      </c>
      <c r="S36" s="28">
        <v>34240.085746971032</v>
      </c>
      <c r="T36" s="30"/>
      <c r="U36" s="30"/>
      <c r="V36" s="30"/>
      <c r="W36" s="30"/>
      <c r="X36" s="30"/>
      <c r="Y36" s="30"/>
      <c r="Z36" s="30"/>
      <c r="AA36" s="30"/>
      <c r="AB36" s="31"/>
      <c r="AC36" s="31"/>
      <c r="AD36" s="31"/>
      <c r="AE36" s="31"/>
      <c r="AF36" s="31"/>
      <c r="AG36" s="31"/>
      <c r="AH36" s="31"/>
      <c r="AI36" s="31"/>
    </row>
    <row r="37" spans="1:35">
      <c r="A37" s="29">
        <v>19005</v>
      </c>
      <c r="B37" s="27" t="s">
        <v>405</v>
      </c>
      <c r="C37" s="27">
        <v>21847962</v>
      </c>
      <c r="D37" s="28">
        <v>19483823.517022125</v>
      </c>
      <c r="E37" s="28">
        <v>0</v>
      </c>
      <c r="F37" s="28">
        <v>2095.3845061485686</v>
      </c>
      <c r="G37" s="28">
        <v>0</v>
      </c>
      <c r="H37" s="28">
        <v>1586665.96</v>
      </c>
      <c r="I37" s="43">
        <f t="shared" si="0"/>
        <v>1588761.3445061485</v>
      </c>
      <c r="J37" s="28"/>
      <c r="K37" s="28">
        <v>1332389.80854443</v>
      </c>
      <c r="L37" s="28">
        <v>0</v>
      </c>
      <c r="M37" s="28">
        <v>8440842.4076041523</v>
      </c>
      <c r="N37" s="28">
        <v>0</v>
      </c>
      <c r="O37" s="43">
        <f t="shared" si="1"/>
        <v>9773232.2161485814</v>
      </c>
      <c r="P37" s="28"/>
      <c r="Q37" s="43">
        <f t="shared" si="2"/>
        <v>-263562.66188627784</v>
      </c>
      <c r="R37" s="28">
        <v>356853</v>
      </c>
      <c r="S37" s="28">
        <v>93290.338113722159</v>
      </c>
      <c r="T37" s="30"/>
      <c r="U37" s="30"/>
      <c r="V37" s="30"/>
      <c r="W37" s="30"/>
      <c r="X37" s="30"/>
      <c r="Y37" s="30"/>
      <c r="Z37" s="30"/>
      <c r="AA37" s="30"/>
      <c r="AB37" s="31"/>
      <c r="AC37" s="31"/>
      <c r="AD37" s="31"/>
      <c r="AE37" s="31"/>
      <c r="AF37" s="31"/>
      <c r="AG37" s="31"/>
      <c r="AH37" s="31"/>
      <c r="AI37" s="31"/>
    </row>
    <row r="38" spans="1:35">
      <c r="A38" s="29">
        <v>19100</v>
      </c>
      <c r="B38" s="27" t="s">
        <v>406</v>
      </c>
      <c r="C38" s="27">
        <v>1997326196</v>
      </c>
      <c r="D38" s="28">
        <v>1741346404.5885067</v>
      </c>
      <c r="E38" s="28">
        <v>0</v>
      </c>
      <c r="F38" s="28">
        <v>187272.79915437542</v>
      </c>
      <c r="G38" s="28">
        <v>0</v>
      </c>
      <c r="H38" s="28">
        <v>123147282.69</v>
      </c>
      <c r="I38" s="43">
        <f t="shared" si="0"/>
        <v>123334555.48915437</v>
      </c>
      <c r="J38" s="28"/>
      <c r="K38" s="28">
        <v>119080945.89737606</v>
      </c>
      <c r="L38" s="28">
        <v>0</v>
      </c>
      <c r="M38" s="28">
        <v>754391463.83614051</v>
      </c>
      <c r="N38" s="28">
        <v>0</v>
      </c>
      <c r="O38" s="43">
        <f t="shared" si="1"/>
        <v>873472409.73351657</v>
      </c>
      <c r="P38" s="28"/>
      <c r="Q38" s="43">
        <f t="shared" si="2"/>
        <v>-23555637.306273803</v>
      </c>
      <c r="R38" s="28">
        <v>30282440</v>
      </c>
      <c r="S38" s="28">
        <v>6726802.6937261969</v>
      </c>
      <c r="T38" s="30"/>
      <c r="U38" s="30"/>
      <c r="V38" s="30"/>
      <c r="W38" s="30"/>
      <c r="X38" s="30"/>
      <c r="Y38" s="30"/>
      <c r="Z38" s="30"/>
      <c r="AA38" s="30"/>
      <c r="AB38" s="31"/>
      <c r="AC38" s="31"/>
      <c r="AD38" s="31"/>
      <c r="AE38" s="31"/>
      <c r="AF38" s="31"/>
      <c r="AG38" s="31"/>
      <c r="AH38" s="31"/>
      <c r="AI38" s="31"/>
    </row>
    <row r="39" spans="1:35">
      <c r="A39" s="29">
        <v>20100</v>
      </c>
      <c r="B39" s="27" t="s">
        <v>407</v>
      </c>
      <c r="C39" s="27">
        <v>316660087</v>
      </c>
      <c r="D39" s="28">
        <v>287017119.27121609</v>
      </c>
      <c r="E39" s="28">
        <v>0</v>
      </c>
      <c r="F39" s="28">
        <v>30867.20659087499</v>
      </c>
      <c r="G39" s="28">
        <v>0</v>
      </c>
      <c r="H39" s="28">
        <v>15813105.210000001</v>
      </c>
      <c r="I39" s="43">
        <f t="shared" si="0"/>
        <v>15843972.416590875</v>
      </c>
      <c r="J39" s="28"/>
      <c r="K39" s="28">
        <v>19627496.222882383</v>
      </c>
      <c r="L39" s="28">
        <v>0</v>
      </c>
      <c r="M39" s="28">
        <v>124342441.98714268</v>
      </c>
      <c r="N39" s="28">
        <v>32618580.310000002</v>
      </c>
      <c r="O39" s="43">
        <f t="shared" si="1"/>
        <v>176588518.52002507</v>
      </c>
      <c r="P39" s="28"/>
      <c r="Q39" s="43">
        <f t="shared" si="2"/>
        <v>-3882553.8273345567</v>
      </c>
      <c r="R39" s="28">
        <v>-4992020</v>
      </c>
      <c r="S39" s="28">
        <v>-8874573.8273345567</v>
      </c>
      <c r="T39" s="30"/>
      <c r="U39" s="30"/>
      <c r="V39" s="30"/>
      <c r="W39" s="30"/>
      <c r="X39" s="30"/>
      <c r="Y39" s="30"/>
      <c r="Z39" s="30"/>
      <c r="AA39" s="30"/>
      <c r="AB39" s="31"/>
      <c r="AC39" s="31"/>
      <c r="AD39" s="31"/>
      <c r="AE39" s="31"/>
      <c r="AF39" s="31"/>
      <c r="AG39" s="31"/>
      <c r="AH39" s="31"/>
      <c r="AI39" s="31"/>
    </row>
    <row r="40" spans="1:35">
      <c r="A40" s="29">
        <v>20200</v>
      </c>
      <c r="B40" s="27" t="s">
        <v>408</v>
      </c>
      <c r="C40" s="27">
        <v>44537750</v>
      </c>
      <c r="D40" s="28">
        <v>41551269.545205221</v>
      </c>
      <c r="E40" s="28">
        <v>0</v>
      </c>
      <c r="F40" s="28">
        <v>4468.6241196715691</v>
      </c>
      <c r="G40" s="28">
        <v>0</v>
      </c>
      <c r="H40" s="28">
        <v>3863304.6400000006</v>
      </c>
      <c r="I40" s="43">
        <f t="shared" si="0"/>
        <v>3867773.2641196721</v>
      </c>
      <c r="J40" s="28"/>
      <c r="K40" s="28">
        <v>2841459.0342704728</v>
      </c>
      <c r="L40" s="28">
        <v>0</v>
      </c>
      <c r="M40" s="28">
        <v>18000969.207458753</v>
      </c>
      <c r="N40" s="28">
        <v>978271.73</v>
      </c>
      <c r="O40" s="43">
        <f t="shared" si="1"/>
        <v>21820699.971729226</v>
      </c>
      <c r="P40" s="28"/>
      <c r="Q40" s="43">
        <f t="shared" si="2"/>
        <v>-562074.62854378624</v>
      </c>
      <c r="R40" s="28">
        <v>528091</v>
      </c>
      <c r="S40" s="28">
        <v>-33983.628543786239</v>
      </c>
      <c r="T40" s="30"/>
      <c r="U40" s="30"/>
      <c r="V40" s="30"/>
      <c r="W40" s="30"/>
      <c r="X40" s="30"/>
      <c r="Y40" s="30"/>
      <c r="Z40" s="30"/>
      <c r="AA40" s="30"/>
      <c r="AB40" s="31"/>
      <c r="AC40" s="31"/>
      <c r="AD40" s="31"/>
      <c r="AE40" s="31"/>
      <c r="AF40" s="31"/>
      <c r="AG40" s="31"/>
      <c r="AH40" s="31"/>
      <c r="AI40" s="31"/>
    </row>
    <row r="41" spans="1:35">
      <c r="A41" s="29">
        <v>20300</v>
      </c>
      <c r="B41" s="27" t="s">
        <v>409</v>
      </c>
      <c r="C41" s="27">
        <v>747188074</v>
      </c>
      <c r="D41" s="28">
        <v>690547381.52886713</v>
      </c>
      <c r="E41" s="28">
        <v>0</v>
      </c>
      <c r="F41" s="28">
        <v>74264.799213074584</v>
      </c>
      <c r="G41" s="28">
        <v>0</v>
      </c>
      <c r="H41" s="28">
        <v>53747255.120000005</v>
      </c>
      <c r="I41" s="43">
        <f t="shared" si="0"/>
        <v>53821519.919213079</v>
      </c>
      <c r="J41" s="28"/>
      <c r="K41" s="28">
        <v>47222675.033984035</v>
      </c>
      <c r="L41" s="28">
        <v>0</v>
      </c>
      <c r="M41" s="28">
        <v>299161067.93312401</v>
      </c>
      <c r="N41" s="28">
        <v>96042656.019999996</v>
      </c>
      <c r="O41" s="43">
        <f t="shared" si="1"/>
        <v>442426398.98710799</v>
      </c>
      <c r="P41" s="28"/>
      <c r="Q41" s="43">
        <f t="shared" si="2"/>
        <v>-9341210.6978994906</v>
      </c>
      <c r="R41" s="28">
        <v>-13261215</v>
      </c>
      <c r="S41" s="28">
        <v>-22602425.697899491</v>
      </c>
      <c r="T41" s="30"/>
      <c r="U41" s="30"/>
      <c r="V41" s="30"/>
      <c r="W41" s="30"/>
      <c r="X41" s="30"/>
      <c r="Y41" s="30"/>
      <c r="Z41" s="30"/>
      <c r="AA41" s="30"/>
      <c r="AB41" s="31"/>
      <c r="AC41" s="31"/>
      <c r="AD41" s="31"/>
      <c r="AE41" s="31"/>
      <c r="AF41" s="31"/>
      <c r="AG41" s="31"/>
      <c r="AH41" s="31"/>
      <c r="AI41" s="31"/>
    </row>
    <row r="42" spans="1:35">
      <c r="A42" s="29">
        <v>20400</v>
      </c>
      <c r="B42" s="27" t="s">
        <v>410</v>
      </c>
      <c r="C42" s="27">
        <v>36078513</v>
      </c>
      <c r="D42" s="28">
        <v>32134938.963038176</v>
      </c>
      <c r="E42" s="28">
        <v>0</v>
      </c>
      <c r="F42" s="28">
        <v>3455.9464526253078</v>
      </c>
      <c r="G42" s="28">
        <v>0</v>
      </c>
      <c r="H42" s="28">
        <v>1119369.5</v>
      </c>
      <c r="I42" s="43">
        <f t="shared" si="0"/>
        <v>1122825.4464526253</v>
      </c>
      <c r="J42" s="28"/>
      <c r="K42" s="28">
        <v>2197528.81575748</v>
      </c>
      <c r="L42" s="28">
        <v>0</v>
      </c>
      <c r="M42" s="28">
        <v>13921597.34412989</v>
      </c>
      <c r="N42" s="28">
        <v>4877912.5</v>
      </c>
      <c r="O42" s="43">
        <f t="shared" si="1"/>
        <v>20997038.65988737</v>
      </c>
      <c r="P42" s="28"/>
      <c r="Q42" s="43">
        <f t="shared" si="2"/>
        <v>-434697.51910334127</v>
      </c>
      <c r="R42" s="28">
        <v>-995604</v>
      </c>
      <c r="S42" s="28">
        <v>-1430301.5191033413</v>
      </c>
      <c r="T42" s="30"/>
      <c r="U42" s="30"/>
      <c r="V42" s="30"/>
      <c r="W42" s="30"/>
      <c r="X42" s="30"/>
      <c r="Y42" s="30"/>
      <c r="Z42" s="30"/>
      <c r="AA42" s="30"/>
      <c r="AB42" s="31"/>
      <c r="AC42" s="31"/>
      <c r="AD42" s="31"/>
      <c r="AE42" s="31"/>
      <c r="AF42" s="31"/>
      <c r="AG42" s="31"/>
      <c r="AH42" s="31"/>
      <c r="AI42" s="31"/>
    </row>
    <row r="43" spans="1:35">
      <c r="A43" s="29">
        <v>20600</v>
      </c>
      <c r="B43" s="27" t="s">
        <v>411</v>
      </c>
      <c r="C43" s="27">
        <v>85022391</v>
      </c>
      <c r="D43" s="28">
        <v>81198353.810106769</v>
      </c>
      <c r="E43" s="28">
        <v>0</v>
      </c>
      <c r="F43" s="28">
        <v>8732.4629549491219</v>
      </c>
      <c r="G43" s="28">
        <v>0</v>
      </c>
      <c r="H43" s="28">
        <v>9713294.9000000004</v>
      </c>
      <c r="I43" s="43">
        <f t="shared" si="0"/>
        <v>9722027.36295495</v>
      </c>
      <c r="J43" s="28"/>
      <c r="K43" s="28">
        <v>5552701.4781892393</v>
      </c>
      <c r="L43" s="28">
        <v>0</v>
      </c>
      <c r="M43" s="28">
        <v>35177001.364989862</v>
      </c>
      <c r="N43" s="28">
        <v>6791904.3699999992</v>
      </c>
      <c r="O43" s="43">
        <f t="shared" si="1"/>
        <v>47521607.213179097</v>
      </c>
      <c r="P43" s="28"/>
      <c r="Q43" s="43">
        <f t="shared" si="2"/>
        <v>-1098390.8559389291</v>
      </c>
      <c r="R43" s="28">
        <v>244685</v>
      </c>
      <c r="S43" s="28">
        <v>-853705.85593892913</v>
      </c>
      <c r="T43" s="30"/>
      <c r="U43" s="30"/>
      <c r="V43" s="30"/>
      <c r="W43" s="30"/>
      <c r="X43" s="30"/>
      <c r="Y43" s="30"/>
      <c r="Z43" s="30"/>
      <c r="AA43" s="30"/>
      <c r="AB43" s="31"/>
      <c r="AC43" s="31"/>
      <c r="AD43" s="31"/>
      <c r="AE43" s="31"/>
      <c r="AF43" s="31"/>
      <c r="AG43" s="31"/>
      <c r="AH43" s="31"/>
      <c r="AI43" s="31"/>
    </row>
    <row r="44" spans="1:35">
      <c r="A44" s="29">
        <v>20700</v>
      </c>
      <c r="B44" s="27" t="s">
        <v>412</v>
      </c>
      <c r="C44" s="27">
        <v>178919711</v>
      </c>
      <c r="D44" s="28">
        <v>164837737.6873804</v>
      </c>
      <c r="E44" s="28">
        <v>0</v>
      </c>
      <c r="F44" s="28">
        <v>17727.44610239394</v>
      </c>
      <c r="G44" s="28">
        <v>0</v>
      </c>
      <c r="H44" s="28">
        <v>12737745.4</v>
      </c>
      <c r="I44" s="43">
        <f t="shared" si="0"/>
        <v>12755472.846102394</v>
      </c>
      <c r="J44" s="28"/>
      <c r="K44" s="28">
        <v>11272331.378342094</v>
      </c>
      <c r="L44" s="28">
        <v>0</v>
      </c>
      <c r="M44" s="28">
        <v>71411513.448021173</v>
      </c>
      <c r="N44" s="28">
        <v>21929195.719999999</v>
      </c>
      <c r="O44" s="43">
        <f t="shared" si="1"/>
        <v>104613040.54636326</v>
      </c>
      <c r="P44" s="28"/>
      <c r="Q44" s="43">
        <f t="shared" si="2"/>
        <v>-2229802.153009329</v>
      </c>
      <c r="R44" s="28">
        <v>-2934748</v>
      </c>
      <c r="S44" s="28">
        <v>-5164550.153009329</v>
      </c>
      <c r="T44" s="30"/>
      <c r="U44" s="30"/>
      <c r="V44" s="30"/>
      <c r="W44" s="30"/>
      <c r="X44" s="30"/>
      <c r="Y44" s="30"/>
      <c r="Z44" s="30"/>
      <c r="AA44" s="30"/>
      <c r="AB44" s="31"/>
      <c r="AC44" s="31"/>
      <c r="AD44" s="31"/>
      <c r="AE44" s="31"/>
      <c r="AF44" s="31"/>
      <c r="AG44" s="31"/>
      <c r="AH44" s="31"/>
      <c r="AI44" s="31"/>
    </row>
    <row r="45" spans="1:35">
      <c r="A45" s="29">
        <v>20800</v>
      </c>
      <c r="B45" s="27" t="s">
        <v>413</v>
      </c>
      <c r="C45" s="27">
        <v>143564788</v>
      </c>
      <c r="D45" s="28">
        <v>127899991.20937409</v>
      </c>
      <c r="E45" s="28">
        <v>0</v>
      </c>
      <c r="F45" s="28">
        <v>13754.982465398647</v>
      </c>
      <c r="G45" s="28">
        <v>0</v>
      </c>
      <c r="H45" s="28">
        <v>4458985.0299999993</v>
      </c>
      <c r="I45" s="43">
        <f t="shared" si="0"/>
        <v>4472740.0124653978</v>
      </c>
      <c r="J45" s="28"/>
      <c r="K45" s="28">
        <v>8746365.3567289766</v>
      </c>
      <c r="L45" s="28">
        <v>0</v>
      </c>
      <c r="M45" s="28">
        <v>55409228.697215699</v>
      </c>
      <c r="N45" s="28">
        <v>15346619.850000001</v>
      </c>
      <c r="O45" s="43">
        <f t="shared" si="1"/>
        <v>79502213.903944671</v>
      </c>
      <c r="P45" s="28"/>
      <c r="Q45" s="43">
        <f t="shared" si="2"/>
        <v>-1730135.8209634963</v>
      </c>
      <c r="R45" s="28">
        <v>-2944858</v>
      </c>
      <c r="S45" s="28">
        <v>-4674993.8209634963</v>
      </c>
      <c r="T45" s="30"/>
      <c r="U45" s="30"/>
      <c r="V45" s="30"/>
      <c r="W45" s="30"/>
      <c r="X45" s="30"/>
      <c r="Y45" s="30"/>
      <c r="Z45" s="30"/>
      <c r="AA45" s="30"/>
      <c r="AB45" s="31"/>
      <c r="AC45" s="31"/>
      <c r="AD45" s="31"/>
      <c r="AE45" s="31"/>
      <c r="AF45" s="31"/>
      <c r="AG45" s="31"/>
      <c r="AH45" s="31"/>
      <c r="AI45" s="31"/>
    </row>
    <row r="46" spans="1:35" ht="27.6">
      <c r="A46" s="29">
        <v>20900</v>
      </c>
      <c r="B46" s="27" t="s">
        <v>414</v>
      </c>
      <c r="C46" s="27">
        <v>293363921</v>
      </c>
      <c r="D46" s="28">
        <v>270258282.72263634</v>
      </c>
      <c r="E46" s="28">
        <v>0</v>
      </c>
      <c r="F46" s="28">
        <v>29064.880384664844</v>
      </c>
      <c r="G46" s="28">
        <v>0</v>
      </c>
      <c r="H46" s="28">
        <v>20618969.920000002</v>
      </c>
      <c r="I46" s="43">
        <f t="shared" si="0"/>
        <v>20648034.800384667</v>
      </c>
      <c r="J46" s="28"/>
      <c r="K46" s="28">
        <v>18481453.068616223</v>
      </c>
      <c r="L46" s="28">
        <v>0</v>
      </c>
      <c r="M46" s="28">
        <v>117082127.0286831</v>
      </c>
      <c r="N46" s="28">
        <v>33822696.409999996</v>
      </c>
      <c r="O46" s="43">
        <f t="shared" si="1"/>
        <v>169386276.5072993</v>
      </c>
      <c r="P46" s="28"/>
      <c r="Q46" s="43">
        <f t="shared" si="2"/>
        <v>-3655852.7654997222</v>
      </c>
      <c r="R46" s="28">
        <v>-4331879</v>
      </c>
      <c r="S46" s="28">
        <v>-7987731.7654997222</v>
      </c>
      <c r="T46" s="30"/>
      <c r="U46" s="30"/>
      <c r="V46" s="30"/>
      <c r="W46" s="30"/>
      <c r="X46" s="30"/>
      <c r="Y46" s="30"/>
      <c r="Z46" s="30"/>
      <c r="AA46" s="30"/>
      <c r="AB46" s="31"/>
      <c r="AC46" s="31"/>
      <c r="AD46" s="31"/>
      <c r="AE46" s="31"/>
      <c r="AF46" s="31"/>
      <c r="AG46" s="31"/>
      <c r="AH46" s="31"/>
      <c r="AI46" s="31"/>
    </row>
    <row r="47" spans="1:35">
      <c r="A47" s="29">
        <v>21200</v>
      </c>
      <c r="B47" s="27" t="s">
        <v>415</v>
      </c>
      <c r="C47" s="27">
        <v>93510444</v>
      </c>
      <c r="D47" s="28">
        <v>85496261.668266103</v>
      </c>
      <c r="E47" s="28">
        <v>0</v>
      </c>
      <c r="F47" s="28">
        <v>9194.6807765614794</v>
      </c>
      <c r="G47" s="28">
        <v>0</v>
      </c>
      <c r="H47" s="28">
        <v>5517769.6899999995</v>
      </c>
      <c r="I47" s="43">
        <f t="shared" si="0"/>
        <v>5526964.3707765611</v>
      </c>
      <c r="J47" s="28"/>
      <c r="K47" s="28">
        <v>5846611.4088185765</v>
      </c>
      <c r="L47" s="28">
        <v>0</v>
      </c>
      <c r="M47" s="28">
        <v>37038954.519061424</v>
      </c>
      <c r="N47" s="28">
        <v>13474292.23</v>
      </c>
      <c r="O47" s="43">
        <f t="shared" si="1"/>
        <v>56359858.157880008</v>
      </c>
      <c r="P47" s="28"/>
      <c r="Q47" s="43">
        <f t="shared" si="2"/>
        <v>-1156529.7603156473</v>
      </c>
      <c r="R47" s="28">
        <v>-2265018</v>
      </c>
      <c r="S47" s="28">
        <v>-3421547.7603156473</v>
      </c>
      <c r="T47" s="30"/>
      <c r="U47" s="30"/>
      <c r="V47" s="30"/>
      <c r="W47" s="30"/>
      <c r="X47" s="30"/>
      <c r="Y47" s="30"/>
      <c r="Z47" s="30"/>
      <c r="AA47" s="30"/>
      <c r="AB47" s="31"/>
      <c r="AC47" s="31"/>
      <c r="AD47" s="31"/>
      <c r="AE47" s="31"/>
      <c r="AF47" s="31"/>
      <c r="AG47" s="31"/>
      <c r="AH47" s="31"/>
      <c r="AI47" s="31"/>
    </row>
    <row r="48" spans="1:35">
      <c r="A48" s="29">
        <v>21300</v>
      </c>
      <c r="B48" s="27" t="s">
        <v>416</v>
      </c>
      <c r="C48" s="27">
        <v>1161399772</v>
      </c>
      <c r="D48" s="28">
        <v>1093258394.509408</v>
      </c>
      <c r="E48" s="28">
        <v>0</v>
      </c>
      <c r="F48" s="28">
        <v>117574.28564197142</v>
      </c>
      <c r="G48" s="28">
        <v>0</v>
      </c>
      <c r="H48" s="28">
        <v>108513654.75</v>
      </c>
      <c r="I48" s="43">
        <f t="shared" si="0"/>
        <v>108631229.03564197</v>
      </c>
      <c r="J48" s="28"/>
      <c r="K48" s="28">
        <v>74761829.858231828</v>
      </c>
      <c r="L48" s="28">
        <v>0</v>
      </c>
      <c r="M48" s="28">
        <v>473624775.49032265</v>
      </c>
      <c r="N48" s="28">
        <v>124242399.72999999</v>
      </c>
      <c r="O48" s="43">
        <f t="shared" si="1"/>
        <v>672629005.07855451</v>
      </c>
      <c r="P48" s="28"/>
      <c r="Q48" s="43">
        <f t="shared" si="2"/>
        <v>-14788785.35287708</v>
      </c>
      <c r="R48" s="28">
        <v>-9357868</v>
      </c>
      <c r="S48" s="28">
        <v>-24146653.35287708</v>
      </c>
      <c r="T48" s="30"/>
      <c r="U48" s="30"/>
      <c r="V48" s="30"/>
      <c r="W48" s="30"/>
      <c r="X48" s="30"/>
      <c r="Y48" s="30"/>
      <c r="Z48" s="30"/>
      <c r="AA48" s="30"/>
      <c r="AB48" s="31"/>
      <c r="AC48" s="31"/>
      <c r="AD48" s="31"/>
      <c r="AE48" s="31"/>
      <c r="AF48" s="31"/>
      <c r="AG48" s="31"/>
      <c r="AH48" s="31"/>
      <c r="AI48" s="31"/>
    </row>
    <row r="49" spans="1:35">
      <c r="A49" s="29">
        <v>21520</v>
      </c>
      <c r="B49" s="27" t="s">
        <v>41</v>
      </c>
      <c r="C49" s="27">
        <v>2085455588</v>
      </c>
      <c r="D49" s="28">
        <v>1926872329.008076</v>
      </c>
      <c r="E49" s="28">
        <v>0</v>
      </c>
      <c r="F49" s="28">
        <v>207225.15270681976</v>
      </c>
      <c r="G49" s="28">
        <v>0</v>
      </c>
      <c r="H49" s="28">
        <v>148642645.38999999</v>
      </c>
      <c r="I49" s="43">
        <f t="shared" si="0"/>
        <v>148849870.54270682</v>
      </c>
      <c r="J49" s="28"/>
      <c r="K49" s="28">
        <v>131768026.6941199</v>
      </c>
      <c r="L49" s="28">
        <v>0</v>
      </c>
      <c r="M49" s="28">
        <v>834765577.27584469</v>
      </c>
      <c r="N49" s="28">
        <v>254816835.55000001</v>
      </c>
      <c r="O49" s="43">
        <f t="shared" si="1"/>
        <v>1221350439.5199647</v>
      </c>
      <c r="P49" s="28"/>
      <c r="Q49" s="43">
        <f t="shared" si="2"/>
        <v>-26065293.838403165</v>
      </c>
      <c r="R49" s="28">
        <v>-33975684</v>
      </c>
      <c r="S49" s="28">
        <v>-60040977.838403165</v>
      </c>
      <c r="T49" s="30"/>
      <c r="U49" s="30"/>
      <c r="V49" s="30"/>
      <c r="W49" s="30"/>
      <c r="X49" s="30"/>
      <c r="Y49" s="30"/>
      <c r="Z49" s="30"/>
      <c r="AA49" s="30"/>
      <c r="AB49" s="31"/>
      <c r="AC49" s="31"/>
      <c r="AD49" s="31"/>
      <c r="AE49" s="31"/>
      <c r="AF49" s="31"/>
      <c r="AG49" s="31"/>
      <c r="AH49" s="31"/>
      <c r="AI49" s="31"/>
    </row>
    <row r="50" spans="1:35">
      <c r="A50" s="29">
        <v>21525</v>
      </c>
      <c r="B50" s="27" t="s">
        <v>417</v>
      </c>
      <c r="C50" s="27">
        <v>54765104</v>
      </c>
      <c r="D50" s="28">
        <v>44915964.622913271</v>
      </c>
      <c r="E50" s="28">
        <v>0</v>
      </c>
      <c r="F50" s="28">
        <v>4830.4797242843188</v>
      </c>
      <c r="G50" s="28">
        <v>0</v>
      </c>
      <c r="H50" s="28">
        <v>0</v>
      </c>
      <c r="I50" s="43">
        <f t="shared" si="0"/>
        <v>4830.4797242843188</v>
      </c>
      <c r="J50" s="28"/>
      <c r="K50" s="28">
        <v>3071551.7539293086</v>
      </c>
      <c r="L50" s="28">
        <v>0</v>
      </c>
      <c r="M50" s="28">
        <v>19458633.003235612</v>
      </c>
      <c r="N50" s="28">
        <v>5760192.5300000003</v>
      </c>
      <c r="O50" s="43">
        <f t="shared" si="1"/>
        <v>28290377.287164923</v>
      </c>
      <c r="P50" s="28"/>
      <c r="Q50" s="43">
        <f t="shared" si="2"/>
        <v>-607589.72426504968</v>
      </c>
      <c r="R50" s="28">
        <v>-1272472</v>
      </c>
      <c r="S50" s="28">
        <v>-1880061.7242650497</v>
      </c>
      <c r="T50" s="30"/>
      <c r="U50" s="30"/>
      <c r="V50" s="30"/>
      <c r="W50" s="30"/>
      <c r="X50" s="30"/>
      <c r="Y50" s="30"/>
      <c r="Z50" s="30"/>
      <c r="AA50" s="30"/>
      <c r="AB50" s="31"/>
      <c r="AC50" s="31"/>
      <c r="AD50" s="31"/>
      <c r="AE50" s="31"/>
      <c r="AF50" s="31"/>
      <c r="AG50" s="31"/>
      <c r="AH50" s="31"/>
      <c r="AI50" s="31"/>
    </row>
    <row r="51" spans="1:35" ht="15.75" customHeight="1">
      <c r="A51" s="29">
        <v>21525.1</v>
      </c>
      <c r="B51" s="27" t="s">
        <v>418</v>
      </c>
      <c r="C51" s="27">
        <v>3829724</v>
      </c>
      <c r="D51" s="28">
        <v>4392925.4530380135</v>
      </c>
      <c r="E51" s="28">
        <v>0</v>
      </c>
      <c r="F51" s="28">
        <v>472.43645981510667</v>
      </c>
      <c r="G51" s="28">
        <v>0</v>
      </c>
      <c r="H51" s="28">
        <v>2044017</v>
      </c>
      <c r="I51" s="43">
        <f t="shared" si="0"/>
        <v>2044489.4364598151</v>
      </c>
      <c r="J51" s="28"/>
      <c r="K51" s="28">
        <v>300407.64470453095</v>
      </c>
      <c r="L51" s="28">
        <v>0</v>
      </c>
      <c r="M51" s="28">
        <v>1903116.9187346199</v>
      </c>
      <c r="N51" s="28">
        <v>0</v>
      </c>
      <c r="O51" s="43">
        <f t="shared" si="1"/>
        <v>2203524.5634391508</v>
      </c>
      <c r="P51" s="28"/>
      <c r="Q51" s="43">
        <f t="shared" si="2"/>
        <v>-59424.230042564915</v>
      </c>
      <c r="R51" s="28">
        <v>440190</v>
      </c>
      <c r="S51" s="28">
        <v>380765.76995743508</v>
      </c>
      <c r="T51" s="30"/>
      <c r="U51" s="30"/>
      <c r="V51" s="30"/>
      <c r="W51" s="30"/>
      <c r="X51" s="30"/>
      <c r="Y51" s="30"/>
      <c r="Z51" s="30"/>
      <c r="AA51" s="30"/>
      <c r="AB51" s="31"/>
      <c r="AC51" s="31"/>
      <c r="AD51" s="31"/>
      <c r="AE51" s="31"/>
      <c r="AF51" s="31"/>
      <c r="AG51" s="31"/>
      <c r="AH51" s="31"/>
      <c r="AI51" s="31"/>
    </row>
    <row r="52" spans="1:35">
      <c r="A52" s="29">
        <v>21550</v>
      </c>
      <c r="B52" s="27" t="s">
        <v>419</v>
      </c>
      <c r="C52" s="27">
        <v>1267142058</v>
      </c>
      <c r="D52" s="28">
        <v>1108129361.2750225</v>
      </c>
      <c r="E52" s="28">
        <v>0</v>
      </c>
      <c r="F52" s="28">
        <v>119173.58129714364</v>
      </c>
      <c r="G52" s="28">
        <v>0</v>
      </c>
      <c r="H52" s="28">
        <v>9328150.2100000009</v>
      </c>
      <c r="I52" s="43">
        <f t="shared" si="0"/>
        <v>9447323.7912971452</v>
      </c>
      <c r="J52" s="28"/>
      <c r="K52" s="28">
        <v>75778772.202488035</v>
      </c>
      <c r="L52" s="28">
        <v>0</v>
      </c>
      <c r="M52" s="28">
        <v>480067221.99542129</v>
      </c>
      <c r="N52" s="28">
        <v>16110708.400000006</v>
      </c>
      <c r="O52" s="43">
        <f t="shared" si="1"/>
        <v>571956702.59790933</v>
      </c>
      <c r="P52" s="28"/>
      <c r="Q52" s="43">
        <f t="shared" si="2"/>
        <v>-14989948.728278324</v>
      </c>
      <c r="R52" s="28">
        <v>-2162048</v>
      </c>
      <c r="S52" s="28">
        <v>-17151996.728278324</v>
      </c>
      <c r="T52" s="30"/>
      <c r="U52" s="30"/>
      <c r="V52" s="30"/>
      <c r="W52" s="30"/>
      <c r="X52" s="30"/>
      <c r="Y52" s="30"/>
      <c r="Z52" s="30"/>
      <c r="AA52" s="30"/>
      <c r="AB52" s="31"/>
      <c r="AC52" s="31"/>
      <c r="AD52" s="31"/>
      <c r="AE52" s="31"/>
      <c r="AF52" s="31"/>
      <c r="AG52" s="31"/>
      <c r="AH52" s="31"/>
      <c r="AI52" s="31"/>
    </row>
    <row r="53" spans="1:35">
      <c r="A53" s="29">
        <v>21570</v>
      </c>
      <c r="B53" s="27" t="s">
        <v>420</v>
      </c>
      <c r="C53" s="27">
        <v>5376185</v>
      </c>
      <c r="D53" s="28">
        <v>4622772.1910985233</v>
      </c>
      <c r="E53" s="28">
        <v>0</v>
      </c>
      <c r="F53" s="28">
        <v>497.15519705791024</v>
      </c>
      <c r="G53" s="28">
        <v>0</v>
      </c>
      <c r="H53" s="28">
        <v>208267.85</v>
      </c>
      <c r="I53" s="43">
        <f t="shared" si="0"/>
        <v>208765.00519705791</v>
      </c>
      <c r="J53" s="28"/>
      <c r="K53" s="28">
        <v>316125.52058161062</v>
      </c>
      <c r="L53" s="28">
        <v>0</v>
      </c>
      <c r="M53" s="28">
        <v>2002691.466971108</v>
      </c>
      <c r="N53" s="28">
        <v>34099.819999999978</v>
      </c>
      <c r="O53" s="43">
        <f t="shared" si="1"/>
        <v>2352916.8075527186</v>
      </c>
      <c r="P53" s="28"/>
      <c r="Q53" s="43">
        <f t="shared" si="2"/>
        <v>-62533.414140788256</v>
      </c>
      <c r="R53" s="28">
        <v>45246</v>
      </c>
      <c r="S53" s="28">
        <v>-17287.414140788256</v>
      </c>
      <c r="T53" s="30"/>
      <c r="U53" s="30"/>
      <c r="V53" s="30"/>
      <c r="W53" s="30"/>
      <c r="X53" s="30"/>
      <c r="Y53" s="30"/>
      <c r="Z53" s="30"/>
      <c r="AA53" s="30"/>
      <c r="AB53" s="31"/>
      <c r="AC53" s="31"/>
      <c r="AD53" s="31"/>
      <c r="AE53" s="31"/>
      <c r="AF53" s="31"/>
      <c r="AG53" s="31"/>
      <c r="AH53" s="31"/>
      <c r="AI53" s="31"/>
    </row>
    <row r="54" spans="1:35">
      <c r="A54" s="29">
        <v>21800</v>
      </c>
      <c r="B54" s="27" t="s">
        <v>421</v>
      </c>
      <c r="C54" s="27">
        <v>170592206</v>
      </c>
      <c r="D54" s="28">
        <v>160022367.46234575</v>
      </c>
      <c r="E54" s="28">
        <v>0</v>
      </c>
      <c r="F54" s="28">
        <v>17209.577920103824</v>
      </c>
      <c r="G54" s="28">
        <v>0</v>
      </c>
      <c r="H54" s="28">
        <v>15239769.789999999</v>
      </c>
      <c r="I54" s="43">
        <f t="shared" si="0"/>
        <v>15256979.367920103</v>
      </c>
      <c r="J54" s="28"/>
      <c r="K54" s="28">
        <v>10943035.114946006</v>
      </c>
      <c r="L54" s="28">
        <v>0</v>
      </c>
      <c r="M54" s="28">
        <v>69325383.813199222</v>
      </c>
      <c r="N54" s="28">
        <v>18846067.960000001</v>
      </c>
      <c r="O54" s="43">
        <f t="shared" si="1"/>
        <v>99114486.888145238</v>
      </c>
      <c r="P54" s="28"/>
      <c r="Q54" s="43">
        <f t="shared" si="2"/>
        <v>-2164663.4081965815</v>
      </c>
      <c r="R54" s="28">
        <v>-1663563</v>
      </c>
      <c r="S54" s="28">
        <v>-3828226.4081965815</v>
      </c>
      <c r="T54" s="30"/>
      <c r="U54" s="30"/>
      <c r="V54" s="30"/>
      <c r="W54" s="30"/>
      <c r="X54" s="30"/>
      <c r="Y54" s="30"/>
      <c r="Z54" s="30"/>
      <c r="AA54" s="30"/>
      <c r="AB54" s="31"/>
      <c r="AC54" s="31"/>
      <c r="AD54" s="31"/>
      <c r="AE54" s="31"/>
      <c r="AF54" s="31"/>
      <c r="AG54" s="31"/>
      <c r="AH54" s="31"/>
      <c r="AI54" s="31"/>
    </row>
    <row r="55" spans="1:35">
      <c r="A55" s="29">
        <v>21900</v>
      </c>
      <c r="B55" s="27" t="s">
        <v>422</v>
      </c>
      <c r="C55" s="27">
        <v>99363488</v>
      </c>
      <c r="D55" s="28">
        <v>89322133.317691296</v>
      </c>
      <c r="E55" s="28">
        <v>0</v>
      </c>
      <c r="F55" s="28">
        <v>9606.1334996487858</v>
      </c>
      <c r="G55" s="28">
        <v>0</v>
      </c>
      <c r="H55" s="28">
        <v>4094130.01</v>
      </c>
      <c r="I55" s="43">
        <f t="shared" si="0"/>
        <v>4103736.1434996487</v>
      </c>
      <c r="J55" s="28"/>
      <c r="K55" s="28">
        <v>6108241.3928767443</v>
      </c>
      <c r="L55" s="28">
        <v>0</v>
      </c>
      <c r="M55" s="28">
        <v>38696410.505572997</v>
      </c>
      <c r="N55" s="28">
        <v>9757659.870000001</v>
      </c>
      <c r="O55" s="43">
        <f t="shared" si="1"/>
        <v>54562311.768449739</v>
      </c>
      <c r="P55" s="28"/>
      <c r="Q55" s="43">
        <f t="shared" si="2"/>
        <v>-1208283.3046503691</v>
      </c>
      <c r="R55" s="28">
        <v>-1620585</v>
      </c>
      <c r="S55" s="28">
        <v>-2828868.3046503691</v>
      </c>
      <c r="T55" s="30"/>
      <c r="U55" s="30"/>
      <c r="V55" s="30"/>
      <c r="W55" s="30"/>
      <c r="X55" s="30"/>
      <c r="Y55" s="30"/>
      <c r="Z55" s="30"/>
      <c r="AA55" s="30"/>
      <c r="AB55" s="31"/>
      <c r="AC55" s="31"/>
      <c r="AD55" s="31"/>
      <c r="AE55" s="31"/>
      <c r="AF55" s="31"/>
      <c r="AG55" s="31"/>
      <c r="AH55" s="31"/>
      <c r="AI55" s="31"/>
    </row>
    <row r="56" spans="1:35">
      <c r="A56" s="29">
        <v>22000</v>
      </c>
      <c r="B56" s="27" t="s">
        <v>423</v>
      </c>
      <c r="C56" s="27">
        <v>106617885</v>
      </c>
      <c r="D56" s="28">
        <v>89378397.703986853</v>
      </c>
      <c r="E56" s="28">
        <v>0</v>
      </c>
      <c r="F56" s="28">
        <v>9612.1843214374348</v>
      </c>
      <c r="G56" s="28">
        <v>0</v>
      </c>
      <c r="H56" s="28">
        <v>0</v>
      </c>
      <c r="I56" s="43">
        <f t="shared" si="0"/>
        <v>9612.1843214374348</v>
      </c>
      <c r="J56" s="28"/>
      <c r="K56" s="28">
        <v>6112088.9221778624</v>
      </c>
      <c r="L56" s="28">
        <v>0</v>
      </c>
      <c r="M56" s="28">
        <v>38720785.045426957</v>
      </c>
      <c r="N56" s="28">
        <v>5168784.0500000007</v>
      </c>
      <c r="O56" s="43">
        <f t="shared" si="1"/>
        <v>50001658.017604813</v>
      </c>
      <c r="P56" s="28"/>
      <c r="Q56" s="43">
        <f t="shared" si="2"/>
        <v>-1209044.3920271918</v>
      </c>
      <c r="R56" s="28">
        <v>-1106445</v>
      </c>
      <c r="S56" s="28">
        <v>-2315489.3920271918</v>
      </c>
      <c r="T56" s="30"/>
      <c r="U56" s="30"/>
      <c r="V56" s="30"/>
      <c r="W56" s="30"/>
      <c r="X56" s="30"/>
      <c r="Y56" s="30"/>
      <c r="Z56" s="30"/>
      <c r="AA56" s="30"/>
      <c r="AB56" s="31"/>
      <c r="AC56" s="31"/>
      <c r="AD56" s="31"/>
      <c r="AE56" s="31"/>
      <c r="AF56" s="31"/>
      <c r="AG56" s="31"/>
      <c r="AH56" s="31"/>
      <c r="AI56" s="31"/>
    </row>
    <row r="57" spans="1:35">
      <c r="A57" s="29">
        <v>23000</v>
      </c>
      <c r="B57" s="27" t="s">
        <v>424</v>
      </c>
      <c r="C57" s="27">
        <v>77954552</v>
      </c>
      <c r="D57" s="28">
        <v>71717145.563972116</v>
      </c>
      <c r="E57" s="28">
        <v>0</v>
      </c>
      <c r="F57" s="28">
        <v>7712.8080856068182</v>
      </c>
      <c r="G57" s="28">
        <v>0</v>
      </c>
      <c r="H57" s="28">
        <v>5169434.6899999995</v>
      </c>
      <c r="I57" s="43">
        <f t="shared" si="0"/>
        <v>5177147.4980856059</v>
      </c>
      <c r="J57" s="28"/>
      <c r="K57" s="28">
        <v>4904334.6738352608</v>
      </c>
      <c r="L57" s="28">
        <v>0</v>
      </c>
      <c r="M57" s="28">
        <v>31069523.22099793</v>
      </c>
      <c r="N57" s="28">
        <v>4904907.58</v>
      </c>
      <c r="O57" s="43">
        <f t="shared" si="1"/>
        <v>40878765.47483319</v>
      </c>
      <c r="P57" s="28"/>
      <c r="Q57" s="43">
        <f t="shared" si="2"/>
        <v>-970136.13668307196</v>
      </c>
      <c r="R57" s="28">
        <v>-192340</v>
      </c>
      <c r="S57" s="28">
        <v>-1162476.136683072</v>
      </c>
      <c r="T57" s="30"/>
      <c r="U57" s="30"/>
      <c r="V57" s="30"/>
      <c r="W57" s="30"/>
      <c r="X57" s="30"/>
      <c r="Y57" s="30"/>
      <c r="Z57" s="30"/>
      <c r="AA57" s="30"/>
      <c r="AB57" s="31"/>
      <c r="AC57" s="31"/>
      <c r="AD57" s="31"/>
      <c r="AE57" s="31"/>
      <c r="AF57" s="31"/>
      <c r="AG57" s="31"/>
      <c r="AH57" s="31"/>
      <c r="AI57" s="31"/>
    </row>
    <row r="58" spans="1:35">
      <c r="A58" s="29">
        <v>23100</v>
      </c>
      <c r="B58" s="27" t="s">
        <v>425</v>
      </c>
      <c r="C58" s="27">
        <v>451110687</v>
      </c>
      <c r="D58" s="28">
        <v>416554875.75648391</v>
      </c>
      <c r="E58" s="28">
        <v>0</v>
      </c>
      <c r="F58" s="28">
        <v>44798.322303280438</v>
      </c>
      <c r="G58" s="28">
        <v>0</v>
      </c>
      <c r="H58" s="28">
        <v>32233244.549999997</v>
      </c>
      <c r="I58" s="43">
        <f t="shared" si="0"/>
        <v>32278042.872303277</v>
      </c>
      <c r="J58" s="28"/>
      <c r="K58" s="28">
        <v>28485859.230910711</v>
      </c>
      <c r="L58" s="28">
        <v>0</v>
      </c>
      <c r="M58" s="28">
        <v>180461188.66368937</v>
      </c>
      <c r="N58" s="28">
        <v>29093847.649999999</v>
      </c>
      <c r="O58" s="43">
        <f t="shared" si="1"/>
        <v>238040895.5446001</v>
      </c>
      <c r="P58" s="28"/>
      <c r="Q58" s="43">
        <f t="shared" si="2"/>
        <v>-5634844.1250976957</v>
      </c>
      <c r="R58" s="28">
        <v>-826811</v>
      </c>
      <c r="S58" s="28">
        <v>-6461655.1250976957</v>
      </c>
      <c r="T58" s="30"/>
      <c r="U58" s="30"/>
      <c r="V58" s="30"/>
      <c r="W58" s="30"/>
      <c r="X58" s="30"/>
      <c r="Y58" s="30"/>
      <c r="Z58" s="30"/>
      <c r="AA58" s="30"/>
      <c r="AB58" s="31"/>
      <c r="AC58" s="31"/>
      <c r="AD58" s="31"/>
      <c r="AE58" s="31"/>
      <c r="AF58" s="31"/>
      <c r="AG58" s="31"/>
      <c r="AH58" s="31"/>
      <c r="AI58" s="31"/>
    </row>
    <row r="59" spans="1:35" ht="27.6">
      <c r="A59" s="29">
        <v>23200</v>
      </c>
      <c r="B59" s="27" t="s">
        <v>426</v>
      </c>
      <c r="C59" s="27">
        <v>230381927</v>
      </c>
      <c r="D59" s="28">
        <v>211944550.94158906</v>
      </c>
      <c r="E59" s="28">
        <v>0</v>
      </c>
      <c r="F59" s="28">
        <v>22793.54024161883</v>
      </c>
      <c r="G59" s="28">
        <v>0</v>
      </c>
      <c r="H59" s="28">
        <v>15727220.119999997</v>
      </c>
      <c r="I59" s="43">
        <f t="shared" si="0"/>
        <v>15750013.660241617</v>
      </c>
      <c r="J59" s="28"/>
      <c r="K59" s="28">
        <v>14493703.007474164</v>
      </c>
      <c r="L59" s="28">
        <v>0</v>
      </c>
      <c r="M59" s="28">
        <v>91819272.561351359</v>
      </c>
      <c r="N59" s="28">
        <v>22401023.59</v>
      </c>
      <c r="O59" s="43">
        <f t="shared" si="1"/>
        <v>128713999.15882553</v>
      </c>
      <c r="P59" s="28"/>
      <c r="Q59" s="43">
        <f t="shared" si="2"/>
        <v>-2867028.0429510251</v>
      </c>
      <c r="R59" s="28">
        <v>-2454813</v>
      </c>
      <c r="S59" s="28">
        <v>-5321841.0429510251</v>
      </c>
      <c r="T59" s="30"/>
      <c r="U59" s="30"/>
      <c r="V59" s="30"/>
      <c r="W59" s="30"/>
      <c r="X59" s="30"/>
      <c r="Y59" s="30"/>
      <c r="Z59" s="30"/>
      <c r="AA59" s="30"/>
      <c r="AB59" s="31"/>
      <c r="AC59" s="31"/>
      <c r="AD59" s="31"/>
      <c r="AE59" s="31"/>
      <c r="AF59" s="31"/>
      <c r="AG59" s="31"/>
      <c r="AH59" s="31"/>
      <c r="AI59" s="31"/>
    </row>
    <row r="60" spans="1:35">
      <c r="A60" s="29">
        <v>30000</v>
      </c>
      <c r="B60" s="27" t="s">
        <v>427</v>
      </c>
      <c r="C60" s="27">
        <v>29604942</v>
      </c>
      <c r="D60" s="28">
        <v>24475793.755833395</v>
      </c>
      <c r="E60" s="28">
        <v>0</v>
      </c>
      <c r="F60" s="28">
        <v>2632.2450567490578</v>
      </c>
      <c r="G60" s="28">
        <v>0</v>
      </c>
      <c r="H60" s="28">
        <v>801627.85</v>
      </c>
      <c r="I60" s="43">
        <f t="shared" si="0"/>
        <v>804260.09505674907</v>
      </c>
      <c r="J60" s="28"/>
      <c r="K60" s="28">
        <v>1673762.7279922392</v>
      </c>
      <c r="L60" s="28">
        <v>0</v>
      </c>
      <c r="M60" s="28">
        <v>10603479.045023778</v>
      </c>
      <c r="N60" s="28">
        <v>1645825.48</v>
      </c>
      <c r="O60" s="43">
        <f t="shared" si="1"/>
        <v>13923067.253016017</v>
      </c>
      <c r="P60" s="28"/>
      <c r="Q60" s="43">
        <f t="shared" si="2"/>
        <v>-331090.31390565587</v>
      </c>
      <c r="R60" s="28">
        <v>-128757</v>
      </c>
      <c r="S60" s="28">
        <v>-459847.31390565587</v>
      </c>
      <c r="T60" s="30"/>
      <c r="U60" s="30"/>
      <c r="V60" s="30"/>
      <c r="W60" s="30"/>
      <c r="X60" s="30"/>
      <c r="Y60" s="30"/>
      <c r="Z60" s="30"/>
      <c r="AA60" s="30"/>
      <c r="AB60" s="31"/>
      <c r="AC60" s="31"/>
      <c r="AD60" s="31"/>
      <c r="AE60" s="31"/>
      <c r="AF60" s="31"/>
      <c r="AG60" s="31"/>
      <c r="AH60" s="31"/>
      <c r="AI60" s="31"/>
    </row>
    <row r="61" spans="1:35">
      <c r="A61" s="29">
        <v>30100</v>
      </c>
      <c r="B61" s="27" t="s">
        <v>428</v>
      </c>
      <c r="C61" s="27">
        <v>257905302</v>
      </c>
      <c r="D61" s="28">
        <v>215029270.69841447</v>
      </c>
      <c r="E61" s="28">
        <v>0</v>
      </c>
      <c r="F61" s="28">
        <v>23125.285954405474</v>
      </c>
      <c r="G61" s="28">
        <v>0</v>
      </c>
      <c r="H61" s="28">
        <v>3475336.2199999997</v>
      </c>
      <c r="I61" s="43">
        <f t="shared" si="0"/>
        <v>3498461.5059544053</v>
      </c>
      <c r="J61" s="28"/>
      <c r="K61" s="28">
        <v>14704649.783804812</v>
      </c>
      <c r="L61" s="28">
        <v>0</v>
      </c>
      <c r="M61" s="28">
        <v>93155644.608015627</v>
      </c>
      <c r="N61" s="28">
        <v>12220975.419999998</v>
      </c>
      <c r="O61" s="43">
        <f t="shared" si="1"/>
        <v>120081269.81182043</v>
      </c>
      <c r="P61" s="28"/>
      <c r="Q61" s="43">
        <f t="shared" si="2"/>
        <v>-2908755.8417749852</v>
      </c>
      <c r="R61" s="28">
        <v>-1575365</v>
      </c>
      <c r="S61" s="28">
        <v>-4484120.8417749852</v>
      </c>
      <c r="T61" s="30"/>
      <c r="U61" s="30"/>
      <c r="V61" s="30"/>
      <c r="W61" s="30"/>
      <c r="X61" s="30"/>
      <c r="Y61" s="30"/>
      <c r="Z61" s="30"/>
      <c r="AA61" s="30"/>
      <c r="AB61" s="31"/>
      <c r="AC61" s="31"/>
      <c r="AD61" s="31"/>
      <c r="AE61" s="31"/>
      <c r="AF61" s="31"/>
      <c r="AG61" s="31"/>
      <c r="AH61" s="31"/>
      <c r="AI61" s="31"/>
    </row>
    <row r="62" spans="1:35">
      <c r="A62" s="29">
        <v>30102</v>
      </c>
      <c r="B62" s="27" t="s">
        <v>429</v>
      </c>
      <c r="C62" s="27">
        <v>4797110</v>
      </c>
      <c r="D62" s="28">
        <v>4228204.9472885942</v>
      </c>
      <c r="E62" s="28">
        <v>0</v>
      </c>
      <c r="F62" s="28">
        <v>454.72148324225321</v>
      </c>
      <c r="G62" s="28">
        <v>0</v>
      </c>
      <c r="H62" s="28">
        <v>105931.34999999999</v>
      </c>
      <c r="I62" s="43">
        <f t="shared" si="0"/>
        <v>106386.07148324224</v>
      </c>
      <c r="J62" s="28"/>
      <c r="K62" s="28">
        <v>289143.24231202813</v>
      </c>
      <c r="L62" s="28">
        <v>0</v>
      </c>
      <c r="M62" s="28">
        <v>1831755.6363222103</v>
      </c>
      <c r="N62" s="28">
        <v>0</v>
      </c>
      <c r="O62" s="43">
        <f t="shared" si="1"/>
        <v>2120898.8786342386</v>
      </c>
      <c r="P62" s="28"/>
      <c r="Q62" s="43">
        <f t="shared" si="2"/>
        <v>-57195.996337918332</v>
      </c>
      <c r="R62" s="28">
        <v>23488</v>
      </c>
      <c r="S62" s="28">
        <v>-33707.996337918332</v>
      </c>
      <c r="T62" s="30"/>
      <c r="U62" s="30"/>
      <c r="V62" s="30"/>
      <c r="W62" s="30"/>
      <c r="X62" s="30"/>
      <c r="Y62" s="30"/>
      <c r="Z62" s="30"/>
      <c r="AA62" s="30"/>
      <c r="AB62" s="31"/>
      <c r="AC62" s="31"/>
      <c r="AD62" s="31"/>
      <c r="AE62" s="31"/>
      <c r="AF62" s="31"/>
      <c r="AG62" s="31"/>
      <c r="AH62" s="31"/>
      <c r="AI62" s="31"/>
    </row>
    <row r="63" spans="1:35">
      <c r="A63" s="29">
        <v>30103</v>
      </c>
      <c r="B63" s="27" t="s">
        <v>430</v>
      </c>
      <c r="C63" s="27">
        <v>6459441</v>
      </c>
      <c r="D63" s="28">
        <v>5372824.2355265459</v>
      </c>
      <c r="E63" s="28">
        <v>0</v>
      </c>
      <c r="F63" s="28">
        <v>577.81953114021269</v>
      </c>
      <c r="G63" s="28">
        <v>0</v>
      </c>
      <c r="H63" s="28">
        <v>907208.39000000013</v>
      </c>
      <c r="I63" s="43">
        <f t="shared" si="0"/>
        <v>907786.2095311404</v>
      </c>
      <c r="J63" s="28"/>
      <c r="K63" s="28">
        <v>367417.46071427409</v>
      </c>
      <c r="L63" s="28">
        <v>0</v>
      </c>
      <c r="M63" s="28">
        <v>2327631.7964930311</v>
      </c>
      <c r="N63" s="28">
        <v>329384.62</v>
      </c>
      <c r="O63" s="43">
        <f t="shared" si="1"/>
        <v>3024433.8772073053</v>
      </c>
      <c r="P63" s="28"/>
      <c r="Q63" s="43">
        <f t="shared" si="2"/>
        <v>-72679.574211950065</v>
      </c>
      <c r="R63" s="28">
        <v>160929</v>
      </c>
      <c r="S63" s="28">
        <v>88249.425788049935</v>
      </c>
      <c r="T63" s="30"/>
      <c r="U63" s="30"/>
      <c r="V63" s="30"/>
      <c r="W63" s="30"/>
      <c r="X63" s="30"/>
      <c r="Y63" s="30"/>
      <c r="Z63" s="30"/>
      <c r="AA63" s="30"/>
      <c r="AB63" s="31"/>
      <c r="AC63" s="31"/>
      <c r="AD63" s="31"/>
      <c r="AE63" s="31"/>
      <c r="AF63" s="31"/>
      <c r="AG63" s="31"/>
      <c r="AH63" s="31"/>
      <c r="AI63" s="31"/>
    </row>
    <row r="64" spans="1:35">
      <c r="A64" s="29">
        <v>30104</v>
      </c>
      <c r="B64" s="27" t="s">
        <v>431</v>
      </c>
      <c r="C64" s="27">
        <v>3834837</v>
      </c>
      <c r="D64" s="28">
        <v>3485484.5522624641</v>
      </c>
      <c r="E64" s="28">
        <v>0</v>
      </c>
      <c r="F64" s="28">
        <v>374.8458678501039</v>
      </c>
      <c r="G64" s="28">
        <v>0</v>
      </c>
      <c r="H64" s="28">
        <v>487092.88999999996</v>
      </c>
      <c r="I64" s="43">
        <f t="shared" si="0"/>
        <v>487467.73586785008</v>
      </c>
      <c r="J64" s="28"/>
      <c r="K64" s="28">
        <v>238352.82385306465</v>
      </c>
      <c r="L64" s="28">
        <v>0</v>
      </c>
      <c r="M64" s="28">
        <v>1509992.5041824288</v>
      </c>
      <c r="N64" s="28">
        <v>0</v>
      </c>
      <c r="O64" s="43">
        <f t="shared" si="1"/>
        <v>1748345.3280354934</v>
      </c>
      <c r="P64" s="28"/>
      <c r="Q64" s="43">
        <f t="shared" si="2"/>
        <v>-47149.043260435516</v>
      </c>
      <c r="R64" s="28">
        <v>113402</v>
      </c>
      <c r="S64" s="28">
        <v>66252.956739564484</v>
      </c>
      <c r="T64" s="30"/>
      <c r="U64" s="30"/>
      <c r="V64" s="30"/>
      <c r="W64" s="30"/>
      <c r="X64" s="30"/>
      <c r="Y64" s="30"/>
      <c r="Z64" s="30"/>
      <c r="AA64" s="30"/>
      <c r="AB64" s="31"/>
      <c r="AC64" s="31"/>
      <c r="AD64" s="31"/>
      <c r="AE64" s="31"/>
      <c r="AF64" s="31"/>
      <c r="AG64" s="31"/>
      <c r="AH64" s="31"/>
      <c r="AI64" s="31"/>
    </row>
    <row r="65" spans="1:35">
      <c r="A65" s="29">
        <v>30105</v>
      </c>
      <c r="B65" s="27" t="s">
        <v>432</v>
      </c>
      <c r="C65" s="27">
        <v>23973545</v>
      </c>
      <c r="D65" s="28">
        <v>22069831.396998797</v>
      </c>
      <c r="E65" s="28">
        <v>0</v>
      </c>
      <c r="F65" s="28">
        <v>2373.4961500238769</v>
      </c>
      <c r="G65" s="28">
        <v>0</v>
      </c>
      <c r="H65" s="28">
        <v>2142567.66</v>
      </c>
      <c r="I65" s="43">
        <f t="shared" si="0"/>
        <v>2144941.1561500239</v>
      </c>
      <c r="J65" s="28"/>
      <c r="K65" s="28">
        <v>1509232.3493046914</v>
      </c>
      <c r="L65" s="28">
        <v>0</v>
      </c>
      <c r="M65" s="28">
        <v>9561160.2064534109</v>
      </c>
      <c r="N65" s="28">
        <v>0</v>
      </c>
      <c r="O65" s="43">
        <f t="shared" si="1"/>
        <v>11070392.555758102</v>
      </c>
      <c r="P65" s="28"/>
      <c r="Q65" s="43">
        <f t="shared" si="2"/>
        <v>-298544.23445506277</v>
      </c>
      <c r="R65" s="28">
        <v>453070</v>
      </c>
      <c r="S65" s="28">
        <v>154525.76554493723</v>
      </c>
      <c r="T65" s="30"/>
      <c r="U65" s="30"/>
      <c r="V65" s="30"/>
      <c r="W65" s="30"/>
      <c r="X65" s="30"/>
      <c r="Y65" s="30"/>
      <c r="Z65" s="30"/>
      <c r="AA65" s="30"/>
      <c r="AB65" s="31"/>
      <c r="AC65" s="31"/>
      <c r="AD65" s="31"/>
      <c r="AE65" s="31"/>
      <c r="AF65" s="31"/>
      <c r="AG65" s="31"/>
      <c r="AH65" s="31"/>
      <c r="AI65" s="31"/>
    </row>
    <row r="66" spans="1:35">
      <c r="A66" s="29">
        <v>30200</v>
      </c>
      <c r="B66" s="27" t="s">
        <v>433</v>
      </c>
      <c r="C66" s="27">
        <v>58993316</v>
      </c>
      <c r="D66" s="28">
        <v>49605482.425917767</v>
      </c>
      <c r="E66" s="28">
        <v>0</v>
      </c>
      <c r="F66" s="28">
        <v>5334.8130065188534</v>
      </c>
      <c r="G66" s="28">
        <v>0</v>
      </c>
      <c r="H66" s="28">
        <v>2847124.05</v>
      </c>
      <c r="I66" s="43">
        <f t="shared" si="0"/>
        <v>2852458.8630065187</v>
      </c>
      <c r="J66" s="28"/>
      <c r="K66" s="28">
        <v>3392241.595525098</v>
      </c>
      <c r="L66" s="28">
        <v>0</v>
      </c>
      <c r="M66" s="28">
        <v>21490239.96785713</v>
      </c>
      <c r="N66" s="28">
        <v>2195269.66</v>
      </c>
      <c r="O66" s="43">
        <f t="shared" si="1"/>
        <v>27077751.223382227</v>
      </c>
      <c r="P66" s="28"/>
      <c r="Q66" s="43">
        <f t="shared" si="2"/>
        <v>-671026.01576836919</v>
      </c>
      <c r="R66" s="28">
        <v>272730</v>
      </c>
      <c r="S66" s="28">
        <v>-398296.01576836919</v>
      </c>
      <c r="T66" s="30"/>
      <c r="U66" s="30"/>
      <c r="V66" s="30"/>
      <c r="W66" s="30"/>
      <c r="X66" s="30"/>
      <c r="Y66" s="30"/>
      <c r="Z66" s="30"/>
      <c r="AA66" s="30"/>
      <c r="AB66" s="31"/>
      <c r="AC66" s="31"/>
      <c r="AD66" s="31"/>
      <c r="AE66" s="31"/>
      <c r="AF66" s="31"/>
      <c r="AG66" s="31"/>
      <c r="AH66" s="31"/>
      <c r="AI66" s="31"/>
    </row>
    <row r="67" spans="1:35">
      <c r="A67" s="29">
        <v>30300</v>
      </c>
      <c r="B67" s="27" t="s">
        <v>434</v>
      </c>
      <c r="C67" s="27">
        <v>18666048</v>
      </c>
      <c r="D67" s="28">
        <v>15680491.027032878</v>
      </c>
      <c r="E67" s="28">
        <v>0</v>
      </c>
      <c r="F67" s="28">
        <v>1686.3556568115953</v>
      </c>
      <c r="G67" s="28">
        <v>0</v>
      </c>
      <c r="H67" s="28">
        <v>0</v>
      </c>
      <c r="I67" s="43">
        <f t="shared" si="0"/>
        <v>1686.3556568115953</v>
      </c>
      <c r="J67" s="28"/>
      <c r="K67" s="28">
        <v>1072301.0903840803</v>
      </c>
      <c r="L67" s="28">
        <v>0</v>
      </c>
      <c r="M67" s="28">
        <v>6793150.5175066032</v>
      </c>
      <c r="N67" s="28">
        <v>1078205.17</v>
      </c>
      <c r="O67" s="43">
        <f t="shared" si="1"/>
        <v>8943656.7778906822</v>
      </c>
      <c r="P67" s="28"/>
      <c r="Q67" s="43">
        <f t="shared" si="2"/>
        <v>-212113.99840556609</v>
      </c>
      <c r="R67" s="28">
        <v>-234636</v>
      </c>
      <c r="S67" s="28">
        <v>-446749.99840556609</v>
      </c>
      <c r="T67" s="30"/>
      <c r="U67" s="30"/>
      <c r="V67" s="30"/>
      <c r="W67" s="30"/>
      <c r="X67" s="30"/>
      <c r="Y67" s="30"/>
      <c r="Z67" s="30"/>
      <c r="AA67" s="30"/>
      <c r="AB67" s="31"/>
      <c r="AC67" s="31"/>
      <c r="AD67" s="31"/>
      <c r="AE67" s="31"/>
      <c r="AF67" s="31"/>
      <c r="AG67" s="31"/>
      <c r="AH67" s="31"/>
      <c r="AI67" s="31"/>
    </row>
    <row r="68" spans="1:35">
      <c r="A68" s="29">
        <v>30400</v>
      </c>
      <c r="B68" s="27" t="s">
        <v>435</v>
      </c>
      <c r="C68" s="27">
        <v>35396207</v>
      </c>
      <c r="D68" s="28">
        <v>29474550.653614387</v>
      </c>
      <c r="E68" s="28">
        <v>0</v>
      </c>
      <c r="F68" s="28">
        <v>3169.8354679967047</v>
      </c>
      <c r="G68" s="28">
        <v>0</v>
      </c>
      <c r="H68" s="28">
        <v>251787.58999999985</v>
      </c>
      <c r="I68" s="43">
        <f t="shared" si="0"/>
        <v>254957.42546799657</v>
      </c>
      <c r="J68" s="28"/>
      <c r="K68" s="28">
        <v>2015599.7431156044</v>
      </c>
      <c r="L68" s="28">
        <v>0</v>
      </c>
      <c r="M68" s="28">
        <v>12769055.781830458</v>
      </c>
      <c r="N68" s="28">
        <v>1604824.98</v>
      </c>
      <c r="O68" s="43">
        <f t="shared" si="1"/>
        <v>16389480.504946062</v>
      </c>
      <c r="P68" s="28"/>
      <c r="Q68" s="43">
        <f t="shared" si="2"/>
        <v>-398709.76960803685</v>
      </c>
      <c r="R68" s="28">
        <v>-258018</v>
      </c>
      <c r="S68" s="28">
        <v>-656727.76960803685</v>
      </c>
      <c r="T68" s="30"/>
      <c r="U68" s="30"/>
      <c r="V68" s="30"/>
      <c r="W68" s="30"/>
      <c r="X68" s="30"/>
      <c r="Y68" s="30"/>
      <c r="Z68" s="30"/>
      <c r="AA68" s="30"/>
      <c r="AB68" s="31"/>
      <c r="AC68" s="31"/>
      <c r="AD68" s="31"/>
      <c r="AE68" s="31"/>
      <c r="AF68" s="31"/>
      <c r="AG68" s="31"/>
      <c r="AH68" s="31"/>
      <c r="AI68" s="31"/>
    </row>
    <row r="69" spans="1:35">
      <c r="A69" s="29">
        <v>30405</v>
      </c>
      <c r="B69" s="27" t="s">
        <v>436</v>
      </c>
      <c r="C69" s="27">
        <v>22715152</v>
      </c>
      <c r="D69" s="28">
        <v>19360308.882791363</v>
      </c>
      <c r="E69" s="28">
        <v>0</v>
      </c>
      <c r="F69" s="28">
        <v>2082.1010806519075</v>
      </c>
      <c r="G69" s="28">
        <v>0</v>
      </c>
      <c r="H69" s="28">
        <v>0</v>
      </c>
      <c r="I69" s="43">
        <f t="shared" si="0"/>
        <v>2082.1010806519075</v>
      </c>
      <c r="J69" s="28"/>
      <c r="K69" s="28">
        <v>1323943.2915913952</v>
      </c>
      <c r="L69" s="28">
        <v>0</v>
      </c>
      <c r="M69" s="28">
        <v>8387332.7529696645</v>
      </c>
      <c r="N69" s="28">
        <v>1984020.48</v>
      </c>
      <c r="O69" s="43">
        <f t="shared" si="1"/>
        <v>11695296.524561061</v>
      </c>
      <c r="P69" s="28"/>
      <c r="Q69" s="43">
        <f t="shared" si="2"/>
        <v>-261891.83967078687</v>
      </c>
      <c r="R69" s="28">
        <v>-470211</v>
      </c>
      <c r="S69" s="28">
        <v>-732102.83967078687</v>
      </c>
      <c r="T69" s="30"/>
      <c r="U69" s="30"/>
      <c r="V69" s="30"/>
      <c r="W69" s="30"/>
      <c r="X69" s="30"/>
      <c r="Y69" s="30"/>
      <c r="Z69" s="30"/>
      <c r="AA69" s="30"/>
      <c r="AB69" s="31"/>
      <c r="AC69" s="31"/>
      <c r="AD69" s="31"/>
      <c r="AE69" s="31"/>
      <c r="AF69" s="31"/>
      <c r="AG69" s="31"/>
      <c r="AH69" s="31"/>
      <c r="AI69" s="31"/>
    </row>
    <row r="70" spans="1:35">
      <c r="A70" s="29">
        <v>30500</v>
      </c>
      <c r="B70" s="27" t="s">
        <v>437</v>
      </c>
      <c r="C70" s="27">
        <v>38072097</v>
      </c>
      <c r="D70" s="28">
        <v>31808394.179532368</v>
      </c>
      <c r="E70" s="28">
        <v>0</v>
      </c>
      <c r="F70" s="28">
        <v>3420.8282801791602</v>
      </c>
      <c r="G70" s="28">
        <v>0</v>
      </c>
      <c r="H70" s="28">
        <v>865624.01999999979</v>
      </c>
      <c r="I70" s="43">
        <f t="shared" si="0"/>
        <v>869044.84828017897</v>
      </c>
      <c r="J70" s="28"/>
      <c r="K70" s="28">
        <v>2175198.2626181147</v>
      </c>
      <c r="L70" s="28">
        <v>0</v>
      </c>
      <c r="M70" s="28">
        <v>13780130.726241296</v>
      </c>
      <c r="N70" s="28">
        <v>1661009.52</v>
      </c>
      <c r="O70" s="43">
        <f t="shared" si="1"/>
        <v>17616338.508859411</v>
      </c>
      <c r="P70" s="28"/>
      <c r="Q70" s="43">
        <f t="shared" si="2"/>
        <v>-430280.26824397547</v>
      </c>
      <c r="R70" s="28">
        <v>-115796</v>
      </c>
      <c r="S70" s="28">
        <v>-546076.26824397547</v>
      </c>
      <c r="T70" s="30"/>
      <c r="U70" s="30"/>
      <c r="V70" s="30"/>
      <c r="W70" s="30"/>
      <c r="X70" s="30"/>
      <c r="Y70" s="30"/>
      <c r="Z70" s="30"/>
      <c r="AA70" s="30"/>
      <c r="AB70" s="31"/>
      <c r="AC70" s="31"/>
      <c r="AD70" s="31"/>
      <c r="AE70" s="31"/>
      <c r="AF70" s="31"/>
      <c r="AG70" s="31"/>
      <c r="AH70" s="31"/>
      <c r="AI70" s="31"/>
    </row>
    <row r="71" spans="1:35">
      <c r="A71" s="29">
        <v>30600</v>
      </c>
      <c r="B71" s="27" t="s">
        <v>438</v>
      </c>
      <c r="C71" s="27">
        <v>29656746</v>
      </c>
      <c r="D71" s="28">
        <v>24164446.40242276</v>
      </c>
      <c r="E71" s="28">
        <v>0</v>
      </c>
      <c r="F71" s="28">
        <v>2598.7611799222418</v>
      </c>
      <c r="G71" s="28">
        <v>0</v>
      </c>
      <c r="H71" s="28">
        <v>672451.79999999993</v>
      </c>
      <c r="I71" s="43">
        <f t="shared" ref="I71:I134" si="3">SUM(E71:H71)</f>
        <v>675050.5611799222</v>
      </c>
      <c r="J71" s="28"/>
      <c r="K71" s="28">
        <v>1652471.3725852983</v>
      </c>
      <c r="L71" s="28">
        <v>0</v>
      </c>
      <c r="M71" s="28">
        <v>10468595.864079449</v>
      </c>
      <c r="N71" s="28">
        <v>2089744.88</v>
      </c>
      <c r="O71" s="43">
        <f t="shared" ref="O71:O134" si="4">SUM(K71:N71)</f>
        <v>14210812.116664749</v>
      </c>
      <c r="P71" s="28"/>
      <c r="Q71" s="43">
        <f t="shared" ref="Q71:Q134" si="5">S71-R71</f>
        <v>-326878.62880401826</v>
      </c>
      <c r="R71" s="28">
        <v>-249835</v>
      </c>
      <c r="S71" s="28">
        <v>-576713.62880401826</v>
      </c>
      <c r="T71" s="30"/>
      <c r="U71" s="30"/>
      <c r="V71" s="30"/>
      <c r="W71" s="30"/>
      <c r="X71" s="30"/>
      <c r="Y71" s="30"/>
      <c r="Z71" s="30"/>
      <c r="AA71" s="30"/>
      <c r="AB71" s="31"/>
      <c r="AC71" s="31"/>
      <c r="AD71" s="31"/>
      <c r="AE71" s="31"/>
      <c r="AF71" s="31"/>
      <c r="AG71" s="31"/>
      <c r="AH71" s="31"/>
      <c r="AI71" s="31"/>
    </row>
    <row r="72" spans="1:35">
      <c r="A72" s="29">
        <v>30601</v>
      </c>
      <c r="B72" s="27" t="s">
        <v>439</v>
      </c>
      <c r="C72" s="27">
        <v>598900</v>
      </c>
      <c r="D72" s="28">
        <v>630570.14492628828</v>
      </c>
      <c r="E72" s="28">
        <v>0</v>
      </c>
      <c r="F72" s="28">
        <v>67.814584711679927</v>
      </c>
      <c r="G72" s="28">
        <v>0</v>
      </c>
      <c r="H72" s="28">
        <v>139284.71</v>
      </c>
      <c r="I72" s="43">
        <f t="shared" si="3"/>
        <v>139352.52458471167</v>
      </c>
      <c r="J72" s="28"/>
      <c r="K72" s="28">
        <v>43121.184334131372</v>
      </c>
      <c r="L72" s="28">
        <v>0</v>
      </c>
      <c r="M72" s="28">
        <v>273177.65346110018</v>
      </c>
      <c r="N72" s="28">
        <v>110024.41999999998</v>
      </c>
      <c r="O72" s="43">
        <f t="shared" si="4"/>
        <v>426323.25779523153</v>
      </c>
      <c r="P72" s="28"/>
      <c r="Q72" s="43">
        <f t="shared" si="5"/>
        <v>-8529.8867147658239</v>
      </c>
      <c r="R72" s="28">
        <v>351</v>
      </c>
      <c r="S72" s="28">
        <v>-8178.8867147658239</v>
      </c>
      <c r="T72" s="30"/>
      <c r="U72" s="30"/>
      <c r="V72" s="30"/>
      <c r="W72" s="30"/>
      <c r="X72" s="30"/>
      <c r="Y72" s="30"/>
      <c r="Z72" s="30"/>
      <c r="AA72" s="30"/>
      <c r="AB72" s="31"/>
      <c r="AC72" s="31"/>
      <c r="AD72" s="31"/>
      <c r="AE72" s="31"/>
      <c r="AF72" s="31"/>
      <c r="AG72" s="31"/>
      <c r="AH72" s="31"/>
      <c r="AI72" s="31"/>
    </row>
    <row r="73" spans="1:35">
      <c r="A73" s="29">
        <v>30700</v>
      </c>
      <c r="B73" s="27" t="s">
        <v>440</v>
      </c>
      <c r="C73" s="27">
        <v>76141522</v>
      </c>
      <c r="D73" s="28">
        <v>63482083.068744473</v>
      </c>
      <c r="E73" s="28">
        <v>0</v>
      </c>
      <c r="F73" s="28">
        <v>6827.1696763411646</v>
      </c>
      <c r="G73" s="28">
        <v>0</v>
      </c>
      <c r="H73" s="28">
        <v>1907328.19</v>
      </c>
      <c r="I73" s="43">
        <f t="shared" si="3"/>
        <v>1914155.3596763411</v>
      </c>
      <c r="J73" s="28"/>
      <c r="K73" s="28">
        <v>4341184.7664562138</v>
      </c>
      <c r="L73" s="28">
        <v>0</v>
      </c>
      <c r="M73" s="28">
        <v>27501903.90301745</v>
      </c>
      <c r="N73" s="28">
        <v>3476499.96</v>
      </c>
      <c r="O73" s="43">
        <f t="shared" si="4"/>
        <v>35319588.629473664</v>
      </c>
      <c r="P73" s="28"/>
      <c r="Q73" s="43">
        <f t="shared" si="5"/>
        <v>-858738.34027394047</v>
      </c>
      <c r="R73" s="28">
        <v>-218471</v>
      </c>
      <c r="S73" s="28">
        <v>-1077209.3402739405</v>
      </c>
      <c r="T73" s="30"/>
      <c r="U73" s="30"/>
      <c r="V73" s="30"/>
      <c r="W73" s="30"/>
      <c r="X73" s="30"/>
      <c r="Y73" s="30"/>
      <c r="Z73" s="30"/>
      <c r="AA73" s="30"/>
      <c r="AB73" s="31"/>
      <c r="AC73" s="31"/>
      <c r="AD73" s="31"/>
      <c r="AE73" s="31"/>
      <c r="AF73" s="31"/>
      <c r="AG73" s="31"/>
      <c r="AH73" s="31"/>
      <c r="AI73" s="31"/>
    </row>
    <row r="74" spans="1:35">
      <c r="A74" s="29">
        <v>30705</v>
      </c>
      <c r="B74" s="27" t="s">
        <v>441</v>
      </c>
      <c r="C74" s="27">
        <v>13460453</v>
      </c>
      <c r="D74" s="28">
        <v>11745821.289740242</v>
      </c>
      <c r="E74" s="28">
        <v>0</v>
      </c>
      <c r="F74" s="28">
        <v>1263.2023190361087</v>
      </c>
      <c r="G74" s="28">
        <v>0</v>
      </c>
      <c r="H74" s="28">
        <v>69050.270000000019</v>
      </c>
      <c r="I74" s="43">
        <f t="shared" si="3"/>
        <v>70313.472319036126</v>
      </c>
      <c r="J74" s="28"/>
      <c r="K74" s="28">
        <v>803231.0495160576</v>
      </c>
      <c r="L74" s="28">
        <v>0</v>
      </c>
      <c r="M74" s="28">
        <v>5088560.9169183653</v>
      </c>
      <c r="N74" s="28">
        <v>1074111.8399999999</v>
      </c>
      <c r="O74" s="43">
        <f t="shared" si="4"/>
        <v>6965903.8064344227</v>
      </c>
      <c r="P74" s="28"/>
      <c r="Q74" s="43">
        <f t="shared" si="5"/>
        <v>-158888.72172583931</v>
      </c>
      <c r="R74" s="28">
        <v>-254717</v>
      </c>
      <c r="S74" s="28">
        <v>-413605.72172583931</v>
      </c>
      <c r="T74" s="30"/>
      <c r="U74" s="30"/>
      <c r="V74" s="30"/>
      <c r="W74" s="30"/>
      <c r="X74" s="30"/>
      <c r="Y74" s="30"/>
      <c r="Z74" s="30"/>
      <c r="AA74" s="30"/>
      <c r="AB74" s="31"/>
      <c r="AC74" s="31"/>
      <c r="AD74" s="31"/>
      <c r="AE74" s="31"/>
      <c r="AF74" s="31"/>
      <c r="AG74" s="31"/>
      <c r="AH74" s="31"/>
      <c r="AI74" s="31"/>
    </row>
    <row r="75" spans="1:35">
      <c r="A75" s="29">
        <v>30800</v>
      </c>
      <c r="B75" s="27" t="s">
        <v>442</v>
      </c>
      <c r="C75" s="27">
        <v>28066714</v>
      </c>
      <c r="D75" s="28">
        <v>21088269.940325905</v>
      </c>
      <c r="E75" s="28">
        <v>0</v>
      </c>
      <c r="F75" s="28">
        <v>2267.9343588079514</v>
      </c>
      <c r="G75" s="28">
        <v>0</v>
      </c>
      <c r="H75" s="28">
        <v>0</v>
      </c>
      <c r="I75" s="43">
        <f t="shared" si="3"/>
        <v>2267.9343588079514</v>
      </c>
      <c r="J75" s="28"/>
      <c r="K75" s="28">
        <v>1442108.8908773335</v>
      </c>
      <c r="L75" s="28">
        <v>0</v>
      </c>
      <c r="M75" s="28">
        <v>9135925.3909322247</v>
      </c>
      <c r="N75" s="28">
        <v>4798279.8199999994</v>
      </c>
      <c r="O75" s="43">
        <f t="shared" si="4"/>
        <v>15376314.101809558</v>
      </c>
      <c r="P75" s="28"/>
      <c r="Q75" s="43">
        <f t="shared" si="5"/>
        <v>-285266.41045440198</v>
      </c>
      <c r="R75" s="28">
        <v>-988620</v>
      </c>
      <c r="S75" s="28">
        <v>-1273886.410454402</v>
      </c>
      <c r="T75" s="30"/>
      <c r="U75" s="30"/>
      <c r="V75" s="30"/>
      <c r="W75" s="30"/>
      <c r="X75" s="30"/>
      <c r="Y75" s="30"/>
      <c r="Z75" s="30"/>
      <c r="AA75" s="30"/>
      <c r="AB75" s="31"/>
      <c r="AC75" s="31"/>
      <c r="AD75" s="31"/>
      <c r="AE75" s="31"/>
      <c r="AF75" s="31"/>
      <c r="AG75" s="31"/>
      <c r="AH75" s="31"/>
      <c r="AI75" s="31"/>
    </row>
    <row r="76" spans="1:35">
      <c r="A76" s="29">
        <v>30900</v>
      </c>
      <c r="B76" s="27" t="s">
        <v>443</v>
      </c>
      <c r="C76" s="27">
        <v>47452186</v>
      </c>
      <c r="D76" s="28">
        <v>40393512.521800891</v>
      </c>
      <c r="E76" s="28">
        <v>0</v>
      </c>
      <c r="F76" s="28">
        <v>4344.1134458556389</v>
      </c>
      <c r="G76" s="28">
        <v>0</v>
      </c>
      <c r="H76" s="28">
        <v>0</v>
      </c>
      <c r="I76" s="43">
        <f t="shared" si="3"/>
        <v>4344.1134458556389</v>
      </c>
      <c r="J76" s="28"/>
      <c r="K76" s="28">
        <v>2762286.5710015367</v>
      </c>
      <c r="L76" s="28">
        <v>0</v>
      </c>
      <c r="M76" s="28">
        <v>17499402.562930766</v>
      </c>
      <c r="N76" s="28">
        <v>1397762.67</v>
      </c>
      <c r="O76" s="43">
        <f t="shared" si="4"/>
        <v>21659451.803932302</v>
      </c>
      <c r="P76" s="28"/>
      <c r="Q76" s="43">
        <f t="shared" si="5"/>
        <v>-546413.36707703024</v>
      </c>
      <c r="R76" s="28">
        <v>-299366</v>
      </c>
      <c r="S76" s="28">
        <v>-845779.36707703024</v>
      </c>
      <c r="T76" s="30"/>
      <c r="U76" s="30"/>
      <c r="V76" s="30"/>
      <c r="W76" s="30"/>
      <c r="X76" s="30"/>
      <c r="Y76" s="30"/>
      <c r="Z76" s="30"/>
      <c r="AA76" s="30"/>
      <c r="AB76" s="31"/>
      <c r="AC76" s="31"/>
      <c r="AD76" s="31"/>
      <c r="AE76" s="31"/>
      <c r="AF76" s="31"/>
      <c r="AG76" s="31"/>
      <c r="AH76" s="31"/>
      <c r="AI76" s="31"/>
    </row>
    <row r="77" spans="1:35">
      <c r="A77" s="29">
        <v>30905</v>
      </c>
      <c r="B77" s="27" t="s">
        <v>444</v>
      </c>
      <c r="C77" s="27">
        <v>8493812</v>
      </c>
      <c r="D77" s="28">
        <v>7606819.4546920396</v>
      </c>
      <c r="E77" s="28">
        <v>0</v>
      </c>
      <c r="F77" s="28">
        <v>818.07406926812746</v>
      </c>
      <c r="G77" s="28">
        <v>0</v>
      </c>
      <c r="H77" s="28">
        <v>366205.35</v>
      </c>
      <c r="I77" s="43">
        <f t="shared" si="3"/>
        <v>367023.42406926811</v>
      </c>
      <c r="J77" s="28"/>
      <c r="K77" s="28">
        <v>520187.8458721597</v>
      </c>
      <c r="L77" s="28">
        <v>0</v>
      </c>
      <c r="M77" s="28">
        <v>3295449.7258987115</v>
      </c>
      <c r="N77" s="28">
        <v>1205188.27</v>
      </c>
      <c r="O77" s="43">
        <f t="shared" si="4"/>
        <v>5020825.8417708706</v>
      </c>
      <c r="P77" s="28"/>
      <c r="Q77" s="43">
        <f t="shared" si="5"/>
        <v>-102899.38609537412</v>
      </c>
      <c r="R77" s="28">
        <v>-228052</v>
      </c>
      <c r="S77" s="28">
        <v>-330951.38609537412</v>
      </c>
      <c r="T77" s="30"/>
      <c r="U77" s="30"/>
      <c r="V77" s="30"/>
      <c r="W77" s="30"/>
      <c r="X77" s="30"/>
      <c r="Y77" s="30"/>
      <c r="Z77" s="30"/>
      <c r="AA77" s="30"/>
      <c r="AB77" s="31"/>
      <c r="AC77" s="31"/>
      <c r="AD77" s="31"/>
      <c r="AE77" s="31"/>
      <c r="AF77" s="31"/>
      <c r="AG77" s="31"/>
      <c r="AH77" s="31"/>
      <c r="AI77" s="31"/>
    </row>
    <row r="78" spans="1:35">
      <c r="A78" s="29">
        <v>31000</v>
      </c>
      <c r="B78" s="27" t="s">
        <v>445</v>
      </c>
      <c r="C78" s="27">
        <v>142961627</v>
      </c>
      <c r="D78" s="28">
        <v>122739879.19744825</v>
      </c>
      <c r="E78" s="28">
        <v>0</v>
      </c>
      <c r="F78" s="28">
        <v>13200.039147536543</v>
      </c>
      <c r="G78" s="28">
        <v>0</v>
      </c>
      <c r="H78" s="28">
        <v>5500068.1100000003</v>
      </c>
      <c r="I78" s="43">
        <f t="shared" si="3"/>
        <v>5513268.1491475366</v>
      </c>
      <c r="J78" s="28"/>
      <c r="K78" s="28">
        <v>8393494.1682336684</v>
      </c>
      <c r="L78" s="28">
        <v>0</v>
      </c>
      <c r="M78" s="28">
        <v>53173749.205274247</v>
      </c>
      <c r="N78" s="28">
        <v>1994064.5099999998</v>
      </c>
      <c r="O78" s="43">
        <f t="shared" si="4"/>
        <v>63561307.883507915</v>
      </c>
      <c r="P78" s="28"/>
      <c r="Q78" s="43">
        <f t="shared" si="5"/>
        <v>-1660333.6736141397</v>
      </c>
      <c r="R78" s="28">
        <v>976207</v>
      </c>
      <c r="S78" s="28">
        <v>-684126.67361413967</v>
      </c>
      <c r="T78" s="30"/>
      <c r="U78" s="30"/>
      <c r="V78" s="30"/>
      <c r="W78" s="30"/>
      <c r="X78" s="30"/>
      <c r="Y78" s="30"/>
      <c r="Z78" s="30"/>
      <c r="AA78" s="30"/>
      <c r="AB78" s="31"/>
      <c r="AC78" s="31"/>
      <c r="AD78" s="31"/>
      <c r="AE78" s="31"/>
      <c r="AF78" s="31"/>
      <c r="AG78" s="31"/>
      <c r="AH78" s="31"/>
      <c r="AI78" s="31"/>
    </row>
    <row r="79" spans="1:35">
      <c r="A79" s="29">
        <v>31005</v>
      </c>
      <c r="B79" s="27" t="s">
        <v>446</v>
      </c>
      <c r="C79" s="27">
        <v>12665084</v>
      </c>
      <c r="D79" s="28">
        <v>10942599.628998099</v>
      </c>
      <c r="E79" s="28">
        <v>0</v>
      </c>
      <c r="F79" s="28">
        <v>1176.819922180501</v>
      </c>
      <c r="G79" s="28">
        <v>0</v>
      </c>
      <c r="H79" s="28">
        <v>0</v>
      </c>
      <c r="I79" s="43">
        <f t="shared" si="3"/>
        <v>1176.819922180501</v>
      </c>
      <c r="J79" s="28"/>
      <c r="K79" s="28">
        <v>748303.1711861738</v>
      </c>
      <c r="L79" s="28">
        <v>0</v>
      </c>
      <c r="M79" s="28">
        <v>4740586.5014782576</v>
      </c>
      <c r="N79" s="28">
        <v>778031.91999999993</v>
      </c>
      <c r="O79" s="43">
        <f t="shared" si="4"/>
        <v>6266921.5926644318</v>
      </c>
      <c r="P79" s="28"/>
      <c r="Q79" s="43">
        <f t="shared" si="5"/>
        <v>-148023.32953239046</v>
      </c>
      <c r="R79" s="28">
        <v>-193356</v>
      </c>
      <c r="S79" s="28">
        <v>-341379.32953239046</v>
      </c>
      <c r="T79" s="30"/>
      <c r="U79" s="30"/>
      <c r="V79" s="30"/>
      <c r="W79" s="30"/>
      <c r="X79" s="30"/>
      <c r="Y79" s="30"/>
      <c r="Z79" s="30"/>
      <c r="AA79" s="30"/>
      <c r="AB79" s="31"/>
      <c r="AC79" s="31"/>
      <c r="AD79" s="31"/>
      <c r="AE79" s="31"/>
      <c r="AF79" s="31"/>
      <c r="AG79" s="31"/>
      <c r="AH79" s="31"/>
      <c r="AI79" s="31"/>
    </row>
    <row r="80" spans="1:35">
      <c r="A80" s="29">
        <v>31100</v>
      </c>
      <c r="B80" s="27" t="s">
        <v>447</v>
      </c>
      <c r="C80" s="27">
        <v>296205576</v>
      </c>
      <c r="D80" s="28">
        <v>255809809.86923733</v>
      </c>
      <c r="E80" s="28">
        <v>0</v>
      </c>
      <c r="F80" s="28">
        <v>27511.021925664216</v>
      </c>
      <c r="G80" s="28">
        <v>0</v>
      </c>
      <c r="H80" s="28">
        <v>9324003.9600000009</v>
      </c>
      <c r="I80" s="43">
        <f t="shared" si="3"/>
        <v>9351514.9819256645</v>
      </c>
      <c r="J80" s="28"/>
      <c r="K80" s="28">
        <v>17493402.823604915</v>
      </c>
      <c r="L80" s="28">
        <v>0</v>
      </c>
      <c r="M80" s="28">
        <v>110822715.28937677</v>
      </c>
      <c r="N80" s="28">
        <v>2354474.7199999988</v>
      </c>
      <c r="O80" s="43">
        <f t="shared" si="4"/>
        <v>130670592.83298168</v>
      </c>
      <c r="P80" s="28"/>
      <c r="Q80" s="43">
        <f t="shared" si="5"/>
        <v>-3460404.5933637805</v>
      </c>
      <c r="R80" s="28">
        <v>1860111</v>
      </c>
      <c r="S80" s="28">
        <v>-1600293.5933637805</v>
      </c>
      <c r="T80" s="30"/>
      <c r="U80" s="30"/>
      <c r="V80" s="30"/>
      <c r="W80" s="30"/>
      <c r="X80" s="30"/>
      <c r="Y80" s="30"/>
      <c r="Z80" s="30"/>
      <c r="AA80" s="30"/>
      <c r="AB80" s="31"/>
      <c r="AC80" s="31"/>
      <c r="AD80" s="31"/>
      <c r="AE80" s="31"/>
      <c r="AF80" s="31"/>
      <c r="AG80" s="31"/>
      <c r="AH80" s="31"/>
      <c r="AI80" s="31"/>
    </row>
    <row r="81" spans="1:35">
      <c r="A81" s="29">
        <v>31101</v>
      </c>
      <c r="B81" s="27" t="s">
        <v>448</v>
      </c>
      <c r="C81" s="27">
        <v>2027785</v>
      </c>
      <c r="D81" s="28">
        <v>1712271.4945000478</v>
      </c>
      <c r="E81" s="28">
        <v>0</v>
      </c>
      <c r="F81" s="28">
        <v>184.14586228818936</v>
      </c>
      <c r="G81" s="28">
        <v>0</v>
      </c>
      <c r="H81" s="28">
        <v>77739.88</v>
      </c>
      <c r="I81" s="43">
        <f t="shared" si="3"/>
        <v>77924.025862288196</v>
      </c>
      <c r="J81" s="28"/>
      <c r="K81" s="28">
        <v>117092.62404034084</v>
      </c>
      <c r="L81" s="28">
        <v>0</v>
      </c>
      <c r="M81" s="28">
        <v>741795.21659437893</v>
      </c>
      <c r="N81" s="28">
        <v>74180.06</v>
      </c>
      <c r="O81" s="43">
        <f t="shared" si="4"/>
        <v>933067.90063471976</v>
      </c>
      <c r="P81" s="28"/>
      <c r="Q81" s="43">
        <f t="shared" si="5"/>
        <v>-23162.323429234079</v>
      </c>
      <c r="R81" s="28">
        <v>4596</v>
      </c>
      <c r="S81" s="28">
        <v>-18566.323429234079</v>
      </c>
      <c r="T81" s="30"/>
      <c r="U81" s="30"/>
      <c r="V81" s="30"/>
      <c r="W81" s="30"/>
      <c r="X81" s="30"/>
      <c r="Y81" s="30"/>
      <c r="Z81" s="30"/>
      <c r="AA81" s="30"/>
      <c r="AB81" s="31"/>
      <c r="AC81" s="31"/>
      <c r="AD81" s="31"/>
      <c r="AE81" s="31"/>
      <c r="AF81" s="31"/>
      <c r="AG81" s="31"/>
      <c r="AH81" s="31"/>
      <c r="AI81" s="31"/>
    </row>
    <row r="82" spans="1:35">
      <c r="A82" s="29">
        <v>31102</v>
      </c>
      <c r="B82" s="27" t="s">
        <v>449</v>
      </c>
      <c r="C82" s="27">
        <v>5057412</v>
      </c>
      <c r="D82" s="28">
        <v>4492139.9159762124</v>
      </c>
      <c r="E82" s="28">
        <v>0</v>
      </c>
      <c r="F82" s="28">
        <v>483.10639774114122</v>
      </c>
      <c r="G82" s="28">
        <v>0</v>
      </c>
      <c r="H82" s="28">
        <v>312647.98</v>
      </c>
      <c r="I82" s="43">
        <f t="shared" si="3"/>
        <v>313131.08639774111</v>
      </c>
      <c r="J82" s="28"/>
      <c r="K82" s="28">
        <v>307192.32623135054</v>
      </c>
      <c r="L82" s="28">
        <v>0</v>
      </c>
      <c r="M82" s="28">
        <v>1946098.6551502042</v>
      </c>
      <c r="N82" s="28">
        <v>0</v>
      </c>
      <c r="O82" s="43">
        <f t="shared" si="4"/>
        <v>2253290.9813815546</v>
      </c>
      <c r="P82" s="28"/>
      <c r="Q82" s="43">
        <f t="shared" si="5"/>
        <v>-60766.321307292324</v>
      </c>
      <c r="R82" s="28">
        <v>73109</v>
      </c>
      <c r="S82" s="28">
        <v>12342.678692707676</v>
      </c>
      <c r="T82" s="30"/>
      <c r="U82" s="30"/>
      <c r="V82" s="30"/>
      <c r="W82" s="30"/>
      <c r="X82" s="30"/>
      <c r="Y82" s="30"/>
      <c r="Z82" s="30"/>
      <c r="AA82" s="30"/>
      <c r="AB82" s="31"/>
      <c r="AC82" s="31"/>
      <c r="AD82" s="31"/>
      <c r="AE82" s="31"/>
      <c r="AF82" s="31"/>
      <c r="AG82" s="31"/>
      <c r="AH82" s="31"/>
      <c r="AI82" s="31"/>
    </row>
    <row r="83" spans="1:35">
      <c r="A83" s="29">
        <v>31105</v>
      </c>
      <c r="B83" s="27" t="s">
        <v>450</v>
      </c>
      <c r="C83" s="27">
        <v>42571274</v>
      </c>
      <c r="D83" s="28">
        <v>39235560.264684558</v>
      </c>
      <c r="E83" s="28">
        <v>0</v>
      </c>
      <c r="F83" s="28">
        <v>4219.5815057589825</v>
      </c>
      <c r="G83" s="28">
        <v>0</v>
      </c>
      <c r="H83" s="28">
        <v>2961994.76</v>
      </c>
      <c r="I83" s="43">
        <f t="shared" si="3"/>
        <v>2966214.3415057589</v>
      </c>
      <c r="J83" s="28"/>
      <c r="K83" s="28">
        <v>2683100.585166398</v>
      </c>
      <c r="L83" s="28">
        <v>0</v>
      </c>
      <c r="M83" s="28">
        <v>16997750.25139337</v>
      </c>
      <c r="N83" s="28">
        <v>2566771.96</v>
      </c>
      <c r="O83" s="43">
        <f t="shared" si="4"/>
        <v>22247622.79655977</v>
      </c>
      <c r="P83" s="28"/>
      <c r="Q83" s="43">
        <f t="shared" si="5"/>
        <v>-530749.43068472482</v>
      </c>
      <c r="R83" s="28">
        <v>-49294</v>
      </c>
      <c r="S83" s="28">
        <v>-580043.43068472482</v>
      </c>
      <c r="T83" s="30"/>
      <c r="U83" s="30"/>
      <c r="V83" s="30"/>
      <c r="W83" s="30"/>
      <c r="X83" s="30"/>
      <c r="Y83" s="30"/>
      <c r="Z83" s="30"/>
      <c r="AA83" s="30"/>
      <c r="AB83" s="31"/>
      <c r="AC83" s="31"/>
      <c r="AD83" s="31"/>
      <c r="AE83" s="31"/>
      <c r="AF83" s="31"/>
      <c r="AG83" s="31"/>
      <c r="AH83" s="31"/>
      <c r="AI83" s="31"/>
    </row>
    <row r="84" spans="1:35">
      <c r="A84" s="29">
        <v>31110</v>
      </c>
      <c r="B84" s="27" t="s">
        <v>451</v>
      </c>
      <c r="C84" s="27">
        <v>68139813</v>
      </c>
      <c r="D84" s="28">
        <v>59740338.781140111</v>
      </c>
      <c r="E84" s="28">
        <v>0</v>
      </c>
      <c r="F84" s="28">
        <v>6424.7644317244112</v>
      </c>
      <c r="G84" s="28">
        <v>0</v>
      </c>
      <c r="H84" s="28">
        <v>2116096.54</v>
      </c>
      <c r="I84" s="43">
        <f t="shared" si="3"/>
        <v>2122521.3044317244</v>
      </c>
      <c r="J84" s="28"/>
      <c r="K84" s="28">
        <v>4085307.792440746</v>
      </c>
      <c r="L84" s="28">
        <v>0</v>
      </c>
      <c r="M84" s="28">
        <v>25880893.895624287</v>
      </c>
      <c r="N84" s="28">
        <v>0</v>
      </c>
      <c r="O84" s="43">
        <f t="shared" si="4"/>
        <v>29966201.688065033</v>
      </c>
      <c r="P84" s="28"/>
      <c r="Q84" s="43">
        <f t="shared" si="5"/>
        <v>-808122.81022827188</v>
      </c>
      <c r="R84" s="28">
        <v>501100</v>
      </c>
      <c r="S84" s="28">
        <v>-307022.81022827188</v>
      </c>
      <c r="T84" s="30"/>
      <c r="U84" s="30"/>
      <c r="V84" s="30"/>
      <c r="W84" s="30"/>
      <c r="X84" s="30"/>
      <c r="Y84" s="30"/>
      <c r="Z84" s="30"/>
      <c r="AA84" s="30"/>
      <c r="AB84" s="31"/>
      <c r="AC84" s="31"/>
      <c r="AD84" s="31"/>
      <c r="AE84" s="31"/>
      <c r="AF84" s="31"/>
      <c r="AG84" s="31"/>
      <c r="AH84" s="31"/>
      <c r="AI84" s="31"/>
    </row>
    <row r="85" spans="1:35">
      <c r="A85" s="29">
        <v>31200</v>
      </c>
      <c r="B85" s="27" t="s">
        <v>452</v>
      </c>
      <c r="C85" s="27">
        <v>133536097</v>
      </c>
      <c r="D85" s="28">
        <v>110407996.3921276</v>
      </c>
      <c r="E85" s="28">
        <v>0</v>
      </c>
      <c r="F85" s="28">
        <v>11873.808983940595</v>
      </c>
      <c r="G85" s="28">
        <v>0</v>
      </c>
      <c r="H85" s="28">
        <v>0</v>
      </c>
      <c r="I85" s="43">
        <f t="shared" si="3"/>
        <v>11873.808983940595</v>
      </c>
      <c r="J85" s="28"/>
      <c r="K85" s="28">
        <v>7550185.6735042688</v>
      </c>
      <c r="L85" s="28">
        <v>0</v>
      </c>
      <c r="M85" s="28">
        <v>47831293.071673937</v>
      </c>
      <c r="N85" s="28">
        <v>8630109.129999999</v>
      </c>
      <c r="O85" s="43">
        <f t="shared" si="4"/>
        <v>64011587.875178203</v>
      </c>
      <c r="P85" s="28"/>
      <c r="Q85" s="43">
        <f t="shared" si="5"/>
        <v>-1493517.1532258559</v>
      </c>
      <c r="R85" s="28">
        <v>-1791120</v>
      </c>
      <c r="S85" s="28">
        <v>-3284637.1532258559</v>
      </c>
      <c r="T85" s="30"/>
      <c r="U85" s="30"/>
      <c r="V85" s="30"/>
      <c r="W85" s="30"/>
      <c r="X85" s="30"/>
      <c r="Y85" s="30"/>
      <c r="Z85" s="30"/>
      <c r="AA85" s="30"/>
      <c r="AB85" s="31"/>
      <c r="AC85" s="31"/>
      <c r="AD85" s="31"/>
      <c r="AE85" s="31"/>
      <c r="AF85" s="31"/>
      <c r="AG85" s="31"/>
      <c r="AH85" s="31"/>
      <c r="AI85" s="31"/>
    </row>
    <row r="86" spans="1:35">
      <c r="A86" s="29">
        <v>31205</v>
      </c>
      <c r="B86" s="27" t="s">
        <v>453</v>
      </c>
      <c r="C86" s="27">
        <v>14820156</v>
      </c>
      <c r="D86" s="28">
        <v>12769016.343726739</v>
      </c>
      <c r="E86" s="28">
        <v>0</v>
      </c>
      <c r="F86" s="28">
        <v>1373.2416889932183</v>
      </c>
      <c r="G86" s="28">
        <v>0</v>
      </c>
      <c r="H86" s="28">
        <v>0</v>
      </c>
      <c r="I86" s="43">
        <f t="shared" si="3"/>
        <v>1373.2416889932183</v>
      </c>
      <c r="J86" s="28"/>
      <c r="K86" s="28">
        <v>873201.66094287869</v>
      </c>
      <c r="L86" s="28">
        <v>0</v>
      </c>
      <c r="M86" s="28">
        <v>5531832.7735702237</v>
      </c>
      <c r="N86" s="28">
        <v>1601867.29</v>
      </c>
      <c r="O86" s="43">
        <f t="shared" si="4"/>
        <v>8006901.7245131023</v>
      </c>
      <c r="P86" s="28"/>
      <c r="Q86" s="43">
        <f t="shared" si="5"/>
        <v>-172729.74668955465</v>
      </c>
      <c r="R86" s="28">
        <v>-396057</v>
      </c>
      <c r="S86" s="28">
        <v>-568786.74668955465</v>
      </c>
      <c r="T86" s="30"/>
      <c r="U86" s="30"/>
      <c r="V86" s="30"/>
      <c r="W86" s="30"/>
      <c r="X86" s="30"/>
      <c r="Y86" s="30"/>
      <c r="Z86" s="30"/>
      <c r="AA86" s="30"/>
      <c r="AB86" s="31"/>
      <c r="AC86" s="31"/>
      <c r="AD86" s="31"/>
      <c r="AE86" s="31"/>
      <c r="AF86" s="31"/>
      <c r="AG86" s="31"/>
      <c r="AH86" s="31"/>
      <c r="AI86" s="31"/>
    </row>
    <row r="87" spans="1:35">
      <c r="A87" s="29">
        <v>31300</v>
      </c>
      <c r="B87" s="27" t="s">
        <v>454</v>
      </c>
      <c r="C87" s="27">
        <v>363887093</v>
      </c>
      <c r="D87" s="28">
        <v>312634952.41310197</v>
      </c>
      <c r="E87" s="28">
        <v>0</v>
      </c>
      <c r="F87" s="28">
        <v>33622.272172654535</v>
      </c>
      <c r="G87" s="28">
        <v>0</v>
      </c>
      <c r="H87" s="28">
        <v>19786424.399999999</v>
      </c>
      <c r="I87" s="43">
        <f t="shared" si="3"/>
        <v>19820046.672172654</v>
      </c>
      <c r="J87" s="28"/>
      <c r="K87" s="28">
        <v>21379356.701120701</v>
      </c>
      <c r="L87" s="28">
        <v>0</v>
      </c>
      <c r="M87" s="28">
        <v>135440679.24630782</v>
      </c>
      <c r="N87" s="28">
        <v>5580885.4100000001</v>
      </c>
      <c r="O87" s="43">
        <f t="shared" si="4"/>
        <v>162400921.35742852</v>
      </c>
      <c r="P87" s="28"/>
      <c r="Q87" s="43">
        <f t="shared" si="5"/>
        <v>-4229092.8115994371</v>
      </c>
      <c r="R87" s="28">
        <v>3830427</v>
      </c>
      <c r="S87" s="28">
        <v>-398665.81159943715</v>
      </c>
      <c r="T87" s="30"/>
      <c r="U87" s="30"/>
      <c r="V87" s="30"/>
      <c r="W87" s="30"/>
      <c r="X87" s="30"/>
      <c r="Y87" s="30"/>
      <c r="Z87" s="30"/>
      <c r="AA87" s="30"/>
      <c r="AB87" s="31"/>
      <c r="AC87" s="31"/>
      <c r="AD87" s="31"/>
      <c r="AE87" s="31"/>
      <c r="AF87" s="31"/>
      <c r="AG87" s="31"/>
      <c r="AH87" s="31"/>
      <c r="AI87" s="31"/>
    </row>
    <row r="88" spans="1:35">
      <c r="A88" s="29">
        <v>31301</v>
      </c>
      <c r="B88" s="27" t="s">
        <v>455</v>
      </c>
      <c r="C88" s="27">
        <v>8367700</v>
      </c>
      <c r="D88" s="28">
        <v>7082084.3966490999</v>
      </c>
      <c r="E88" s="28">
        <v>0</v>
      </c>
      <c r="F88" s="28">
        <v>761.6415677035958</v>
      </c>
      <c r="G88" s="28">
        <v>0</v>
      </c>
      <c r="H88" s="28">
        <v>1571079.68</v>
      </c>
      <c r="I88" s="43">
        <f t="shared" si="3"/>
        <v>1571841.3215677035</v>
      </c>
      <c r="J88" s="28"/>
      <c r="K88" s="28">
        <v>484304.17405220662</v>
      </c>
      <c r="L88" s="28">
        <v>0</v>
      </c>
      <c r="M88" s="28">
        <v>3068122.5451472308</v>
      </c>
      <c r="N88" s="28">
        <v>272400.19999999995</v>
      </c>
      <c r="O88" s="43">
        <f t="shared" si="4"/>
        <v>3824826.9191994378</v>
      </c>
      <c r="P88" s="28"/>
      <c r="Q88" s="43">
        <f t="shared" si="5"/>
        <v>-95801.166038097988</v>
      </c>
      <c r="R88" s="28">
        <v>338289</v>
      </c>
      <c r="S88" s="28">
        <v>242487.83396190201</v>
      </c>
      <c r="T88" s="30"/>
      <c r="U88" s="30"/>
      <c r="V88" s="30"/>
      <c r="W88" s="30"/>
      <c r="X88" s="30"/>
      <c r="Y88" s="30"/>
      <c r="Z88" s="30"/>
      <c r="AA88" s="30"/>
      <c r="AB88" s="31"/>
      <c r="AC88" s="31"/>
      <c r="AD88" s="31"/>
      <c r="AE88" s="31"/>
      <c r="AF88" s="31"/>
      <c r="AG88" s="31"/>
      <c r="AH88" s="31"/>
      <c r="AI88" s="31"/>
    </row>
    <row r="89" spans="1:35">
      <c r="A89" s="29">
        <v>31320</v>
      </c>
      <c r="B89" s="27" t="s">
        <v>456</v>
      </c>
      <c r="C89" s="27">
        <v>65390133</v>
      </c>
      <c r="D89" s="28">
        <v>54488461.731526285</v>
      </c>
      <c r="E89" s="28">
        <v>0</v>
      </c>
      <c r="F89" s="28">
        <v>5859.9522474756104</v>
      </c>
      <c r="G89" s="28">
        <v>0</v>
      </c>
      <c r="H89" s="28">
        <v>1245252.06</v>
      </c>
      <c r="I89" s="43">
        <f t="shared" si="3"/>
        <v>1251112.0122474756</v>
      </c>
      <c r="J89" s="28"/>
      <c r="K89" s="28">
        <v>3726161.2988847499</v>
      </c>
      <c r="L89" s="28">
        <v>0</v>
      </c>
      <c r="M89" s="28">
        <v>23605659.625661243</v>
      </c>
      <c r="N89" s="28">
        <v>3152750.21</v>
      </c>
      <c r="O89" s="43">
        <f t="shared" si="4"/>
        <v>30484571.134545993</v>
      </c>
      <c r="P89" s="28"/>
      <c r="Q89" s="43">
        <f t="shared" si="5"/>
        <v>-737079.33237988641</v>
      </c>
      <c r="R89" s="28">
        <v>-319237</v>
      </c>
      <c r="S89" s="28">
        <v>-1056316.3323798864</v>
      </c>
      <c r="T89" s="30"/>
      <c r="U89" s="30"/>
      <c r="V89" s="30"/>
      <c r="W89" s="30"/>
      <c r="X89" s="30"/>
      <c r="Y89" s="30"/>
      <c r="Z89" s="30"/>
      <c r="AA89" s="30"/>
      <c r="AB89" s="31"/>
      <c r="AC89" s="31"/>
      <c r="AD89" s="31"/>
      <c r="AE89" s="31"/>
      <c r="AF89" s="31"/>
      <c r="AG89" s="31"/>
      <c r="AH89" s="31"/>
      <c r="AI89" s="31"/>
    </row>
    <row r="90" spans="1:35">
      <c r="A90" s="29">
        <v>31400</v>
      </c>
      <c r="B90" s="27" t="s">
        <v>457</v>
      </c>
      <c r="C90" s="27">
        <v>137331100</v>
      </c>
      <c r="D90" s="28">
        <v>116263549.85837409</v>
      </c>
      <c r="E90" s="28">
        <v>0</v>
      </c>
      <c r="F90" s="28">
        <v>12503.543485909049</v>
      </c>
      <c r="G90" s="28">
        <v>0</v>
      </c>
      <c r="H90" s="28">
        <v>3691003.6800000016</v>
      </c>
      <c r="I90" s="43">
        <f t="shared" si="3"/>
        <v>3703507.2234859108</v>
      </c>
      <c r="J90" s="28"/>
      <c r="K90" s="28">
        <v>7950614.2488084715</v>
      </c>
      <c r="L90" s="28">
        <v>0</v>
      </c>
      <c r="M90" s="28">
        <v>50368054.069070525</v>
      </c>
      <c r="N90" s="28">
        <v>4018649.7199999997</v>
      </c>
      <c r="O90" s="43">
        <f t="shared" si="4"/>
        <v>62337318.037878998</v>
      </c>
      <c r="P90" s="28"/>
      <c r="Q90" s="43">
        <f t="shared" si="5"/>
        <v>-1572726.7212709598</v>
      </c>
      <c r="R90" s="28">
        <v>119019</v>
      </c>
      <c r="S90" s="28">
        <v>-1453707.7212709598</v>
      </c>
      <c r="T90" s="30"/>
      <c r="U90" s="30"/>
      <c r="V90" s="30"/>
      <c r="W90" s="30"/>
      <c r="X90" s="30"/>
      <c r="Y90" s="30"/>
      <c r="Z90" s="30"/>
      <c r="AA90" s="30"/>
      <c r="AB90" s="31"/>
      <c r="AC90" s="31"/>
      <c r="AD90" s="31"/>
      <c r="AE90" s="31"/>
      <c r="AF90" s="31"/>
      <c r="AG90" s="31"/>
      <c r="AH90" s="31"/>
      <c r="AI90" s="31"/>
    </row>
    <row r="91" spans="1:35">
      <c r="A91" s="29">
        <v>31405</v>
      </c>
      <c r="B91" s="27" t="s">
        <v>458</v>
      </c>
      <c r="C91" s="27">
        <v>25366031</v>
      </c>
      <c r="D91" s="28">
        <v>22855820.984240588</v>
      </c>
      <c r="E91" s="28">
        <v>0</v>
      </c>
      <c r="F91" s="28">
        <v>2458.0253357682841</v>
      </c>
      <c r="G91" s="28">
        <v>0</v>
      </c>
      <c r="H91" s="28">
        <v>1140284.5699999998</v>
      </c>
      <c r="I91" s="43">
        <f t="shared" si="3"/>
        <v>1142742.5953357681</v>
      </c>
      <c r="J91" s="28"/>
      <c r="K91" s="28">
        <v>1562981.8283525344</v>
      </c>
      <c r="L91" s="28">
        <v>0</v>
      </c>
      <c r="M91" s="28">
        <v>9901669.3271508291</v>
      </c>
      <c r="N91" s="28">
        <v>1177148.17</v>
      </c>
      <c r="O91" s="43">
        <f t="shared" si="4"/>
        <v>12641799.325503364</v>
      </c>
      <c r="P91" s="28"/>
      <c r="Q91" s="43">
        <f t="shared" si="5"/>
        <v>-309176.52515708073</v>
      </c>
      <c r="R91" s="28">
        <v>-66229</v>
      </c>
      <c r="S91" s="28">
        <v>-375405.52515708073</v>
      </c>
      <c r="T91" s="30"/>
      <c r="U91" s="30"/>
      <c r="V91" s="30"/>
      <c r="W91" s="30"/>
      <c r="X91" s="30"/>
      <c r="Y91" s="30"/>
      <c r="Z91" s="30"/>
      <c r="AA91" s="30"/>
      <c r="AB91" s="31"/>
      <c r="AC91" s="31"/>
      <c r="AD91" s="31"/>
      <c r="AE91" s="31"/>
      <c r="AF91" s="31"/>
      <c r="AG91" s="31"/>
      <c r="AH91" s="31"/>
      <c r="AI91" s="31"/>
    </row>
    <row r="92" spans="1:35">
      <c r="A92" s="29">
        <v>31500</v>
      </c>
      <c r="B92" s="27" t="s">
        <v>459</v>
      </c>
      <c r="C92" s="27">
        <v>20784929</v>
      </c>
      <c r="D92" s="28">
        <v>17646139.04756755</v>
      </c>
      <c r="E92" s="28">
        <v>0</v>
      </c>
      <c r="F92" s="28">
        <v>1897.7509659378588</v>
      </c>
      <c r="G92" s="28">
        <v>0</v>
      </c>
      <c r="H92" s="28">
        <v>221103.8600000001</v>
      </c>
      <c r="I92" s="43">
        <f t="shared" si="3"/>
        <v>223001.61096593796</v>
      </c>
      <c r="J92" s="28"/>
      <c r="K92" s="28">
        <v>1206720.7897888646</v>
      </c>
      <c r="L92" s="28">
        <v>0</v>
      </c>
      <c r="M92" s="28">
        <v>7644714.745840665</v>
      </c>
      <c r="N92" s="28">
        <v>515899.57000000007</v>
      </c>
      <c r="O92" s="43">
        <f t="shared" si="4"/>
        <v>9367335.1056295298</v>
      </c>
      <c r="P92" s="28"/>
      <c r="Q92" s="43">
        <f t="shared" si="5"/>
        <v>-238703.82486467203</v>
      </c>
      <c r="R92" s="28">
        <v>-47902</v>
      </c>
      <c r="S92" s="28">
        <v>-286605.82486467203</v>
      </c>
      <c r="T92" s="30"/>
      <c r="U92" s="30"/>
      <c r="V92" s="30"/>
      <c r="W92" s="30"/>
      <c r="X92" s="30"/>
      <c r="Y92" s="30"/>
      <c r="Z92" s="30"/>
      <c r="AA92" s="30"/>
      <c r="AB92" s="31"/>
      <c r="AC92" s="31"/>
      <c r="AD92" s="31"/>
      <c r="AE92" s="31"/>
      <c r="AF92" s="31"/>
      <c r="AG92" s="31"/>
      <c r="AH92" s="31"/>
      <c r="AI92" s="31"/>
    </row>
    <row r="93" spans="1:35">
      <c r="A93" s="29">
        <v>31600</v>
      </c>
      <c r="B93" s="27" t="s">
        <v>460</v>
      </c>
      <c r="C93" s="27">
        <v>96995534</v>
      </c>
      <c r="D93" s="28">
        <v>82205112.207132667</v>
      </c>
      <c r="E93" s="28">
        <v>0</v>
      </c>
      <c r="F93" s="28">
        <v>8840.7346630763041</v>
      </c>
      <c r="G93" s="28">
        <v>0</v>
      </c>
      <c r="H93" s="28">
        <v>1743132.1999999997</v>
      </c>
      <c r="I93" s="43">
        <f t="shared" si="3"/>
        <v>1751972.934663076</v>
      </c>
      <c r="J93" s="28"/>
      <c r="K93" s="28">
        <v>5621548.0884600747</v>
      </c>
      <c r="L93" s="28">
        <v>0</v>
      </c>
      <c r="M93" s="28">
        <v>35613152.545272991</v>
      </c>
      <c r="N93" s="28">
        <v>2759595.1100000003</v>
      </c>
      <c r="O93" s="43">
        <f t="shared" si="4"/>
        <v>43994295.743733063</v>
      </c>
      <c r="P93" s="28"/>
      <c r="Q93" s="43">
        <f t="shared" si="5"/>
        <v>-1112009.5400120616</v>
      </c>
      <c r="R93" s="28">
        <v>-116137</v>
      </c>
      <c r="S93" s="28">
        <v>-1228146.5400120616</v>
      </c>
      <c r="T93" s="30"/>
      <c r="U93" s="30"/>
      <c r="V93" s="30"/>
      <c r="W93" s="30"/>
      <c r="X93" s="30"/>
      <c r="Y93" s="30"/>
      <c r="Z93" s="30"/>
      <c r="AA93" s="30"/>
      <c r="AB93" s="31"/>
      <c r="AC93" s="31"/>
      <c r="AD93" s="31"/>
      <c r="AE93" s="31"/>
      <c r="AF93" s="31"/>
      <c r="AG93" s="31"/>
      <c r="AH93" s="31"/>
      <c r="AI93" s="31"/>
    </row>
    <row r="94" spans="1:35">
      <c r="A94" s="29">
        <v>31605</v>
      </c>
      <c r="B94" s="27" t="s">
        <v>461</v>
      </c>
      <c r="C94" s="27">
        <v>13399850</v>
      </c>
      <c r="D94" s="28">
        <v>11606833.882035598</v>
      </c>
      <c r="E94" s="28">
        <v>0</v>
      </c>
      <c r="F94" s="28">
        <v>1248.2550270653824</v>
      </c>
      <c r="G94" s="28">
        <v>0</v>
      </c>
      <c r="H94" s="28">
        <v>329020.26000000007</v>
      </c>
      <c r="I94" s="43">
        <f t="shared" si="3"/>
        <v>330268.51502706547</v>
      </c>
      <c r="J94" s="28"/>
      <c r="K94" s="28">
        <v>793726.53164418519</v>
      </c>
      <c r="L94" s="28">
        <v>0</v>
      </c>
      <c r="M94" s="28">
        <v>5028348.7049949076</v>
      </c>
      <c r="N94" s="28">
        <v>7445.4100000000326</v>
      </c>
      <c r="O94" s="43">
        <f t="shared" si="4"/>
        <v>5829520.6466390928</v>
      </c>
      <c r="P94" s="28"/>
      <c r="Q94" s="43">
        <f t="shared" si="5"/>
        <v>-157008.61425714544</v>
      </c>
      <c r="R94" s="28">
        <v>80763</v>
      </c>
      <c r="S94" s="28">
        <v>-76245.61425714544</v>
      </c>
      <c r="T94" s="30"/>
      <c r="U94" s="30"/>
      <c r="V94" s="30"/>
      <c r="W94" s="30"/>
      <c r="X94" s="30"/>
      <c r="Y94" s="30"/>
      <c r="Z94" s="30"/>
      <c r="AA94" s="30"/>
      <c r="AB94" s="31"/>
      <c r="AC94" s="31"/>
      <c r="AD94" s="31"/>
      <c r="AE94" s="31"/>
      <c r="AF94" s="31"/>
      <c r="AG94" s="31"/>
      <c r="AH94" s="31"/>
      <c r="AI94" s="31"/>
    </row>
    <row r="95" spans="1:35">
      <c r="A95" s="29">
        <v>31700</v>
      </c>
      <c r="B95" s="27" t="s">
        <v>462</v>
      </c>
      <c r="C95" s="27">
        <v>28983229</v>
      </c>
      <c r="D95" s="28">
        <v>25416588.620279673</v>
      </c>
      <c r="E95" s="28">
        <v>0</v>
      </c>
      <c r="F95" s="28">
        <v>2733.4226757506458</v>
      </c>
      <c r="G95" s="28">
        <v>0</v>
      </c>
      <c r="H95" s="28">
        <v>1587605.4000000001</v>
      </c>
      <c r="I95" s="43">
        <f t="shared" si="3"/>
        <v>1590338.8226757508</v>
      </c>
      <c r="J95" s="28"/>
      <c r="K95" s="28">
        <v>1738098.4277241665</v>
      </c>
      <c r="L95" s="28">
        <v>0</v>
      </c>
      <c r="M95" s="28">
        <v>11011053.089149343</v>
      </c>
      <c r="N95" s="28">
        <v>0</v>
      </c>
      <c r="O95" s="43">
        <f t="shared" si="4"/>
        <v>12749151.516873509</v>
      </c>
      <c r="P95" s="28"/>
      <c r="Q95" s="43">
        <f t="shared" si="5"/>
        <v>-343816.68584795296</v>
      </c>
      <c r="R95" s="28">
        <v>381544</v>
      </c>
      <c r="S95" s="28">
        <v>37727.314152047038</v>
      </c>
      <c r="T95" s="30"/>
      <c r="U95" s="30"/>
      <c r="V95" s="30"/>
      <c r="W95" s="30"/>
      <c r="X95" s="30"/>
      <c r="Y95" s="30"/>
      <c r="Z95" s="30"/>
      <c r="AA95" s="30"/>
      <c r="AB95" s="31"/>
      <c r="AC95" s="31"/>
      <c r="AD95" s="31"/>
      <c r="AE95" s="31"/>
      <c r="AF95" s="31"/>
      <c r="AG95" s="31"/>
      <c r="AH95" s="31"/>
      <c r="AI95" s="31"/>
    </row>
    <row r="96" spans="1:35">
      <c r="A96" s="29">
        <v>31800</v>
      </c>
      <c r="B96" s="27" t="s">
        <v>463</v>
      </c>
      <c r="C96" s="27">
        <v>175976272</v>
      </c>
      <c r="D96" s="28">
        <v>144888145.2709097</v>
      </c>
      <c r="E96" s="28">
        <v>0</v>
      </c>
      <c r="F96" s="28">
        <v>15581.97063824476</v>
      </c>
      <c r="G96" s="28">
        <v>0</v>
      </c>
      <c r="H96" s="28">
        <v>1007932.4499999993</v>
      </c>
      <c r="I96" s="43">
        <f t="shared" si="3"/>
        <v>1023514.420638244</v>
      </c>
      <c r="J96" s="28"/>
      <c r="K96" s="28">
        <v>9908090.2882097736</v>
      </c>
      <c r="L96" s="28">
        <v>0</v>
      </c>
      <c r="M96" s="28">
        <v>62768889.51474075</v>
      </c>
      <c r="N96" s="28">
        <v>10448285.380000001</v>
      </c>
      <c r="O96" s="43">
        <f t="shared" si="4"/>
        <v>83125265.182950526</v>
      </c>
      <c r="P96" s="28"/>
      <c r="Q96" s="43">
        <f t="shared" si="5"/>
        <v>-1959938.9261487741</v>
      </c>
      <c r="R96" s="28">
        <v>-1837668</v>
      </c>
      <c r="S96" s="28">
        <v>-3797606.9261487741</v>
      </c>
      <c r="T96" s="30"/>
      <c r="U96" s="30"/>
      <c r="V96" s="30"/>
      <c r="W96" s="30"/>
      <c r="X96" s="30"/>
      <c r="Y96" s="30"/>
      <c r="Z96" s="30"/>
      <c r="AA96" s="30"/>
      <c r="AB96" s="31"/>
      <c r="AC96" s="31"/>
      <c r="AD96" s="31"/>
      <c r="AE96" s="31"/>
      <c r="AF96" s="31"/>
      <c r="AG96" s="31"/>
      <c r="AH96" s="31"/>
      <c r="AI96" s="31"/>
    </row>
    <row r="97" spans="1:35">
      <c r="A97" s="29">
        <v>31805</v>
      </c>
      <c r="B97" s="27" t="s">
        <v>464</v>
      </c>
      <c r="C97" s="27">
        <v>31904515</v>
      </c>
      <c r="D97" s="28">
        <v>28602861.561855111</v>
      </c>
      <c r="E97" s="28">
        <v>0</v>
      </c>
      <c r="F97" s="28">
        <v>3076.0898626621197</v>
      </c>
      <c r="G97" s="28">
        <v>0</v>
      </c>
      <c r="H97" s="28">
        <v>1226104.8099999998</v>
      </c>
      <c r="I97" s="43">
        <f t="shared" si="3"/>
        <v>1229180.899862662</v>
      </c>
      <c r="J97" s="28"/>
      <c r="K97" s="28">
        <v>1955989.8296237781</v>
      </c>
      <c r="L97" s="28">
        <v>0</v>
      </c>
      <c r="M97" s="28">
        <v>12391420.136099201</v>
      </c>
      <c r="N97" s="28">
        <v>443888.31999999995</v>
      </c>
      <c r="O97" s="43">
        <f t="shared" si="4"/>
        <v>14791298.285722978</v>
      </c>
      <c r="P97" s="28"/>
      <c r="Q97" s="43">
        <f t="shared" si="5"/>
        <v>-386918.21478379192</v>
      </c>
      <c r="R97" s="28">
        <v>134253</v>
      </c>
      <c r="S97" s="28">
        <v>-252665.21478379192</v>
      </c>
      <c r="T97" s="30"/>
      <c r="U97" s="30"/>
      <c r="V97" s="30"/>
      <c r="W97" s="30"/>
      <c r="X97" s="30"/>
      <c r="Y97" s="30"/>
      <c r="Z97" s="30"/>
      <c r="AA97" s="30"/>
      <c r="AB97" s="31"/>
      <c r="AC97" s="31"/>
      <c r="AD97" s="31"/>
      <c r="AE97" s="31"/>
      <c r="AF97" s="31"/>
      <c r="AG97" s="31"/>
      <c r="AH97" s="31"/>
      <c r="AI97" s="31"/>
    </row>
    <row r="98" spans="1:35">
      <c r="A98" s="29">
        <v>31810</v>
      </c>
      <c r="B98" s="27" t="s">
        <v>465</v>
      </c>
      <c r="C98" s="27">
        <v>45773929</v>
      </c>
      <c r="D98" s="28">
        <v>39120232.857025117</v>
      </c>
      <c r="E98" s="28">
        <v>0</v>
      </c>
      <c r="F98" s="28">
        <v>4207.1787369770109</v>
      </c>
      <c r="G98" s="28">
        <v>0</v>
      </c>
      <c r="H98" s="28">
        <v>2040132.3899999997</v>
      </c>
      <c r="I98" s="43">
        <f t="shared" si="3"/>
        <v>2044339.5687369767</v>
      </c>
      <c r="J98" s="28"/>
      <c r="K98" s="28">
        <v>2675214.0504161688</v>
      </c>
      <c r="L98" s="28">
        <v>0</v>
      </c>
      <c r="M98" s="28">
        <v>16947788.148304708</v>
      </c>
      <c r="N98" s="28">
        <v>905079.75</v>
      </c>
      <c r="O98" s="43">
        <f t="shared" si="4"/>
        <v>20528081.948720876</v>
      </c>
      <c r="P98" s="28"/>
      <c r="Q98" s="43">
        <f t="shared" si="5"/>
        <v>-529189.37965573883</v>
      </c>
      <c r="R98" s="28">
        <v>329019</v>
      </c>
      <c r="S98" s="28">
        <v>-200170.37965573883</v>
      </c>
      <c r="T98" s="30"/>
      <c r="U98" s="30"/>
      <c r="V98" s="30"/>
      <c r="W98" s="30"/>
      <c r="X98" s="30"/>
      <c r="Y98" s="30"/>
      <c r="Z98" s="30"/>
      <c r="AA98" s="30"/>
      <c r="AB98" s="31"/>
      <c r="AC98" s="31"/>
      <c r="AD98" s="31"/>
      <c r="AE98" s="31"/>
      <c r="AF98" s="31"/>
      <c r="AG98" s="31"/>
      <c r="AH98" s="31"/>
      <c r="AI98" s="31"/>
    </row>
    <row r="99" spans="1:35">
      <c r="A99" s="29">
        <v>31820</v>
      </c>
      <c r="B99" s="27" t="s">
        <v>466</v>
      </c>
      <c r="C99" s="27">
        <v>38366389</v>
      </c>
      <c r="D99" s="28">
        <v>33107078.090477508</v>
      </c>
      <c r="E99" s="28">
        <v>0</v>
      </c>
      <c r="F99" s="28">
        <v>3560.4950390089298</v>
      </c>
      <c r="G99" s="28">
        <v>0</v>
      </c>
      <c r="H99" s="28">
        <v>0</v>
      </c>
      <c r="I99" s="43">
        <f t="shared" si="3"/>
        <v>3560.4950390089298</v>
      </c>
      <c r="J99" s="28"/>
      <c r="K99" s="28">
        <v>2264008.008758341</v>
      </c>
      <c r="L99" s="28">
        <v>0</v>
      </c>
      <c r="M99" s="28">
        <v>14342750.664206682</v>
      </c>
      <c r="N99" s="28">
        <v>767230.12</v>
      </c>
      <c r="O99" s="43">
        <f t="shared" si="4"/>
        <v>17373988.792965025</v>
      </c>
      <c r="P99" s="28"/>
      <c r="Q99" s="43">
        <f t="shared" si="5"/>
        <v>-447847.89968640869</v>
      </c>
      <c r="R99" s="28">
        <v>-172313</v>
      </c>
      <c r="S99" s="28">
        <v>-620160.89968640869</v>
      </c>
      <c r="T99" s="30"/>
      <c r="U99" s="30"/>
      <c r="V99" s="30"/>
      <c r="W99" s="30"/>
      <c r="X99" s="30"/>
      <c r="Y99" s="30"/>
      <c r="Z99" s="30"/>
      <c r="AA99" s="30"/>
      <c r="AB99" s="31"/>
      <c r="AC99" s="31"/>
      <c r="AD99" s="31"/>
      <c r="AE99" s="31"/>
      <c r="AF99" s="31"/>
      <c r="AG99" s="31"/>
      <c r="AH99" s="31"/>
      <c r="AI99" s="31"/>
    </row>
    <row r="100" spans="1:35">
      <c r="A100" s="29">
        <v>31900</v>
      </c>
      <c r="B100" s="27" t="s">
        <v>467</v>
      </c>
      <c r="C100" s="27">
        <v>108008700</v>
      </c>
      <c r="D100" s="28">
        <v>92714958.786765128</v>
      </c>
      <c r="E100" s="28">
        <v>0</v>
      </c>
      <c r="F100" s="28">
        <v>9971.0143299979027</v>
      </c>
      <c r="G100" s="28">
        <v>0</v>
      </c>
      <c r="H100" s="28">
        <v>5183792.0599999996</v>
      </c>
      <c r="I100" s="43">
        <f t="shared" si="3"/>
        <v>5193763.0743299974</v>
      </c>
      <c r="J100" s="28"/>
      <c r="K100" s="28">
        <v>6340257.7594499551</v>
      </c>
      <c r="L100" s="28">
        <v>0</v>
      </c>
      <c r="M100" s="28">
        <v>40166260.825404592</v>
      </c>
      <c r="N100" s="28">
        <v>1631989.6500000004</v>
      </c>
      <c r="O100" s="43">
        <f t="shared" si="4"/>
        <v>48138508.234854542</v>
      </c>
      <c r="P100" s="28"/>
      <c r="Q100" s="43">
        <f t="shared" si="5"/>
        <v>-1254178.920770416</v>
      </c>
      <c r="R100" s="28">
        <v>969550</v>
      </c>
      <c r="S100" s="28">
        <v>-284628.92077041604</v>
      </c>
      <c r="T100" s="30"/>
      <c r="U100" s="30"/>
      <c r="V100" s="30"/>
      <c r="W100" s="30"/>
      <c r="X100" s="30"/>
      <c r="Y100" s="30"/>
      <c r="Z100" s="30"/>
      <c r="AA100" s="30"/>
      <c r="AB100" s="31"/>
      <c r="AC100" s="31"/>
      <c r="AD100" s="31"/>
      <c r="AE100" s="31"/>
      <c r="AF100" s="31"/>
      <c r="AG100" s="31"/>
      <c r="AH100" s="31"/>
      <c r="AI100" s="31"/>
    </row>
    <row r="101" spans="1:35">
      <c r="A101" s="29">
        <v>32000</v>
      </c>
      <c r="B101" s="27" t="s">
        <v>468</v>
      </c>
      <c r="C101" s="27">
        <v>43299637</v>
      </c>
      <c r="D101" s="28">
        <v>37048837.611258641</v>
      </c>
      <c r="E101" s="28">
        <v>0</v>
      </c>
      <c r="F101" s="28">
        <v>3984.4108150645275</v>
      </c>
      <c r="G101" s="28">
        <v>0</v>
      </c>
      <c r="H101" s="28">
        <v>1998739.63</v>
      </c>
      <c r="I101" s="43">
        <f t="shared" si="3"/>
        <v>2002724.0408150645</v>
      </c>
      <c r="J101" s="28"/>
      <c r="K101" s="28">
        <v>2533562.860405046</v>
      </c>
      <c r="L101" s="28">
        <v>0</v>
      </c>
      <c r="M101" s="28">
        <v>16050411.596738562</v>
      </c>
      <c r="N101" s="28">
        <v>783610.42999999993</v>
      </c>
      <c r="O101" s="43">
        <f t="shared" si="4"/>
        <v>19367584.887143608</v>
      </c>
      <c r="P101" s="28"/>
      <c r="Q101" s="43">
        <f t="shared" si="5"/>
        <v>-501169.07774463715</v>
      </c>
      <c r="R101" s="28">
        <v>342963</v>
      </c>
      <c r="S101" s="28">
        <v>-158206.07774463715</v>
      </c>
      <c r="T101" s="30"/>
      <c r="U101" s="30"/>
      <c r="V101" s="30"/>
      <c r="W101" s="30"/>
      <c r="X101" s="30"/>
      <c r="Y101" s="30"/>
      <c r="Z101" s="30"/>
      <c r="AA101" s="30"/>
      <c r="AB101" s="31"/>
      <c r="AC101" s="31"/>
      <c r="AD101" s="31"/>
      <c r="AE101" s="31"/>
      <c r="AF101" s="31"/>
      <c r="AG101" s="31"/>
      <c r="AH101" s="31"/>
      <c r="AI101" s="31"/>
    </row>
    <row r="102" spans="1:35">
      <c r="A102" s="29">
        <v>32005</v>
      </c>
      <c r="B102" s="27" t="s">
        <v>469</v>
      </c>
      <c r="C102" s="27">
        <v>8916042</v>
      </c>
      <c r="D102" s="28">
        <v>8040146.2860123888</v>
      </c>
      <c r="E102" s="28">
        <v>0</v>
      </c>
      <c r="F102" s="28">
        <v>864.67617964984936</v>
      </c>
      <c r="G102" s="28">
        <v>0</v>
      </c>
      <c r="H102" s="28">
        <v>392694.73</v>
      </c>
      <c r="I102" s="43">
        <f t="shared" si="3"/>
        <v>393559.40617964981</v>
      </c>
      <c r="J102" s="28"/>
      <c r="K102" s="28">
        <v>549820.67781640159</v>
      </c>
      <c r="L102" s="28">
        <v>0</v>
      </c>
      <c r="M102" s="28">
        <v>3483177.1183842593</v>
      </c>
      <c r="N102" s="28">
        <v>264960.15999999997</v>
      </c>
      <c r="O102" s="43">
        <f t="shared" si="4"/>
        <v>4297957.9562006611</v>
      </c>
      <c r="P102" s="28"/>
      <c r="Q102" s="43">
        <f t="shared" si="5"/>
        <v>-108761.11516022298</v>
      </c>
      <c r="R102" s="28">
        <v>12302</v>
      </c>
      <c r="S102" s="28">
        <v>-96459.11516022298</v>
      </c>
      <c r="T102" s="30"/>
      <c r="U102" s="30"/>
      <c r="V102" s="30"/>
      <c r="W102" s="30"/>
      <c r="X102" s="30"/>
      <c r="Y102" s="30"/>
      <c r="Z102" s="30"/>
      <c r="AA102" s="30"/>
      <c r="AB102" s="31"/>
      <c r="AC102" s="31"/>
      <c r="AD102" s="31"/>
      <c r="AE102" s="31"/>
      <c r="AF102" s="31"/>
      <c r="AG102" s="31"/>
      <c r="AH102" s="31"/>
      <c r="AI102" s="31"/>
    </row>
    <row r="103" spans="1:35">
      <c r="A103" s="29">
        <v>32100</v>
      </c>
      <c r="B103" s="27" t="s">
        <v>470</v>
      </c>
      <c r="C103" s="27">
        <v>24876632</v>
      </c>
      <c r="D103" s="28">
        <v>21068626.442334257</v>
      </c>
      <c r="E103" s="28">
        <v>0</v>
      </c>
      <c r="F103" s="28">
        <v>2265.8218608647944</v>
      </c>
      <c r="G103" s="28">
        <v>0</v>
      </c>
      <c r="H103" s="28">
        <v>0</v>
      </c>
      <c r="I103" s="43">
        <f t="shared" si="3"/>
        <v>2265.8218608647944</v>
      </c>
      <c r="J103" s="28"/>
      <c r="K103" s="28">
        <v>1440765.6191666881</v>
      </c>
      <c r="L103" s="28">
        <v>0</v>
      </c>
      <c r="M103" s="28">
        <v>9127415.6104254723</v>
      </c>
      <c r="N103" s="28">
        <v>1294300.1799999997</v>
      </c>
      <c r="O103" s="43">
        <f t="shared" si="4"/>
        <v>11862481.409592159</v>
      </c>
      <c r="P103" s="28"/>
      <c r="Q103" s="43">
        <f t="shared" si="5"/>
        <v>-285000.69522194983</v>
      </c>
      <c r="R103" s="28">
        <v>-289036</v>
      </c>
      <c r="S103" s="28">
        <v>-574036.69522194983</v>
      </c>
      <c r="T103" s="30"/>
      <c r="U103" s="30"/>
      <c r="V103" s="30"/>
      <c r="W103" s="30"/>
      <c r="X103" s="30"/>
      <c r="Y103" s="30"/>
      <c r="Z103" s="30"/>
      <c r="AA103" s="30"/>
      <c r="AB103" s="31"/>
      <c r="AC103" s="31"/>
      <c r="AD103" s="31"/>
      <c r="AE103" s="31"/>
      <c r="AF103" s="31"/>
      <c r="AG103" s="31"/>
      <c r="AH103" s="31"/>
      <c r="AI103" s="31"/>
    </row>
    <row r="104" spans="1:35">
      <c r="A104" s="29">
        <v>32200</v>
      </c>
      <c r="B104" s="27" t="s">
        <v>471</v>
      </c>
      <c r="C104" s="27">
        <v>16039045</v>
      </c>
      <c r="D104" s="28">
        <v>14173552.441947233</v>
      </c>
      <c r="E104" s="28">
        <v>0</v>
      </c>
      <c r="F104" s="28">
        <v>1524.2923054182627</v>
      </c>
      <c r="G104" s="28">
        <v>0</v>
      </c>
      <c r="H104" s="28">
        <v>565682.48</v>
      </c>
      <c r="I104" s="43">
        <f t="shared" si="3"/>
        <v>567206.77230541827</v>
      </c>
      <c r="J104" s="28"/>
      <c r="K104" s="28">
        <v>969250.0479136341</v>
      </c>
      <c r="L104" s="28">
        <v>0</v>
      </c>
      <c r="M104" s="28">
        <v>6140310.3322588541</v>
      </c>
      <c r="N104" s="28">
        <v>0</v>
      </c>
      <c r="O104" s="43">
        <f t="shared" si="4"/>
        <v>7109560.3801724883</v>
      </c>
      <c r="P104" s="28"/>
      <c r="Q104" s="43">
        <f t="shared" si="5"/>
        <v>-191729.26798396523</v>
      </c>
      <c r="R104" s="28">
        <v>126498</v>
      </c>
      <c r="S104" s="28">
        <v>-65231.267983965226</v>
      </c>
      <c r="T104" s="30"/>
      <c r="U104" s="30"/>
      <c r="V104" s="30"/>
      <c r="W104" s="30"/>
      <c r="X104" s="30"/>
      <c r="Y104" s="30"/>
      <c r="Z104" s="30"/>
      <c r="AA104" s="30"/>
      <c r="AB104" s="31"/>
      <c r="AC104" s="31"/>
      <c r="AD104" s="31"/>
      <c r="AE104" s="31"/>
      <c r="AF104" s="31"/>
      <c r="AG104" s="31"/>
      <c r="AH104" s="31"/>
      <c r="AI104" s="31"/>
    </row>
    <row r="105" spans="1:35">
      <c r="A105" s="29">
        <v>32300</v>
      </c>
      <c r="B105" s="27" t="s">
        <v>472</v>
      </c>
      <c r="C105" s="27">
        <v>184560641</v>
      </c>
      <c r="D105" s="28">
        <v>153610061.99462038</v>
      </c>
      <c r="E105" s="28">
        <v>0</v>
      </c>
      <c r="F105" s="28">
        <v>16519.967724001821</v>
      </c>
      <c r="G105" s="28">
        <v>0</v>
      </c>
      <c r="H105" s="28">
        <v>4763376.0999999996</v>
      </c>
      <c r="I105" s="43">
        <f t="shared" si="3"/>
        <v>4779896.0677240016</v>
      </c>
      <c r="J105" s="28"/>
      <c r="K105" s="28">
        <v>10504533.448803838</v>
      </c>
      <c r="L105" s="28">
        <v>0</v>
      </c>
      <c r="M105" s="28">
        <v>66547425.41420681</v>
      </c>
      <c r="N105" s="28">
        <v>8999355.2699999996</v>
      </c>
      <c r="O105" s="43">
        <f t="shared" si="4"/>
        <v>86051314.133010641</v>
      </c>
      <c r="P105" s="28"/>
      <c r="Q105" s="43">
        <f t="shared" si="5"/>
        <v>-2077922.5267902203</v>
      </c>
      <c r="R105" s="28">
        <v>-609029</v>
      </c>
      <c r="S105" s="28">
        <v>-2686951.5267902203</v>
      </c>
      <c r="T105" s="30"/>
      <c r="U105" s="30"/>
      <c r="V105" s="30"/>
      <c r="W105" s="30"/>
      <c r="X105" s="30"/>
      <c r="Y105" s="30"/>
      <c r="Z105" s="30"/>
      <c r="AA105" s="30"/>
      <c r="AB105" s="31"/>
      <c r="AC105" s="31"/>
      <c r="AD105" s="31"/>
      <c r="AE105" s="31"/>
      <c r="AF105" s="31"/>
      <c r="AG105" s="31"/>
      <c r="AH105" s="31"/>
      <c r="AI105" s="31"/>
    </row>
    <row r="106" spans="1:35">
      <c r="A106" s="29">
        <v>32305</v>
      </c>
      <c r="B106" s="27" t="s">
        <v>473</v>
      </c>
      <c r="C106" s="27">
        <v>18149963</v>
      </c>
      <c r="D106" s="28">
        <v>14826367.544004543</v>
      </c>
      <c r="E106" s="28">
        <v>0</v>
      </c>
      <c r="F106" s="28">
        <v>1594.4991930211509</v>
      </c>
      <c r="G106" s="28">
        <v>0</v>
      </c>
      <c r="H106" s="28">
        <v>0</v>
      </c>
      <c r="I106" s="43">
        <f t="shared" si="3"/>
        <v>1594.4991930211509</v>
      </c>
      <c r="J106" s="28"/>
      <c r="K106" s="28">
        <v>1013892.4232186084</v>
      </c>
      <c r="L106" s="28">
        <v>0</v>
      </c>
      <c r="M106" s="28">
        <v>6423124.9051668104</v>
      </c>
      <c r="N106" s="28">
        <v>1335438.6599999997</v>
      </c>
      <c r="O106" s="43">
        <f t="shared" si="4"/>
        <v>8772455.9883854184</v>
      </c>
      <c r="P106" s="28"/>
      <c r="Q106" s="43">
        <f t="shared" si="5"/>
        <v>-200560.06449175207</v>
      </c>
      <c r="R106" s="28">
        <v>-275474</v>
      </c>
      <c r="S106" s="28">
        <v>-476034.06449175207</v>
      </c>
      <c r="T106" s="30"/>
      <c r="U106" s="30"/>
      <c r="V106" s="30"/>
      <c r="W106" s="30"/>
      <c r="X106" s="30"/>
      <c r="Y106" s="30"/>
      <c r="Z106" s="30"/>
      <c r="AA106" s="30"/>
      <c r="AB106" s="31"/>
      <c r="AC106" s="31"/>
      <c r="AD106" s="31"/>
      <c r="AE106" s="31"/>
      <c r="AF106" s="31"/>
      <c r="AG106" s="31"/>
      <c r="AH106" s="31"/>
      <c r="AI106" s="31"/>
    </row>
    <row r="107" spans="1:35">
      <c r="A107" s="29">
        <v>32400</v>
      </c>
      <c r="B107" s="27" t="s">
        <v>474</v>
      </c>
      <c r="C107" s="27">
        <v>65370641</v>
      </c>
      <c r="D107" s="28">
        <v>53512528.306240179</v>
      </c>
      <c r="E107" s="28">
        <v>0</v>
      </c>
      <c r="F107" s="28">
        <v>5754.9957320266758</v>
      </c>
      <c r="G107" s="28">
        <v>0</v>
      </c>
      <c r="H107" s="28">
        <v>1796515.9400000004</v>
      </c>
      <c r="I107" s="43">
        <f t="shared" si="3"/>
        <v>1802270.9357320271</v>
      </c>
      <c r="J107" s="28"/>
      <c r="K107" s="28">
        <v>3659422.716484169</v>
      </c>
      <c r="L107" s="28">
        <v>0</v>
      </c>
      <c r="M107" s="28">
        <v>23182863.043956965</v>
      </c>
      <c r="N107" s="28">
        <v>4200439.7</v>
      </c>
      <c r="O107" s="43">
        <f t="shared" si="4"/>
        <v>31042725.460441135</v>
      </c>
      <c r="P107" s="28"/>
      <c r="Q107" s="43">
        <f t="shared" si="5"/>
        <v>-723877.64146690257</v>
      </c>
      <c r="R107" s="28">
        <v>-390959</v>
      </c>
      <c r="S107" s="28">
        <v>-1114836.6414669026</v>
      </c>
      <c r="T107" s="30"/>
      <c r="U107" s="30"/>
      <c r="V107" s="30"/>
      <c r="W107" s="30"/>
      <c r="X107" s="30"/>
      <c r="Y107" s="30"/>
      <c r="Z107" s="30"/>
      <c r="AA107" s="30"/>
      <c r="AB107" s="31"/>
      <c r="AC107" s="31"/>
      <c r="AD107" s="31"/>
      <c r="AE107" s="31"/>
      <c r="AF107" s="31"/>
      <c r="AG107" s="31"/>
      <c r="AH107" s="31"/>
      <c r="AI107" s="31"/>
    </row>
    <row r="108" spans="1:35">
      <c r="A108" s="29">
        <v>32405</v>
      </c>
      <c r="B108" s="27" t="s">
        <v>475</v>
      </c>
      <c r="C108" s="27">
        <v>15832522</v>
      </c>
      <c r="D108" s="28">
        <v>13871587.765976997</v>
      </c>
      <c r="E108" s="28">
        <v>0</v>
      </c>
      <c r="F108" s="28">
        <v>1491.8175717081324</v>
      </c>
      <c r="G108" s="28">
        <v>0</v>
      </c>
      <c r="H108" s="28">
        <v>225359.66000000015</v>
      </c>
      <c r="I108" s="43">
        <f t="shared" si="3"/>
        <v>226851.4775717083</v>
      </c>
      <c r="J108" s="28"/>
      <c r="K108" s="28">
        <v>948600.37521461118</v>
      </c>
      <c r="L108" s="28">
        <v>0</v>
      </c>
      <c r="M108" s="28">
        <v>6009492.284940199</v>
      </c>
      <c r="N108" s="28">
        <v>0</v>
      </c>
      <c r="O108" s="43">
        <f t="shared" si="4"/>
        <v>6958092.6601548102</v>
      </c>
      <c r="P108" s="28"/>
      <c r="Q108" s="43">
        <f t="shared" si="5"/>
        <v>-187644.5154072548</v>
      </c>
      <c r="R108" s="28">
        <v>46938</v>
      </c>
      <c r="S108" s="28">
        <v>-140706.5154072548</v>
      </c>
      <c r="T108" s="30"/>
      <c r="U108" s="30"/>
      <c r="V108" s="30"/>
      <c r="W108" s="30"/>
      <c r="X108" s="30"/>
      <c r="Y108" s="30"/>
      <c r="Z108" s="30"/>
      <c r="AA108" s="30"/>
      <c r="AB108" s="31"/>
      <c r="AC108" s="31"/>
      <c r="AD108" s="31"/>
      <c r="AE108" s="31"/>
      <c r="AF108" s="31"/>
      <c r="AG108" s="31"/>
      <c r="AH108" s="31"/>
      <c r="AI108" s="31"/>
    </row>
    <row r="109" spans="1:35">
      <c r="A109" s="29">
        <v>32410</v>
      </c>
      <c r="B109" s="27" t="s">
        <v>476</v>
      </c>
      <c r="C109" s="27">
        <v>25336229</v>
      </c>
      <c r="D109" s="28">
        <v>20693986.971562762</v>
      </c>
      <c r="E109" s="28">
        <v>0</v>
      </c>
      <c r="F109" s="28">
        <v>2225.5312137895376</v>
      </c>
      <c r="G109" s="28">
        <v>0</v>
      </c>
      <c r="H109" s="28">
        <v>107363.97000000009</v>
      </c>
      <c r="I109" s="43">
        <f t="shared" si="3"/>
        <v>109589.50121378963</v>
      </c>
      <c r="J109" s="28"/>
      <c r="K109" s="28">
        <v>1415146.0503547546</v>
      </c>
      <c r="L109" s="28">
        <v>0</v>
      </c>
      <c r="M109" s="28">
        <v>8965112.7006422263</v>
      </c>
      <c r="N109" s="28">
        <v>1664980.2200000002</v>
      </c>
      <c r="O109" s="43">
        <f t="shared" si="4"/>
        <v>12045238.970996981</v>
      </c>
      <c r="P109" s="28"/>
      <c r="Q109" s="43">
        <f t="shared" si="5"/>
        <v>-279932.83767069119</v>
      </c>
      <c r="R109" s="28">
        <v>-306156</v>
      </c>
      <c r="S109" s="28">
        <v>-586088.83767069119</v>
      </c>
      <c r="T109" s="30"/>
      <c r="U109" s="30"/>
      <c r="V109" s="30"/>
      <c r="W109" s="30"/>
      <c r="X109" s="30"/>
      <c r="Y109" s="30"/>
      <c r="Z109" s="30"/>
      <c r="AA109" s="30"/>
      <c r="AB109" s="31"/>
      <c r="AC109" s="31"/>
      <c r="AD109" s="31"/>
      <c r="AE109" s="31"/>
      <c r="AF109" s="31"/>
      <c r="AG109" s="31"/>
      <c r="AH109" s="31"/>
      <c r="AI109" s="31"/>
    </row>
    <row r="110" spans="1:35" ht="27.6">
      <c r="A110" s="29">
        <v>32500</v>
      </c>
      <c r="B110" s="27" t="s">
        <v>477</v>
      </c>
      <c r="C110" s="27">
        <v>143473565</v>
      </c>
      <c r="D110" s="28">
        <v>119895256.78365448</v>
      </c>
      <c r="E110" s="28">
        <v>0</v>
      </c>
      <c r="F110" s="28">
        <v>12894.114794082512</v>
      </c>
      <c r="G110" s="28">
        <v>0</v>
      </c>
      <c r="H110" s="28">
        <v>0</v>
      </c>
      <c r="I110" s="43">
        <f t="shared" si="3"/>
        <v>12894.114794082512</v>
      </c>
      <c r="J110" s="28"/>
      <c r="K110" s="28">
        <v>8198966.3908583811</v>
      </c>
      <c r="L110" s="28">
        <v>0</v>
      </c>
      <c r="M110" s="28">
        <v>51941393.402042694</v>
      </c>
      <c r="N110" s="28">
        <v>7421627.4699999988</v>
      </c>
      <c r="O110" s="43">
        <f t="shared" si="4"/>
        <v>67561987.262901068</v>
      </c>
      <c r="P110" s="28"/>
      <c r="Q110" s="43">
        <f t="shared" si="5"/>
        <v>-1621853.7494304925</v>
      </c>
      <c r="R110" s="28">
        <v>-1545344</v>
      </c>
      <c r="S110" s="28">
        <v>-3167197.7494304925</v>
      </c>
      <c r="T110" s="30"/>
      <c r="U110" s="30"/>
      <c r="V110" s="30"/>
      <c r="W110" s="30"/>
      <c r="X110" s="30"/>
      <c r="Y110" s="30"/>
      <c r="Z110" s="30"/>
      <c r="AA110" s="30"/>
      <c r="AB110" s="31"/>
      <c r="AC110" s="31"/>
      <c r="AD110" s="31"/>
      <c r="AE110" s="31"/>
      <c r="AF110" s="31"/>
      <c r="AG110" s="31"/>
      <c r="AH110" s="31"/>
      <c r="AI110" s="31"/>
    </row>
    <row r="111" spans="1:35">
      <c r="A111" s="29">
        <v>32505</v>
      </c>
      <c r="B111" s="27" t="s">
        <v>478</v>
      </c>
      <c r="C111" s="27">
        <v>19961169</v>
      </c>
      <c r="D111" s="28">
        <v>19085741.985322945</v>
      </c>
      <c r="E111" s="28">
        <v>0</v>
      </c>
      <c r="F111" s="28">
        <v>2052.5727455753295</v>
      </c>
      <c r="G111" s="28">
        <v>0</v>
      </c>
      <c r="H111" s="28">
        <v>2262084.7199999997</v>
      </c>
      <c r="I111" s="43">
        <f t="shared" si="3"/>
        <v>2264137.2927455748</v>
      </c>
      <c r="J111" s="28"/>
      <c r="K111" s="28">
        <v>1305167.142104811</v>
      </c>
      <c r="L111" s="28">
        <v>0</v>
      </c>
      <c r="M111" s="28">
        <v>8268383.6902993247</v>
      </c>
      <c r="N111" s="28">
        <v>962135.98</v>
      </c>
      <c r="O111" s="43">
        <f t="shared" si="4"/>
        <v>10535686.812404137</v>
      </c>
      <c r="P111" s="28"/>
      <c r="Q111" s="43">
        <f t="shared" si="5"/>
        <v>-258177.69242429524</v>
      </c>
      <c r="R111" s="28">
        <v>211887</v>
      </c>
      <c r="S111" s="28">
        <v>-46290.692424295237</v>
      </c>
      <c r="T111" s="30"/>
      <c r="U111" s="30"/>
      <c r="V111" s="30"/>
      <c r="W111" s="30"/>
      <c r="X111" s="30"/>
      <c r="Y111" s="30"/>
      <c r="Z111" s="30"/>
      <c r="AA111" s="30"/>
      <c r="AB111" s="31"/>
      <c r="AC111" s="31"/>
      <c r="AD111" s="31"/>
      <c r="AE111" s="31"/>
      <c r="AF111" s="31"/>
      <c r="AG111" s="31"/>
      <c r="AH111" s="31"/>
      <c r="AI111" s="31"/>
    </row>
    <row r="112" spans="1:35">
      <c r="A112" s="29">
        <v>32600</v>
      </c>
      <c r="B112" s="27" t="s">
        <v>479</v>
      </c>
      <c r="C112" s="27">
        <v>518296049</v>
      </c>
      <c r="D112" s="28">
        <v>435814175.81676757</v>
      </c>
      <c r="E112" s="28">
        <v>0</v>
      </c>
      <c r="F112" s="28">
        <v>46869.560420537928</v>
      </c>
      <c r="G112" s="28">
        <v>0</v>
      </c>
      <c r="H112" s="28">
        <v>0</v>
      </c>
      <c r="I112" s="43">
        <f t="shared" si="3"/>
        <v>46869.560420537928</v>
      </c>
      <c r="J112" s="28"/>
      <c r="K112" s="28">
        <v>29802895.102086026</v>
      </c>
      <c r="L112" s="28">
        <v>0</v>
      </c>
      <c r="M112" s="28">
        <v>188804762.11528844</v>
      </c>
      <c r="N112" s="28">
        <v>20608450.479999997</v>
      </c>
      <c r="O112" s="43">
        <f t="shared" si="4"/>
        <v>239216107.69737446</v>
      </c>
      <c r="P112" s="28"/>
      <c r="Q112" s="43">
        <f t="shared" si="5"/>
        <v>-5895369.5942814276</v>
      </c>
      <c r="R112" s="28">
        <v>-4204901</v>
      </c>
      <c r="S112" s="28">
        <v>-10100270.594281428</v>
      </c>
      <c r="T112" s="30"/>
      <c r="U112" s="30"/>
      <c r="V112" s="30"/>
      <c r="W112" s="30"/>
      <c r="X112" s="30"/>
      <c r="Y112" s="30"/>
      <c r="Z112" s="30"/>
      <c r="AA112" s="30"/>
      <c r="AB112" s="31"/>
      <c r="AC112" s="31"/>
      <c r="AD112" s="31"/>
      <c r="AE112" s="31"/>
      <c r="AF112" s="31"/>
      <c r="AG112" s="31"/>
      <c r="AH112" s="31"/>
      <c r="AI112" s="31"/>
    </row>
    <row r="113" spans="1:35">
      <c r="A113" s="29">
        <v>32605</v>
      </c>
      <c r="B113" s="27" t="s">
        <v>480</v>
      </c>
      <c r="C113" s="27">
        <v>69265469</v>
      </c>
      <c r="D113" s="28">
        <v>62271887.486140646</v>
      </c>
      <c r="E113" s="28">
        <v>0</v>
      </c>
      <c r="F113" s="28">
        <v>6697.0193518745282</v>
      </c>
      <c r="G113" s="28">
        <v>0</v>
      </c>
      <c r="H113" s="28">
        <v>2887540.08</v>
      </c>
      <c r="I113" s="43">
        <f t="shared" si="3"/>
        <v>2894237.0993518746</v>
      </c>
      <c r="J113" s="28"/>
      <c r="K113" s="28">
        <v>4258426.2248189859</v>
      </c>
      <c r="L113" s="28">
        <v>0</v>
      </c>
      <c r="M113" s="28">
        <v>26977619.04031191</v>
      </c>
      <c r="N113" s="28">
        <v>3910555.8200000003</v>
      </c>
      <c r="O113" s="43">
        <f t="shared" si="4"/>
        <v>35146601.0851309</v>
      </c>
      <c r="P113" s="28"/>
      <c r="Q113" s="43">
        <f t="shared" si="5"/>
        <v>-842367.70955622103</v>
      </c>
      <c r="R113" s="28">
        <v>-400129</v>
      </c>
      <c r="S113" s="28">
        <v>-1242496.709556221</v>
      </c>
      <c r="T113" s="30"/>
      <c r="U113" s="30"/>
      <c r="V113" s="30"/>
      <c r="W113" s="30"/>
      <c r="X113" s="30"/>
      <c r="Y113" s="30"/>
      <c r="Z113" s="30"/>
      <c r="AA113" s="30"/>
      <c r="AB113" s="31"/>
      <c r="AC113" s="31"/>
      <c r="AD113" s="31"/>
      <c r="AE113" s="31"/>
      <c r="AF113" s="31"/>
      <c r="AG113" s="31"/>
      <c r="AH113" s="31"/>
      <c r="AI113" s="31"/>
    </row>
    <row r="114" spans="1:35">
      <c r="A114" s="29">
        <v>32700</v>
      </c>
      <c r="B114" s="27" t="s">
        <v>481</v>
      </c>
      <c r="C114" s="27">
        <v>46900827</v>
      </c>
      <c r="D114" s="28">
        <v>39924376.405885674</v>
      </c>
      <c r="E114" s="28">
        <v>0</v>
      </c>
      <c r="F114" s="28">
        <v>4293.660254298039</v>
      </c>
      <c r="G114" s="28">
        <v>0</v>
      </c>
      <c r="H114" s="28">
        <v>2367896.42</v>
      </c>
      <c r="I114" s="43">
        <f t="shared" si="3"/>
        <v>2372190.0802542982</v>
      </c>
      <c r="J114" s="28"/>
      <c r="K114" s="28">
        <v>2730204.9563658317</v>
      </c>
      <c r="L114" s="28">
        <v>0</v>
      </c>
      <c r="M114" s="28">
        <v>17296161.85095226</v>
      </c>
      <c r="N114" s="28">
        <v>1083339.7400000002</v>
      </c>
      <c r="O114" s="43">
        <f t="shared" si="4"/>
        <v>21109706.547318093</v>
      </c>
      <c r="P114" s="28"/>
      <c r="Q114" s="43">
        <f t="shared" si="5"/>
        <v>-540067.23946724925</v>
      </c>
      <c r="R114" s="28">
        <v>375307</v>
      </c>
      <c r="S114" s="28">
        <v>-164760.23946724925</v>
      </c>
      <c r="T114" s="30"/>
      <c r="U114" s="30"/>
      <c r="V114" s="30"/>
      <c r="W114" s="30"/>
      <c r="X114" s="30"/>
      <c r="Y114" s="30"/>
      <c r="Z114" s="30"/>
      <c r="AA114" s="30"/>
      <c r="AB114" s="31"/>
      <c r="AC114" s="31"/>
      <c r="AD114" s="31"/>
      <c r="AE114" s="31"/>
      <c r="AF114" s="31"/>
      <c r="AG114" s="31"/>
      <c r="AH114" s="31"/>
      <c r="AI114" s="31"/>
    </row>
    <row r="115" spans="1:35">
      <c r="A115" s="29">
        <v>32800</v>
      </c>
      <c r="B115" s="27" t="s">
        <v>482</v>
      </c>
      <c r="C115" s="27">
        <v>61923558</v>
      </c>
      <c r="D115" s="28">
        <v>55545187.493169725</v>
      </c>
      <c r="E115" s="28">
        <v>0</v>
      </c>
      <c r="F115" s="28">
        <v>5973.5975658707921</v>
      </c>
      <c r="G115" s="28">
        <v>0</v>
      </c>
      <c r="H115" s="28">
        <v>4818244.57</v>
      </c>
      <c r="I115" s="43">
        <f t="shared" si="3"/>
        <v>4824218.167565871</v>
      </c>
      <c r="J115" s="28"/>
      <c r="K115" s="28">
        <v>3798424.8207224892</v>
      </c>
      <c r="L115" s="28">
        <v>0</v>
      </c>
      <c r="M115" s="28">
        <v>24063457.333013251</v>
      </c>
      <c r="N115" s="28">
        <v>0</v>
      </c>
      <c r="O115" s="43">
        <f t="shared" si="4"/>
        <v>27861882.153735742</v>
      </c>
      <c r="P115" s="28"/>
      <c r="Q115" s="43">
        <f t="shared" si="5"/>
        <v>-751373.92248459347</v>
      </c>
      <c r="R115" s="28">
        <v>1087029</v>
      </c>
      <c r="S115" s="28">
        <v>335655.07751540653</v>
      </c>
      <c r="T115" s="30"/>
      <c r="U115" s="30"/>
      <c r="V115" s="30"/>
      <c r="W115" s="30"/>
      <c r="X115" s="30"/>
      <c r="Y115" s="30"/>
      <c r="Z115" s="30"/>
      <c r="AA115" s="30"/>
      <c r="AB115" s="31"/>
      <c r="AC115" s="31"/>
      <c r="AD115" s="31"/>
      <c r="AE115" s="31"/>
      <c r="AF115" s="31"/>
      <c r="AG115" s="31"/>
      <c r="AH115" s="31"/>
      <c r="AI115" s="31"/>
    </row>
    <row r="116" spans="1:35">
      <c r="A116" s="29">
        <v>32900</v>
      </c>
      <c r="B116" s="27" t="s">
        <v>483</v>
      </c>
      <c r="C116" s="27">
        <v>196722370</v>
      </c>
      <c r="D116" s="28">
        <v>166004598.4424991</v>
      </c>
      <c r="E116" s="28">
        <v>0</v>
      </c>
      <c r="F116" s="28">
        <v>17852.935977019355</v>
      </c>
      <c r="G116" s="28">
        <v>0</v>
      </c>
      <c r="H116" s="28">
        <v>6964111.5299999993</v>
      </c>
      <c r="I116" s="43">
        <f t="shared" si="3"/>
        <v>6981964.4659770187</v>
      </c>
      <c r="J116" s="28"/>
      <c r="K116" s="28">
        <v>11352126.484937469</v>
      </c>
      <c r="L116" s="28">
        <v>0</v>
      </c>
      <c r="M116" s="28">
        <v>71917024.609507263</v>
      </c>
      <c r="N116" s="28">
        <v>6580864.6100000013</v>
      </c>
      <c r="O116" s="43">
        <f t="shared" si="4"/>
        <v>89850015.704444736</v>
      </c>
      <c r="P116" s="28"/>
      <c r="Q116" s="43">
        <f t="shared" si="5"/>
        <v>-2245586.5807833187</v>
      </c>
      <c r="R116" s="28">
        <v>424852</v>
      </c>
      <c r="S116" s="28">
        <v>-1820734.5807833187</v>
      </c>
      <c r="T116" s="30"/>
      <c r="U116" s="30"/>
      <c r="V116" s="30"/>
      <c r="W116" s="30"/>
      <c r="X116" s="30"/>
      <c r="Y116" s="30"/>
      <c r="Z116" s="30"/>
      <c r="AA116" s="30"/>
      <c r="AB116" s="31"/>
      <c r="AC116" s="31"/>
      <c r="AD116" s="31"/>
      <c r="AE116" s="31"/>
      <c r="AF116" s="31"/>
      <c r="AG116" s="31"/>
      <c r="AH116" s="31"/>
      <c r="AI116" s="31"/>
    </row>
    <row r="117" spans="1:35">
      <c r="A117" s="29">
        <v>32901</v>
      </c>
      <c r="B117" s="27" t="s">
        <v>484</v>
      </c>
      <c r="C117" s="27">
        <v>5159836</v>
      </c>
      <c r="D117" s="28">
        <v>4445743.622568625</v>
      </c>
      <c r="E117" s="28">
        <v>0</v>
      </c>
      <c r="F117" s="28">
        <v>478.1166413103449</v>
      </c>
      <c r="G117" s="28">
        <v>0</v>
      </c>
      <c r="H117" s="28">
        <v>0</v>
      </c>
      <c r="I117" s="43">
        <f t="shared" si="3"/>
        <v>478.1166413103449</v>
      </c>
      <c r="J117" s="28"/>
      <c r="K117" s="28">
        <v>304019.495375723</v>
      </c>
      <c r="L117" s="28">
        <v>0</v>
      </c>
      <c r="M117" s="28">
        <v>1925998.4074099476</v>
      </c>
      <c r="N117" s="28">
        <v>1268641.75</v>
      </c>
      <c r="O117" s="43">
        <f t="shared" si="4"/>
        <v>3498659.6527856705</v>
      </c>
      <c r="P117" s="28"/>
      <c r="Q117" s="43">
        <f t="shared" si="5"/>
        <v>-60138.697363712534</v>
      </c>
      <c r="R117" s="28">
        <v>-313295</v>
      </c>
      <c r="S117" s="28">
        <v>-373433.69736371253</v>
      </c>
      <c r="T117" s="30"/>
      <c r="U117" s="30"/>
      <c r="V117" s="30"/>
      <c r="W117" s="30"/>
      <c r="X117" s="30"/>
      <c r="Y117" s="30"/>
      <c r="Z117" s="30"/>
      <c r="AA117" s="30"/>
      <c r="AB117" s="31"/>
      <c r="AC117" s="31"/>
      <c r="AD117" s="31"/>
      <c r="AE117" s="31"/>
      <c r="AF117" s="31"/>
      <c r="AG117" s="31"/>
      <c r="AH117" s="31"/>
      <c r="AI117" s="31"/>
    </row>
    <row r="118" spans="1:35">
      <c r="A118" s="29">
        <v>32905</v>
      </c>
      <c r="B118" s="27" t="s">
        <v>485</v>
      </c>
      <c r="C118" s="27">
        <v>25876396</v>
      </c>
      <c r="D118" s="28">
        <v>22806807.005159989</v>
      </c>
      <c r="E118" s="28">
        <v>0</v>
      </c>
      <c r="F118" s="28">
        <v>2452.7541177718258</v>
      </c>
      <c r="G118" s="28">
        <v>0</v>
      </c>
      <c r="H118" s="28">
        <v>475999.99000000011</v>
      </c>
      <c r="I118" s="43">
        <f t="shared" si="3"/>
        <v>478452.74411777192</v>
      </c>
      <c r="J118" s="28"/>
      <c r="K118" s="28">
        <v>1559630.024845117</v>
      </c>
      <c r="L118" s="28">
        <v>0</v>
      </c>
      <c r="M118" s="28">
        <v>9880435.2671137936</v>
      </c>
      <c r="N118" s="28">
        <v>1149047.76</v>
      </c>
      <c r="O118" s="43">
        <f t="shared" si="4"/>
        <v>12589113.051958911</v>
      </c>
      <c r="P118" s="28"/>
      <c r="Q118" s="43">
        <f t="shared" si="5"/>
        <v>-308513.49827945861</v>
      </c>
      <c r="R118" s="28">
        <v>-192065</v>
      </c>
      <c r="S118" s="28">
        <v>-500578.49827945861</v>
      </c>
      <c r="T118" s="30"/>
      <c r="U118" s="30"/>
      <c r="V118" s="30"/>
      <c r="W118" s="30"/>
      <c r="X118" s="30"/>
      <c r="Y118" s="30"/>
      <c r="Z118" s="30"/>
      <c r="AA118" s="30"/>
      <c r="AB118" s="31"/>
      <c r="AC118" s="31"/>
      <c r="AD118" s="31"/>
      <c r="AE118" s="31"/>
      <c r="AF118" s="31"/>
      <c r="AG118" s="31"/>
      <c r="AH118" s="31"/>
      <c r="AI118" s="31"/>
    </row>
    <row r="119" spans="1:35">
      <c r="A119" s="29">
        <v>32910</v>
      </c>
      <c r="B119" s="27" t="s">
        <v>486</v>
      </c>
      <c r="C119" s="27">
        <v>36132586</v>
      </c>
      <c r="D119" s="28">
        <v>30293603.681652941</v>
      </c>
      <c r="E119" s="28">
        <v>0</v>
      </c>
      <c r="F119" s="28">
        <v>3257.9204093662042</v>
      </c>
      <c r="G119" s="28">
        <v>0</v>
      </c>
      <c r="H119" s="28">
        <v>1596959.6099999999</v>
      </c>
      <c r="I119" s="43">
        <f t="shared" si="3"/>
        <v>1600217.5304093661</v>
      </c>
      <c r="J119" s="28"/>
      <c r="K119" s="28">
        <v>2071610.2165263656</v>
      </c>
      <c r="L119" s="28">
        <v>0</v>
      </c>
      <c r="M119" s="28">
        <v>13123888.561399689</v>
      </c>
      <c r="N119" s="28">
        <v>1394605.36</v>
      </c>
      <c r="O119" s="43">
        <f t="shared" si="4"/>
        <v>16590104.137926053</v>
      </c>
      <c r="P119" s="28"/>
      <c r="Q119" s="43">
        <f t="shared" si="5"/>
        <v>-409789.3120744999</v>
      </c>
      <c r="R119" s="28">
        <v>120318</v>
      </c>
      <c r="S119" s="28">
        <v>-289471.3120744999</v>
      </c>
      <c r="T119" s="30"/>
      <c r="U119" s="30"/>
      <c r="V119" s="30"/>
      <c r="W119" s="30"/>
      <c r="X119" s="30"/>
      <c r="Y119" s="30"/>
      <c r="Z119" s="30"/>
      <c r="AA119" s="30"/>
      <c r="AB119" s="31"/>
      <c r="AC119" s="31"/>
      <c r="AD119" s="31"/>
      <c r="AE119" s="31"/>
      <c r="AF119" s="31"/>
      <c r="AG119" s="31"/>
      <c r="AH119" s="31"/>
      <c r="AI119" s="31"/>
    </row>
    <row r="120" spans="1:35">
      <c r="A120" s="29">
        <v>32920</v>
      </c>
      <c r="B120" s="27" t="s">
        <v>487</v>
      </c>
      <c r="C120" s="27">
        <v>30270973</v>
      </c>
      <c r="D120" s="28">
        <v>26446912.879169412</v>
      </c>
      <c r="E120" s="28">
        <v>0</v>
      </c>
      <c r="F120" s="28">
        <v>2844.2287609028976</v>
      </c>
      <c r="G120" s="28">
        <v>0</v>
      </c>
      <c r="H120" s="28">
        <v>1965651.4000000004</v>
      </c>
      <c r="I120" s="43">
        <f t="shared" si="3"/>
        <v>1968495.6287609034</v>
      </c>
      <c r="J120" s="28"/>
      <c r="K120" s="28">
        <v>1808556.56948686</v>
      </c>
      <c r="L120" s="28">
        <v>0</v>
      </c>
      <c r="M120" s="28">
        <v>11457413.506451869</v>
      </c>
      <c r="N120" s="28">
        <v>0</v>
      </c>
      <c r="O120" s="43">
        <f t="shared" si="4"/>
        <v>13265970.07593873</v>
      </c>
      <c r="P120" s="28"/>
      <c r="Q120" s="43">
        <f t="shared" si="5"/>
        <v>-357754.15015115449</v>
      </c>
      <c r="R120" s="28">
        <v>484677</v>
      </c>
      <c r="S120" s="28">
        <v>126922.84984884551</v>
      </c>
      <c r="T120" s="30"/>
      <c r="U120" s="30"/>
      <c r="V120" s="30"/>
      <c r="W120" s="30"/>
      <c r="X120" s="30"/>
      <c r="Y120" s="30"/>
      <c r="Z120" s="30"/>
      <c r="AA120" s="30"/>
      <c r="AB120" s="31"/>
      <c r="AC120" s="31"/>
      <c r="AD120" s="31"/>
      <c r="AE120" s="31"/>
      <c r="AF120" s="31"/>
      <c r="AG120" s="31"/>
      <c r="AH120" s="31"/>
      <c r="AI120" s="31"/>
    </row>
    <row r="121" spans="1:35">
      <c r="A121" s="29">
        <v>33000</v>
      </c>
      <c r="B121" s="27" t="s">
        <v>488</v>
      </c>
      <c r="C121" s="27">
        <v>74143671</v>
      </c>
      <c r="D121" s="28">
        <v>63057526.463441692</v>
      </c>
      <c r="E121" s="28">
        <v>0</v>
      </c>
      <c r="F121" s="28">
        <v>6781.5108087481312</v>
      </c>
      <c r="G121" s="28">
        <v>0</v>
      </c>
      <c r="H121" s="28">
        <v>1029259.5800000003</v>
      </c>
      <c r="I121" s="43">
        <f t="shared" si="3"/>
        <v>1036041.0908087484</v>
      </c>
      <c r="J121" s="28"/>
      <c r="K121" s="28">
        <v>4312151.7132518366</v>
      </c>
      <c r="L121" s="28">
        <v>0</v>
      </c>
      <c r="M121" s="28">
        <v>27317976.177709009</v>
      </c>
      <c r="N121" s="28">
        <v>1891239.7000000002</v>
      </c>
      <c r="O121" s="43">
        <f t="shared" si="4"/>
        <v>33521367.590960845</v>
      </c>
      <c r="P121" s="28"/>
      <c r="Q121" s="43">
        <f t="shared" si="5"/>
        <v>-852995.25462726224</v>
      </c>
      <c r="R121" s="28">
        <v>-120932</v>
      </c>
      <c r="S121" s="28">
        <v>-973927.25462726224</v>
      </c>
      <c r="T121" s="30"/>
      <c r="U121" s="30"/>
      <c r="V121" s="30"/>
      <c r="W121" s="30"/>
      <c r="X121" s="30"/>
      <c r="Y121" s="30"/>
      <c r="Z121" s="30"/>
      <c r="AA121" s="30"/>
      <c r="AB121" s="31"/>
      <c r="AC121" s="31"/>
      <c r="AD121" s="31"/>
      <c r="AE121" s="31"/>
      <c r="AF121" s="31"/>
      <c r="AG121" s="31"/>
      <c r="AH121" s="31"/>
      <c r="AI121" s="31"/>
    </row>
    <row r="122" spans="1:35">
      <c r="A122" s="29">
        <v>33001</v>
      </c>
      <c r="B122" s="27" t="s">
        <v>489</v>
      </c>
      <c r="C122" s="27">
        <v>2135878</v>
      </c>
      <c r="D122" s="28">
        <v>1727331.5200375197</v>
      </c>
      <c r="E122" s="28">
        <v>0</v>
      </c>
      <c r="F122" s="28">
        <v>185.76559000545589</v>
      </c>
      <c r="G122" s="28">
        <v>0</v>
      </c>
      <c r="H122" s="28">
        <v>172527.91</v>
      </c>
      <c r="I122" s="43">
        <f t="shared" si="3"/>
        <v>172713.67559000547</v>
      </c>
      <c r="J122" s="28"/>
      <c r="K122" s="28">
        <v>118122.55849712918</v>
      </c>
      <c r="L122" s="28">
        <v>0</v>
      </c>
      <c r="M122" s="28">
        <v>748319.96962398139</v>
      </c>
      <c r="N122" s="28">
        <v>167869.5</v>
      </c>
      <c r="O122" s="43">
        <f t="shared" si="4"/>
        <v>1034312.0281211105</v>
      </c>
      <c r="P122" s="28"/>
      <c r="Q122" s="43">
        <f t="shared" si="5"/>
        <v>-23366.056800098027</v>
      </c>
      <c r="R122" s="28">
        <v>9556</v>
      </c>
      <c r="S122" s="28">
        <v>-13810.056800098027</v>
      </c>
      <c r="T122" s="30"/>
      <c r="U122" s="30"/>
      <c r="V122" s="30"/>
      <c r="W122" s="30"/>
      <c r="X122" s="30"/>
      <c r="Y122" s="30"/>
      <c r="Z122" s="30"/>
      <c r="AA122" s="30"/>
      <c r="AB122" s="31"/>
      <c r="AC122" s="31"/>
      <c r="AD122" s="31"/>
      <c r="AE122" s="31"/>
      <c r="AF122" s="31"/>
      <c r="AG122" s="31"/>
      <c r="AH122" s="31"/>
      <c r="AI122" s="31"/>
    </row>
    <row r="123" spans="1:35">
      <c r="A123" s="29">
        <v>33027</v>
      </c>
      <c r="B123" s="27" t="s">
        <v>490</v>
      </c>
      <c r="C123" s="27">
        <v>8646125</v>
      </c>
      <c r="D123" s="28">
        <v>7864863.730226309</v>
      </c>
      <c r="E123" s="28">
        <v>0</v>
      </c>
      <c r="F123" s="28">
        <v>845.82536866824933</v>
      </c>
      <c r="G123" s="28">
        <v>0</v>
      </c>
      <c r="H123" s="28">
        <v>1390748.95</v>
      </c>
      <c r="I123" s="43">
        <f t="shared" si="3"/>
        <v>1391594.7753686681</v>
      </c>
      <c r="J123" s="28"/>
      <c r="K123" s="28">
        <v>537834.03366542084</v>
      </c>
      <c r="L123" s="28">
        <v>0</v>
      </c>
      <c r="M123" s="28">
        <v>3407240.3515119655</v>
      </c>
      <c r="N123" s="28">
        <v>0</v>
      </c>
      <c r="O123" s="43">
        <f t="shared" si="4"/>
        <v>3945074.3851773865</v>
      </c>
      <c r="P123" s="28"/>
      <c r="Q123" s="43">
        <f t="shared" si="5"/>
        <v>-106390.01338561007</v>
      </c>
      <c r="R123" s="28">
        <v>327194</v>
      </c>
      <c r="S123" s="28">
        <v>220803.98661438993</v>
      </c>
      <c r="T123" s="30"/>
      <c r="U123" s="30"/>
      <c r="V123" s="30"/>
      <c r="W123" s="30"/>
      <c r="X123" s="30"/>
      <c r="Y123" s="30"/>
      <c r="Z123" s="30"/>
      <c r="AA123" s="30"/>
      <c r="AB123" s="31"/>
      <c r="AC123" s="31"/>
      <c r="AD123" s="31"/>
      <c r="AE123" s="31"/>
      <c r="AF123" s="31"/>
      <c r="AG123" s="31"/>
      <c r="AH123" s="31"/>
      <c r="AI123" s="31"/>
    </row>
    <row r="124" spans="1:35">
      <c r="A124" s="29">
        <v>33100</v>
      </c>
      <c r="B124" s="27" t="s">
        <v>491</v>
      </c>
      <c r="C124" s="27">
        <v>105778285</v>
      </c>
      <c r="D124" s="28">
        <v>87040053.296645433</v>
      </c>
      <c r="E124" s="28">
        <v>0</v>
      </c>
      <c r="F124" s="28">
        <v>9360.7075280675981</v>
      </c>
      <c r="G124" s="28">
        <v>0</v>
      </c>
      <c r="H124" s="28">
        <v>1359536.4500000002</v>
      </c>
      <c r="I124" s="43">
        <f t="shared" si="3"/>
        <v>1368897.1575280677</v>
      </c>
      <c r="J124" s="28"/>
      <c r="K124" s="28">
        <v>5952182.6540976074</v>
      </c>
      <c r="L124" s="28">
        <v>0</v>
      </c>
      <c r="M124" s="28">
        <v>37707760.478443779</v>
      </c>
      <c r="N124" s="28">
        <v>6337734.5300000003</v>
      </c>
      <c r="O124" s="43">
        <f t="shared" si="4"/>
        <v>49997677.662541389</v>
      </c>
      <c r="P124" s="28"/>
      <c r="Q124" s="43">
        <f t="shared" si="5"/>
        <v>-1177413.0170367341</v>
      </c>
      <c r="R124" s="28">
        <v>-927662</v>
      </c>
      <c r="S124" s="28">
        <v>-2105075.0170367341</v>
      </c>
      <c r="T124" s="30"/>
      <c r="U124" s="30"/>
      <c r="V124" s="30"/>
      <c r="W124" s="30"/>
      <c r="X124" s="30"/>
      <c r="Y124" s="30"/>
      <c r="Z124" s="30"/>
      <c r="AA124" s="30"/>
      <c r="AB124" s="31"/>
      <c r="AC124" s="31"/>
      <c r="AD124" s="31"/>
      <c r="AE124" s="31"/>
      <c r="AF124" s="31"/>
      <c r="AG124" s="31"/>
      <c r="AH124" s="31"/>
      <c r="AI124" s="31"/>
    </row>
    <row r="125" spans="1:35">
      <c r="A125" s="29">
        <v>33105</v>
      </c>
      <c r="B125" s="27" t="s">
        <v>492</v>
      </c>
      <c r="C125" s="27">
        <v>11246954</v>
      </c>
      <c r="D125" s="28">
        <v>9734135.5758330766</v>
      </c>
      <c r="E125" s="28">
        <v>0</v>
      </c>
      <c r="F125" s="28">
        <v>1046.8559257156337</v>
      </c>
      <c r="G125" s="28">
        <v>0</v>
      </c>
      <c r="H125" s="28">
        <v>0</v>
      </c>
      <c r="I125" s="43">
        <f t="shared" si="3"/>
        <v>1046.8559257156337</v>
      </c>
      <c r="J125" s="28"/>
      <c r="K125" s="28">
        <v>665663.10972758452</v>
      </c>
      <c r="L125" s="28">
        <v>0</v>
      </c>
      <c r="M125" s="28">
        <v>4217052.2243069895</v>
      </c>
      <c r="N125" s="28">
        <v>428711.58999999997</v>
      </c>
      <c r="O125" s="43">
        <f t="shared" si="4"/>
        <v>5311426.9240345741</v>
      </c>
      <c r="P125" s="28"/>
      <c r="Q125" s="43">
        <f t="shared" si="5"/>
        <v>-131676.13561301783</v>
      </c>
      <c r="R125" s="28">
        <v>-105225</v>
      </c>
      <c r="S125" s="28">
        <v>-236901.13561301783</v>
      </c>
      <c r="T125" s="30"/>
      <c r="U125" s="30"/>
      <c r="V125" s="30"/>
      <c r="W125" s="30"/>
      <c r="X125" s="30"/>
      <c r="Y125" s="30"/>
      <c r="Z125" s="30"/>
      <c r="AA125" s="30"/>
      <c r="AB125" s="31"/>
      <c r="AC125" s="31"/>
      <c r="AD125" s="31"/>
      <c r="AE125" s="31"/>
      <c r="AF125" s="31"/>
      <c r="AG125" s="31"/>
      <c r="AH125" s="31"/>
      <c r="AI125" s="31"/>
    </row>
    <row r="126" spans="1:35">
      <c r="A126" s="29">
        <v>33200</v>
      </c>
      <c r="B126" s="27" t="s">
        <v>493</v>
      </c>
      <c r="C126" s="27">
        <v>468027345</v>
      </c>
      <c r="D126" s="28">
        <v>387673078.1099354</v>
      </c>
      <c r="E126" s="28">
        <v>0</v>
      </c>
      <c r="F126" s="28">
        <v>41692.234421699235</v>
      </c>
      <c r="G126" s="28">
        <v>0</v>
      </c>
      <c r="H126" s="28">
        <v>11062396.119999997</v>
      </c>
      <c r="I126" s="43">
        <f t="shared" si="3"/>
        <v>11104088.354421696</v>
      </c>
      <c r="J126" s="28"/>
      <c r="K126" s="28">
        <v>26510794.594459347</v>
      </c>
      <c r="L126" s="28">
        <v>0</v>
      </c>
      <c r="M126" s="28">
        <v>167948927.43637601</v>
      </c>
      <c r="N126" s="28">
        <v>25332854.530000001</v>
      </c>
      <c r="O126" s="43">
        <f t="shared" si="4"/>
        <v>219792576.56083536</v>
      </c>
      <c r="P126" s="28"/>
      <c r="Q126" s="43">
        <f t="shared" si="5"/>
        <v>-5244152.6850683913</v>
      </c>
      <c r="R126" s="28">
        <v>-2300975</v>
      </c>
      <c r="S126" s="28">
        <v>-7545127.6850683913</v>
      </c>
      <c r="T126" s="30"/>
      <c r="U126" s="30"/>
      <c r="V126" s="30"/>
      <c r="W126" s="30"/>
      <c r="X126" s="30"/>
      <c r="Y126" s="30"/>
      <c r="Z126" s="30"/>
      <c r="AA126" s="30"/>
      <c r="AB126" s="31"/>
      <c r="AC126" s="31"/>
      <c r="AD126" s="31"/>
      <c r="AE126" s="31"/>
      <c r="AF126" s="31"/>
      <c r="AG126" s="31"/>
      <c r="AH126" s="31"/>
      <c r="AI126" s="31"/>
    </row>
    <row r="127" spans="1:35">
      <c r="A127" s="29">
        <v>33202</v>
      </c>
      <c r="B127" s="27" t="s">
        <v>494</v>
      </c>
      <c r="C127" s="27">
        <v>6941474</v>
      </c>
      <c r="D127" s="28">
        <v>6694793.3716082545</v>
      </c>
      <c r="E127" s="28">
        <v>0</v>
      </c>
      <c r="F127" s="28">
        <v>719.99043604819906</v>
      </c>
      <c r="G127" s="28">
        <v>0</v>
      </c>
      <c r="H127" s="28">
        <v>2117167.59</v>
      </c>
      <c r="I127" s="43">
        <f t="shared" si="3"/>
        <v>2117887.5804360481</v>
      </c>
      <c r="J127" s="28"/>
      <c r="K127" s="28">
        <v>457819.51542790636</v>
      </c>
      <c r="L127" s="28">
        <v>0</v>
      </c>
      <c r="M127" s="28">
        <v>2900339.19208246</v>
      </c>
      <c r="N127" s="28">
        <v>0</v>
      </c>
      <c r="O127" s="43">
        <f t="shared" si="4"/>
        <v>3358158.7075103666</v>
      </c>
      <c r="P127" s="28"/>
      <c r="Q127" s="43">
        <f t="shared" si="5"/>
        <v>-90562.183360952069</v>
      </c>
      <c r="R127" s="28">
        <v>488526</v>
      </c>
      <c r="S127" s="28">
        <v>397963.81663904793</v>
      </c>
      <c r="T127" s="30"/>
      <c r="U127" s="30"/>
      <c r="V127" s="30"/>
      <c r="W127" s="30"/>
      <c r="X127" s="30"/>
      <c r="Y127" s="30"/>
      <c r="Z127" s="30"/>
      <c r="AA127" s="30"/>
      <c r="AB127" s="31"/>
      <c r="AC127" s="31"/>
      <c r="AD127" s="31"/>
      <c r="AE127" s="31"/>
      <c r="AF127" s="31"/>
      <c r="AG127" s="31"/>
      <c r="AH127" s="31"/>
      <c r="AI127" s="31"/>
    </row>
    <row r="128" spans="1:35">
      <c r="A128" s="29">
        <v>33203</v>
      </c>
      <c r="B128" s="27" t="s">
        <v>495</v>
      </c>
      <c r="C128" s="27">
        <v>4006932</v>
      </c>
      <c r="D128" s="28">
        <v>3228375.6521479744</v>
      </c>
      <c r="E128" s="28">
        <v>0</v>
      </c>
      <c r="F128" s="28">
        <v>347.19510194652929</v>
      </c>
      <c r="G128" s="28">
        <v>0</v>
      </c>
      <c r="H128" s="28">
        <v>200251.99</v>
      </c>
      <c r="I128" s="43">
        <f t="shared" si="3"/>
        <v>200599.18510194652</v>
      </c>
      <c r="J128" s="28"/>
      <c r="K128" s="28">
        <v>220770.56218210884</v>
      </c>
      <c r="L128" s="28">
        <v>0</v>
      </c>
      <c r="M128" s="28">
        <v>1398606.8578932798</v>
      </c>
      <c r="N128" s="28">
        <v>343584.6</v>
      </c>
      <c r="O128" s="43">
        <f t="shared" si="4"/>
        <v>1962962.0200753887</v>
      </c>
      <c r="P128" s="28"/>
      <c r="Q128" s="43">
        <f t="shared" si="5"/>
        <v>-43671.061322821683</v>
      </c>
      <c r="R128" s="28">
        <v>-18650</v>
      </c>
      <c r="S128" s="28">
        <v>-62321.061322821683</v>
      </c>
      <c r="T128" s="30"/>
      <c r="U128" s="30"/>
      <c r="V128" s="30"/>
      <c r="W128" s="30"/>
      <c r="X128" s="30"/>
      <c r="Y128" s="30"/>
      <c r="Z128" s="30"/>
      <c r="AA128" s="30"/>
      <c r="AB128" s="31"/>
      <c r="AC128" s="31"/>
      <c r="AD128" s="31"/>
      <c r="AE128" s="31"/>
      <c r="AF128" s="31"/>
      <c r="AG128" s="31"/>
      <c r="AH128" s="31"/>
      <c r="AI128" s="31"/>
    </row>
    <row r="129" spans="1:35">
      <c r="A129" s="29">
        <v>33204</v>
      </c>
      <c r="B129" s="27" t="s">
        <v>496</v>
      </c>
      <c r="C129" s="27">
        <v>14468414</v>
      </c>
      <c r="D129" s="28">
        <v>10935528.556378601</v>
      </c>
      <c r="E129" s="28">
        <v>0</v>
      </c>
      <c r="F129" s="28">
        <v>1176.0596222069248</v>
      </c>
      <c r="G129" s="28">
        <v>0</v>
      </c>
      <c r="H129" s="28">
        <v>984003.60000000009</v>
      </c>
      <c r="I129" s="43">
        <f t="shared" si="3"/>
        <v>985179.65962220705</v>
      </c>
      <c r="J129" s="28"/>
      <c r="K129" s="28">
        <v>747819.72009008285</v>
      </c>
      <c r="L129" s="28">
        <v>0</v>
      </c>
      <c r="M129" s="28">
        <v>4737523.7832799368</v>
      </c>
      <c r="N129" s="28">
        <v>2188110.35</v>
      </c>
      <c r="O129" s="43">
        <f t="shared" si="4"/>
        <v>7673453.8533700202</v>
      </c>
      <c r="P129" s="28"/>
      <c r="Q129" s="43">
        <f t="shared" si="5"/>
        <v>-147927.69711539021</v>
      </c>
      <c r="R129" s="28">
        <v>-191621</v>
      </c>
      <c r="S129" s="28">
        <v>-339548.69711539021</v>
      </c>
      <c r="T129" s="30"/>
      <c r="U129" s="30"/>
      <c r="V129" s="30"/>
      <c r="W129" s="30"/>
      <c r="X129" s="30"/>
      <c r="Y129" s="30"/>
      <c r="Z129" s="30"/>
      <c r="AA129" s="30"/>
      <c r="AB129" s="31"/>
      <c r="AC129" s="31"/>
      <c r="AD129" s="31"/>
      <c r="AE129" s="31"/>
      <c r="AF129" s="31"/>
      <c r="AG129" s="31"/>
      <c r="AH129" s="31"/>
      <c r="AI129" s="31"/>
    </row>
    <row r="130" spans="1:35">
      <c r="A130" s="29">
        <v>33205</v>
      </c>
      <c r="B130" s="27" t="s">
        <v>497</v>
      </c>
      <c r="C130" s="27">
        <v>35343440</v>
      </c>
      <c r="D130" s="28">
        <v>31005231.625710234</v>
      </c>
      <c r="E130" s="28">
        <v>0</v>
      </c>
      <c r="F130" s="28">
        <v>3334.4523222377043</v>
      </c>
      <c r="G130" s="28">
        <v>0</v>
      </c>
      <c r="H130" s="28">
        <v>414030.34000000008</v>
      </c>
      <c r="I130" s="43">
        <f t="shared" si="3"/>
        <v>417364.7923222378</v>
      </c>
      <c r="J130" s="28"/>
      <c r="K130" s="28">
        <v>2120274.4785933904</v>
      </c>
      <c r="L130" s="28">
        <v>0</v>
      </c>
      <c r="M130" s="28">
        <v>13432182.248694437</v>
      </c>
      <c r="N130" s="28">
        <v>1099388.06</v>
      </c>
      <c r="O130" s="43">
        <f t="shared" si="4"/>
        <v>16651844.787287828</v>
      </c>
      <c r="P130" s="28"/>
      <c r="Q130" s="43">
        <f t="shared" si="5"/>
        <v>-419415.68595312303</v>
      </c>
      <c r="R130" s="28">
        <v>-192040</v>
      </c>
      <c r="S130" s="28">
        <v>-611455.68595312303</v>
      </c>
      <c r="T130" s="30"/>
      <c r="U130" s="30"/>
      <c r="V130" s="30"/>
      <c r="W130" s="30"/>
      <c r="X130" s="30"/>
      <c r="Y130" s="30"/>
      <c r="Z130" s="30"/>
      <c r="AA130" s="30"/>
      <c r="AB130" s="31"/>
      <c r="AC130" s="31"/>
      <c r="AD130" s="31"/>
      <c r="AE130" s="31"/>
      <c r="AF130" s="31"/>
      <c r="AG130" s="31"/>
      <c r="AH130" s="31"/>
      <c r="AI130" s="31"/>
    </row>
    <row r="131" spans="1:35">
      <c r="A131" s="29">
        <v>33206</v>
      </c>
      <c r="B131" s="27" t="s">
        <v>498</v>
      </c>
      <c r="C131" s="27">
        <v>3308308</v>
      </c>
      <c r="D131" s="28">
        <v>3070621.9054140714</v>
      </c>
      <c r="E131" s="28">
        <v>0</v>
      </c>
      <c r="F131" s="28">
        <v>330.22950893530083</v>
      </c>
      <c r="G131" s="28">
        <v>0</v>
      </c>
      <c r="H131" s="28">
        <v>520556.46</v>
      </c>
      <c r="I131" s="43">
        <f t="shared" si="3"/>
        <v>520886.68950893532</v>
      </c>
      <c r="J131" s="28"/>
      <c r="K131" s="28">
        <v>209982.66947900673</v>
      </c>
      <c r="L131" s="28">
        <v>0</v>
      </c>
      <c r="M131" s="28">
        <v>1330264.3190708724</v>
      </c>
      <c r="N131" s="28">
        <v>0</v>
      </c>
      <c r="O131" s="43">
        <f t="shared" si="4"/>
        <v>1540246.9885498791</v>
      </c>
      <c r="P131" s="28"/>
      <c r="Q131" s="43">
        <f t="shared" si="5"/>
        <v>-41537.086941796326</v>
      </c>
      <c r="R131" s="28">
        <v>117741</v>
      </c>
      <c r="S131" s="28">
        <v>76203.913058203674</v>
      </c>
      <c r="T131" s="30"/>
      <c r="U131" s="30"/>
      <c r="V131" s="30"/>
      <c r="W131" s="30"/>
      <c r="X131" s="30"/>
      <c r="Y131" s="30"/>
      <c r="Z131" s="30"/>
      <c r="AA131" s="30"/>
      <c r="AB131" s="31"/>
      <c r="AC131" s="31"/>
      <c r="AD131" s="31"/>
      <c r="AE131" s="31"/>
      <c r="AF131" s="31"/>
      <c r="AG131" s="31"/>
      <c r="AH131" s="31"/>
      <c r="AI131" s="31"/>
    </row>
    <row r="132" spans="1:35">
      <c r="A132" s="29">
        <v>33207</v>
      </c>
      <c r="B132" s="27" t="s">
        <v>499</v>
      </c>
      <c r="C132" s="27">
        <v>9486827</v>
      </c>
      <c r="D132" s="28">
        <v>9070329.8792650066</v>
      </c>
      <c r="E132" s="28">
        <v>0</v>
      </c>
      <c r="F132" s="28">
        <v>975.46700666487652</v>
      </c>
      <c r="G132" s="28">
        <v>0</v>
      </c>
      <c r="H132" s="28">
        <v>3883081.49</v>
      </c>
      <c r="I132" s="43">
        <f t="shared" si="3"/>
        <v>3884056.9570066649</v>
      </c>
      <c r="J132" s="28"/>
      <c r="K132" s="28">
        <v>620269.11740439804</v>
      </c>
      <c r="L132" s="28">
        <v>0</v>
      </c>
      <c r="M132" s="28">
        <v>3929476.0712961839</v>
      </c>
      <c r="N132" s="28">
        <v>0</v>
      </c>
      <c r="O132" s="43">
        <f t="shared" si="4"/>
        <v>4549745.1887005819</v>
      </c>
      <c r="P132" s="28"/>
      <c r="Q132" s="43">
        <f t="shared" si="5"/>
        <v>-122696.66025706753</v>
      </c>
      <c r="R132" s="28">
        <v>921180</v>
      </c>
      <c r="S132" s="28">
        <v>798483.33974293247</v>
      </c>
      <c r="T132" s="30"/>
      <c r="U132" s="30"/>
      <c r="V132" s="30"/>
      <c r="W132" s="30"/>
      <c r="X132" s="30"/>
      <c r="Y132" s="30"/>
      <c r="Z132" s="30"/>
      <c r="AA132" s="30"/>
      <c r="AB132" s="31"/>
      <c r="AC132" s="31"/>
      <c r="AD132" s="31"/>
      <c r="AE132" s="31"/>
      <c r="AF132" s="31"/>
      <c r="AG132" s="31"/>
      <c r="AH132" s="31"/>
      <c r="AI132" s="31"/>
    </row>
    <row r="133" spans="1:35">
      <c r="A133" s="29">
        <v>33208</v>
      </c>
      <c r="B133" s="27" t="s">
        <v>500</v>
      </c>
      <c r="C133" s="27">
        <v>895903</v>
      </c>
      <c r="D133" s="28">
        <v>0</v>
      </c>
      <c r="E133" s="28">
        <v>0</v>
      </c>
      <c r="F133" s="28">
        <v>0</v>
      </c>
      <c r="G133" s="28">
        <v>0</v>
      </c>
      <c r="H133" s="28">
        <v>0</v>
      </c>
      <c r="I133" s="43">
        <f t="shared" si="3"/>
        <v>0</v>
      </c>
      <c r="J133" s="28"/>
      <c r="K133" s="28">
        <v>0</v>
      </c>
      <c r="L133" s="28">
        <v>0</v>
      </c>
      <c r="M133" s="28">
        <v>0</v>
      </c>
      <c r="N133" s="28">
        <v>1095836.4099999999</v>
      </c>
      <c r="O133" s="43">
        <f t="shared" si="4"/>
        <v>1095836.4099999999</v>
      </c>
      <c r="P133" s="28"/>
      <c r="Q133" s="43">
        <f t="shared" si="5"/>
        <v>0</v>
      </c>
      <c r="R133" s="28">
        <v>-223661</v>
      </c>
      <c r="S133" s="28">
        <v>-223661</v>
      </c>
      <c r="T133" s="30"/>
      <c r="U133" s="30"/>
      <c r="V133" s="30"/>
      <c r="W133" s="30"/>
      <c r="X133" s="30"/>
      <c r="Y133" s="30"/>
      <c r="Z133" s="30"/>
      <c r="AA133" s="30"/>
      <c r="AB133" s="31"/>
      <c r="AC133" s="31"/>
      <c r="AD133" s="31"/>
      <c r="AE133" s="31"/>
      <c r="AF133" s="31"/>
      <c r="AG133" s="31"/>
      <c r="AH133" s="31"/>
      <c r="AI133" s="31"/>
    </row>
    <row r="134" spans="1:35">
      <c r="A134" s="29">
        <v>33209</v>
      </c>
      <c r="B134" s="27" t="s">
        <v>501</v>
      </c>
      <c r="C134" s="27">
        <v>2453128</v>
      </c>
      <c r="D134" s="28">
        <v>2476972.0791846206</v>
      </c>
      <c r="E134" s="28">
        <v>0</v>
      </c>
      <c r="F134" s="28">
        <v>266.38553998111104</v>
      </c>
      <c r="G134" s="28">
        <v>0</v>
      </c>
      <c r="H134" s="28">
        <v>598842.19999999995</v>
      </c>
      <c r="I134" s="43">
        <f t="shared" si="3"/>
        <v>599108.58553998102</v>
      </c>
      <c r="J134" s="28"/>
      <c r="K134" s="28">
        <v>169386.27615740881</v>
      </c>
      <c r="L134" s="28">
        <v>0</v>
      </c>
      <c r="M134" s="28">
        <v>1073081.5065431562</v>
      </c>
      <c r="N134" s="28">
        <v>0</v>
      </c>
      <c r="O134" s="43">
        <f t="shared" si="4"/>
        <v>1242467.7827005649</v>
      </c>
      <c r="P134" s="28"/>
      <c r="Q134" s="43">
        <f t="shared" si="5"/>
        <v>-33506.634128207632</v>
      </c>
      <c r="R134" s="28">
        <v>127571</v>
      </c>
      <c r="S134" s="28">
        <v>94064.365871792368</v>
      </c>
      <c r="T134" s="30"/>
      <c r="U134" s="30"/>
      <c r="V134" s="30"/>
      <c r="W134" s="30"/>
      <c r="X134" s="30"/>
      <c r="Y134" s="30"/>
      <c r="Z134" s="30"/>
      <c r="AA134" s="30"/>
      <c r="AB134" s="31"/>
      <c r="AC134" s="31"/>
      <c r="AD134" s="31"/>
      <c r="AE134" s="31"/>
      <c r="AF134" s="31"/>
      <c r="AG134" s="31"/>
      <c r="AH134" s="31"/>
      <c r="AI134" s="31"/>
    </row>
    <row r="135" spans="1:35">
      <c r="A135" s="29">
        <v>33300</v>
      </c>
      <c r="B135" s="27" t="s">
        <v>502</v>
      </c>
      <c r="C135" s="27">
        <v>67632801</v>
      </c>
      <c r="D135" s="28">
        <v>57941685.546659783</v>
      </c>
      <c r="E135" s="28">
        <v>0</v>
      </c>
      <c r="F135" s="28">
        <v>6231.3285748847029</v>
      </c>
      <c r="G135" s="28">
        <v>0</v>
      </c>
      <c r="H135" s="28">
        <v>1837127.5200000005</v>
      </c>
      <c r="I135" s="43">
        <f t="shared" ref="I135:I198" si="6">SUM(E135:H135)</f>
        <v>1843358.8485748852</v>
      </c>
      <c r="J135" s="28"/>
      <c r="K135" s="28">
        <v>3962307.9499278259</v>
      </c>
      <c r="L135" s="28">
        <v>0</v>
      </c>
      <c r="M135" s="28">
        <v>25101675.771803681</v>
      </c>
      <c r="N135" s="28">
        <v>1119370.0300000003</v>
      </c>
      <c r="O135" s="43">
        <f t="shared" ref="O135:O198" si="7">SUM(K135:N135)</f>
        <v>30183353.751731507</v>
      </c>
      <c r="P135" s="28"/>
      <c r="Q135" s="43">
        <f t="shared" ref="Q135:Q198" si="8">S135-R135</f>
        <v>-783791.96823563287</v>
      </c>
      <c r="R135" s="28">
        <v>235411</v>
      </c>
      <c r="S135" s="28">
        <v>-548380.96823563287</v>
      </c>
      <c r="T135" s="30"/>
      <c r="U135" s="30"/>
      <c r="V135" s="30"/>
      <c r="W135" s="30"/>
      <c r="X135" s="30"/>
      <c r="Y135" s="30"/>
      <c r="Z135" s="30"/>
      <c r="AA135" s="30"/>
      <c r="AB135" s="31"/>
      <c r="AC135" s="31"/>
      <c r="AD135" s="31"/>
      <c r="AE135" s="31"/>
      <c r="AF135" s="31"/>
      <c r="AG135" s="31"/>
      <c r="AH135" s="31"/>
      <c r="AI135" s="31"/>
    </row>
    <row r="136" spans="1:35">
      <c r="A136" s="29">
        <v>33305</v>
      </c>
      <c r="B136" s="27" t="s">
        <v>503</v>
      </c>
      <c r="C136" s="27">
        <v>16162132</v>
      </c>
      <c r="D136" s="28">
        <v>13690170.511880923</v>
      </c>
      <c r="E136" s="28">
        <v>0</v>
      </c>
      <c r="F136" s="28">
        <v>1472.3069952866254</v>
      </c>
      <c r="G136" s="28">
        <v>0</v>
      </c>
      <c r="H136" s="28">
        <v>0</v>
      </c>
      <c r="I136" s="43">
        <f t="shared" si="6"/>
        <v>1472.3069952866254</v>
      </c>
      <c r="J136" s="28"/>
      <c r="K136" s="28">
        <v>936194.20674931852</v>
      </c>
      <c r="L136" s="28">
        <v>0</v>
      </c>
      <c r="M136" s="28">
        <v>5930897.7833715305</v>
      </c>
      <c r="N136" s="28">
        <v>793860.6</v>
      </c>
      <c r="O136" s="43">
        <f t="shared" si="7"/>
        <v>7660952.5901208483</v>
      </c>
      <c r="P136" s="28"/>
      <c r="Q136" s="43">
        <f t="shared" si="8"/>
        <v>-185190.42669871531</v>
      </c>
      <c r="R136" s="28">
        <v>-179790</v>
      </c>
      <c r="S136" s="28">
        <v>-364980.42669871531</v>
      </c>
      <c r="T136" s="30"/>
      <c r="U136" s="30"/>
      <c r="V136" s="30"/>
      <c r="W136" s="30"/>
      <c r="X136" s="30"/>
      <c r="Y136" s="30"/>
      <c r="Z136" s="30"/>
      <c r="AA136" s="30"/>
      <c r="AB136" s="31"/>
      <c r="AC136" s="31"/>
      <c r="AD136" s="31"/>
      <c r="AE136" s="31"/>
      <c r="AF136" s="31"/>
      <c r="AG136" s="31"/>
      <c r="AH136" s="31"/>
      <c r="AI136" s="31"/>
    </row>
    <row r="137" spans="1:35">
      <c r="A137" s="29">
        <v>33400</v>
      </c>
      <c r="B137" s="27" t="s">
        <v>504</v>
      </c>
      <c r="C137" s="27">
        <v>611031994</v>
      </c>
      <c r="D137" s="28">
        <v>520848817.96802843</v>
      </c>
      <c r="E137" s="28">
        <v>0</v>
      </c>
      <c r="F137" s="28">
        <v>56014.59638776572</v>
      </c>
      <c r="G137" s="28">
        <v>0</v>
      </c>
      <c r="H137" s="28">
        <v>24647752.229999997</v>
      </c>
      <c r="I137" s="43">
        <f t="shared" si="6"/>
        <v>24703766.826387763</v>
      </c>
      <c r="J137" s="28"/>
      <c r="K137" s="28">
        <v>35617938.92137187</v>
      </c>
      <c r="L137" s="28">
        <v>0</v>
      </c>
      <c r="M137" s="28">
        <v>225643732.33041346</v>
      </c>
      <c r="N137" s="28">
        <v>13313865.190000001</v>
      </c>
      <c r="O137" s="43">
        <f t="shared" si="7"/>
        <v>274575536.44178534</v>
      </c>
      <c r="P137" s="28"/>
      <c r="Q137" s="43">
        <f t="shared" si="8"/>
        <v>-7045654.9073090479</v>
      </c>
      <c r="R137" s="28">
        <v>3499163</v>
      </c>
      <c r="S137" s="28">
        <v>-3546491.9073090479</v>
      </c>
      <c r="T137" s="30"/>
      <c r="U137" s="30"/>
      <c r="V137" s="30"/>
      <c r="W137" s="30"/>
      <c r="X137" s="30"/>
      <c r="Y137" s="30"/>
      <c r="Z137" s="30"/>
      <c r="AA137" s="30"/>
      <c r="AB137" s="31"/>
      <c r="AC137" s="31"/>
      <c r="AD137" s="31"/>
      <c r="AE137" s="31"/>
      <c r="AF137" s="31"/>
      <c r="AG137" s="31"/>
      <c r="AH137" s="31"/>
      <c r="AI137" s="31"/>
    </row>
    <row r="138" spans="1:35">
      <c r="A138" s="29">
        <v>33402</v>
      </c>
      <c r="B138" s="27" t="s">
        <v>505</v>
      </c>
      <c r="C138" s="27">
        <v>4960057</v>
      </c>
      <c r="D138" s="28">
        <v>4483149.0009340234</v>
      </c>
      <c r="E138" s="28">
        <v>0</v>
      </c>
      <c r="F138" s="28">
        <v>482.13951164672454</v>
      </c>
      <c r="G138" s="28">
        <v>0</v>
      </c>
      <c r="H138" s="28">
        <v>495559.49</v>
      </c>
      <c r="I138" s="43">
        <f t="shared" si="6"/>
        <v>496041.62951164669</v>
      </c>
      <c r="J138" s="28"/>
      <c r="K138" s="28">
        <v>306577.51344904548</v>
      </c>
      <c r="L138" s="28">
        <v>0</v>
      </c>
      <c r="M138" s="28">
        <v>1942203.745588199</v>
      </c>
      <c r="N138" s="28">
        <v>0</v>
      </c>
      <c r="O138" s="43">
        <f t="shared" si="7"/>
        <v>2248781.2590372446</v>
      </c>
      <c r="P138" s="28"/>
      <c r="Q138" s="43">
        <f t="shared" si="8"/>
        <v>-60644.703975467244</v>
      </c>
      <c r="R138" s="28">
        <v>113906</v>
      </c>
      <c r="S138" s="28">
        <v>53261.296024532756</v>
      </c>
      <c r="T138" s="30"/>
      <c r="U138" s="30"/>
      <c r="V138" s="30"/>
      <c r="W138" s="30"/>
      <c r="X138" s="30"/>
      <c r="Y138" s="30"/>
      <c r="Z138" s="30"/>
      <c r="AA138" s="30"/>
      <c r="AB138" s="31"/>
      <c r="AC138" s="31"/>
      <c r="AD138" s="31"/>
      <c r="AE138" s="31"/>
      <c r="AF138" s="31"/>
      <c r="AG138" s="31"/>
      <c r="AH138" s="31"/>
      <c r="AI138" s="31"/>
    </row>
    <row r="139" spans="1:35">
      <c r="A139" s="29">
        <v>33405</v>
      </c>
      <c r="B139" s="27" t="s">
        <v>506</v>
      </c>
      <c r="C139" s="27">
        <v>54530162</v>
      </c>
      <c r="D139" s="28">
        <v>45442144.383970656</v>
      </c>
      <c r="E139" s="28">
        <v>0</v>
      </c>
      <c r="F139" s="28">
        <v>4887.067565989445</v>
      </c>
      <c r="G139" s="28">
        <v>0</v>
      </c>
      <c r="H139" s="28">
        <v>0</v>
      </c>
      <c r="I139" s="43">
        <f t="shared" si="6"/>
        <v>4887.067565989445</v>
      </c>
      <c r="J139" s="28"/>
      <c r="K139" s="28">
        <v>3107534.2017111816</v>
      </c>
      <c r="L139" s="28">
        <v>0</v>
      </c>
      <c r="M139" s="28">
        <v>19686585.941046234</v>
      </c>
      <c r="N139" s="28">
        <v>5805648.0599999996</v>
      </c>
      <c r="O139" s="43">
        <f t="shared" si="7"/>
        <v>28599768.202757414</v>
      </c>
      <c r="P139" s="28"/>
      <c r="Q139" s="43">
        <f t="shared" si="8"/>
        <v>-614707.48339061346</v>
      </c>
      <c r="R139" s="28">
        <v>-1333115</v>
      </c>
      <c r="S139" s="28">
        <v>-1947822.4833906135</v>
      </c>
      <c r="T139" s="30"/>
      <c r="U139" s="30"/>
      <c r="V139" s="30"/>
      <c r="W139" s="30"/>
      <c r="X139" s="30"/>
      <c r="Y139" s="30"/>
      <c r="Z139" s="30"/>
      <c r="AA139" s="30"/>
      <c r="AB139" s="31"/>
      <c r="AC139" s="31"/>
      <c r="AD139" s="31"/>
      <c r="AE139" s="31"/>
      <c r="AF139" s="31"/>
      <c r="AG139" s="31"/>
      <c r="AH139" s="31"/>
      <c r="AI139" s="31"/>
    </row>
    <row r="140" spans="1:35">
      <c r="A140" s="29">
        <v>33500</v>
      </c>
      <c r="B140" s="27" t="s">
        <v>507</v>
      </c>
      <c r="C140" s="27">
        <v>97501426</v>
      </c>
      <c r="D140" s="28">
        <v>79938147.828999236</v>
      </c>
      <c r="E140" s="28">
        <v>0</v>
      </c>
      <c r="F140" s="28">
        <v>8596.934381304045</v>
      </c>
      <c r="G140" s="28">
        <v>0</v>
      </c>
      <c r="H140" s="28">
        <v>0</v>
      </c>
      <c r="I140" s="43">
        <f t="shared" si="6"/>
        <v>8596.934381304045</v>
      </c>
      <c r="J140" s="28"/>
      <c r="K140" s="28">
        <v>5466523.0752463005</v>
      </c>
      <c r="L140" s="28">
        <v>0</v>
      </c>
      <c r="M140" s="28">
        <v>34631051.288281441</v>
      </c>
      <c r="N140" s="28">
        <v>6477859.0100000007</v>
      </c>
      <c r="O140" s="43">
        <f t="shared" si="7"/>
        <v>46575433.373527743</v>
      </c>
      <c r="P140" s="28"/>
      <c r="Q140" s="43">
        <f t="shared" si="8"/>
        <v>-1081343.7356959712</v>
      </c>
      <c r="R140" s="28">
        <v>-1300631</v>
      </c>
      <c r="S140" s="28">
        <v>-2381974.7356959712</v>
      </c>
      <c r="T140" s="30"/>
      <c r="U140" s="30"/>
      <c r="V140" s="30"/>
      <c r="W140" s="30"/>
      <c r="X140" s="30"/>
      <c r="Y140" s="30"/>
      <c r="Z140" s="30"/>
      <c r="AA140" s="30"/>
      <c r="AB140" s="31"/>
      <c r="AC140" s="31"/>
      <c r="AD140" s="31"/>
      <c r="AE140" s="31"/>
      <c r="AF140" s="31"/>
      <c r="AG140" s="31"/>
      <c r="AH140" s="31"/>
      <c r="AI140" s="31"/>
    </row>
    <row r="141" spans="1:35" ht="27.6">
      <c r="A141" s="29">
        <v>33501</v>
      </c>
      <c r="B141" s="27" t="s">
        <v>508</v>
      </c>
      <c r="C141" s="27">
        <v>2363943</v>
      </c>
      <c r="D141" s="28">
        <v>1910733.4405103258</v>
      </c>
      <c r="E141" s="28">
        <v>0</v>
      </c>
      <c r="F141" s="28">
        <v>205.48945578409146</v>
      </c>
      <c r="G141" s="28">
        <v>0</v>
      </c>
      <c r="H141" s="28">
        <v>293731.58</v>
      </c>
      <c r="I141" s="43">
        <f t="shared" si="6"/>
        <v>293937.06945578411</v>
      </c>
      <c r="J141" s="28"/>
      <c r="K141" s="28">
        <v>130664.35102801704</v>
      </c>
      <c r="L141" s="28">
        <v>0</v>
      </c>
      <c r="M141" s="28">
        <v>827773.66521907283</v>
      </c>
      <c r="N141" s="28">
        <v>191930.15000000002</v>
      </c>
      <c r="O141" s="43">
        <f t="shared" si="7"/>
        <v>1150368.1662470899</v>
      </c>
      <c r="P141" s="28"/>
      <c r="Q141" s="43">
        <f t="shared" si="8"/>
        <v>-25846.973573153635</v>
      </c>
      <c r="R141" s="28">
        <v>35046</v>
      </c>
      <c r="S141" s="28">
        <v>9199.0264268463652</v>
      </c>
      <c r="T141" s="30"/>
      <c r="U141" s="30"/>
      <c r="V141" s="30"/>
      <c r="W141" s="30"/>
      <c r="X141" s="30"/>
      <c r="Y141" s="30"/>
      <c r="Z141" s="30"/>
      <c r="AA141" s="30"/>
      <c r="AB141" s="31"/>
      <c r="AC141" s="31"/>
      <c r="AD141" s="31"/>
      <c r="AE141" s="31"/>
      <c r="AF141" s="31"/>
      <c r="AG141" s="31"/>
      <c r="AH141" s="31"/>
      <c r="AI141" s="31"/>
    </row>
    <row r="142" spans="1:35">
      <c r="A142" s="29">
        <v>33600</v>
      </c>
      <c r="B142" s="27" t="s">
        <v>509</v>
      </c>
      <c r="C142" s="27">
        <v>326892034</v>
      </c>
      <c r="D142" s="28">
        <v>282751816.35920167</v>
      </c>
      <c r="E142" s="28">
        <v>0</v>
      </c>
      <c r="F142" s="28">
        <v>30408.495478970664</v>
      </c>
      <c r="G142" s="28">
        <v>0</v>
      </c>
      <c r="H142" s="28">
        <v>15614648.199999999</v>
      </c>
      <c r="I142" s="43">
        <f t="shared" si="6"/>
        <v>15645056.69547897</v>
      </c>
      <c r="J142" s="28"/>
      <c r="K142" s="28">
        <v>19335816.09984339</v>
      </c>
      <c r="L142" s="28">
        <v>0</v>
      </c>
      <c r="M142" s="28">
        <v>122494614.92015818</v>
      </c>
      <c r="N142" s="28">
        <v>2169754.9800000004</v>
      </c>
      <c r="O142" s="43">
        <f t="shared" si="7"/>
        <v>144000186.00000155</v>
      </c>
      <c r="P142" s="28"/>
      <c r="Q142" s="43">
        <f t="shared" si="8"/>
        <v>-3824856.0056051537</v>
      </c>
      <c r="R142" s="28">
        <v>3469712</v>
      </c>
      <c r="S142" s="28">
        <v>-355144.00560515374</v>
      </c>
      <c r="T142" s="30"/>
      <c r="U142" s="30"/>
      <c r="V142" s="30"/>
      <c r="W142" s="30"/>
      <c r="X142" s="30"/>
      <c r="Y142" s="30"/>
      <c r="Z142" s="30"/>
      <c r="AA142" s="30"/>
      <c r="AB142" s="31"/>
      <c r="AC142" s="31"/>
      <c r="AD142" s="31"/>
      <c r="AE142" s="31"/>
      <c r="AF142" s="31"/>
      <c r="AG142" s="31"/>
      <c r="AH142" s="31"/>
      <c r="AI142" s="31"/>
    </row>
    <row r="143" spans="1:35">
      <c r="A143" s="29">
        <v>33605</v>
      </c>
      <c r="B143" s="27" t="s">
        <v>510</v>
      </c>
      <c r="C143" s="27">
        <v>39838354</v>
      </c>
      <c r="D143" s="28">
        <v>33747612.117088869</v>
      </c>
      <c r="E143" s="28">
        <v>0</v>
      </c>
      <c r="F143" s="28">
        <v>3629.381161606454</v>
      </c>
      <c r="G143" s="28">
        <v>0</v>
      </c>
      <c r="H143" s="28">
        <v>0</v>
      </c>
      <c r="I143" s="43">
        <f t="shared" si="6"/>
        <v>3629.381161606454</v>
      </c>
      <c r="J143" s="28"/>
      <c r="K143" s="28">
        <v>2307810.5506926542</v>
      </c>
      <c r="L143" s="28">
        <v>0</v>
      </c>
      <c r="M143" s="28">
        <v>14620244.79629099</v>
      </c>
      <c r="N143" s="28">
        <v>1982628.34</v>
      </c>
      <c r="O143" s="43">
        <f t="shared" si="7"/>
        <v>18910683.686983645</v>
      </c>
      <c r="P143" s="28"/>
      <c r="Q143" s="43">
        <f t="shared" si="8"/>
        <v>-456512.56709496886</v>
      </c>
      <c r="R143" s="28">
        <v>-445931</v>
      </c>
      <c r="S143" s="28">
        <v>-902443.56709496886</v>
      </c>
      <c r="T143" s="30"/>
      <c r="U143" s="30"/>
      <c r="V143" s="30"/>
      <c r="W143" s="30"/>
      <c r="X143" s="30"/>
      <c r="Y143" s="30"/>
      <c r="Z143" s="30"/>
      <c r="AA143" s="30"/>
      <c r="AB143" s="31"/>
      <c r="AC143" s="31"/>
      <c r="AD143" s="31"/>
      <c r="AE143" s="31"/>
      <c r="AF143" s="31"/>
      <c r="AG143" s="31"/>
      <c r="AH143" s="31"/>
      <c r="AI143" s="31"/>
    </row>
    <row r="144" spans="1:35">
      <c r="A144" s="29">
        <v>33700</v>
      </c>
      <c r="B144" s="27" t="s">
        <v>511</v>
      </c>
      <c r="C144" s="27">
        <v>22044368</v>
      </c>
      <c r="D144" s="28">
        <v>18585644.314941812</v>
      </c>
      <c r="E144" s="28">
        <v>0</v>
      </c>
      <c r="F144" s="28">
        <v>1998.7899598668291</v>
      </c>
      <c r="G144" s="28">
        <v>0</v>
      </c>
      <c r="H144" s="28">
        <v>122019.58999999985</v>
      </c>
      <c r="I144" s="43">
        <f t="shared" si="6"/>
        <v>124018.37995986668</v>
      </c>
      <c r="J144" s="28"/>
      <c r="K144" s="28">
        <v>1270968.3421505012</v>
      </c>
      <c r="L144" s="28">
        <v>0</v>
      </c>
      <c r="M144" s="28">
        <v>8051730.3662553178</v>
      </c>
      <c r="N144" s="28">
        <v>736614.84</v>
      </c>
      <c r="O144" s="43">
        <f t="shared" si="7"/>
        <v>10059313.548405819</v>
      </c>
      <c r="P144" s="28"/>
      <c r="Q144" s="43">
        <f t="shared" si="8"/>
        <v>-251412.76020140387</v>
      </c>
      <c r="R144" s="28">
        <v>-116817</v>
      </c>
      <c r="S144" s="28">
        <v>-368229.76020140387</v>
      </c>
      <c r="T144" s="30"/>
      <c r="U144" s="30"/>
      <c r="V144" s="30"/>
      <c r="W144" s="30"/>
      <c r="X144" s="30"/>
      <c r="Y144" s="30"/>
      <c r="Z144" s="30"/>
      <c r="AA144" s="30"/>
      <c r="AB144" s="31"/>
      <c r="AC144" s="31"/>
      <c r="AD144" s="31"/>
      <c r="AE144" s="31"/>
      <c r="AF144" s="31"/>
      <c r="AG144" s="31"/>
      <c r="AH144" s="31"/>
      <c r="AI144" s="31"/>
    </row>
    <row r="145" spans="1:35">
      <c r="A145" s="29">
        <v>33800</v>
      </c>
      <c r="B145" s="27" t="s">
        <v>512</v>
      </c>
      <c r="C145" s="27">
        <v>17257472</v>
      </c>
      <c r="D145" s="28">
        <v>14147021.094721824</v>
      </c>
      <c r="E145" s="28">
        <v>0</v>
      </c>
      <c r="F145" s="28">
        <v>1521.4389152025733</v>
      </c>
      <c r="G145" s="28">
        <v>0</v>
      </c>
      <c r="H145" s="28">
        <v>602343.88</v>
      </c>
      <c r="I145" s="43">
        <f t="shared" si="6"/>
        <v>603865.31891520263</v>
      </c>
      <c r="J145" s="28"/>
      <c r="K145" s="28">
        <v>967435.66586011171</v>
      </c>
      <c r="L145" s="28">
        <v>0</v>
      </c>
      <c r="M145" s="28">
        <v>6128816.0136422189</v>
      </c>
      <c r="N145" s="28">
        <v>1108834.76</v>
      </c>
      <c r="O145" s="43">
        <f t="shared" si="7"/>
        <v>8205086.4395023305</v>
      </c>
      <c r="P145" s="28"/>
      <c r="Q145" s="43">
        <f t="shared" si="8"/>
        <v>-191370.36148330127</v>
      </c>
      <c r="R145" s="28">
        <v>-71179</v>
      </c>
      <c r="S145" s="28">
        <v>-262549.36148330127</v>
      </c>
      <c r="T145" s="30"/>
      <c r="U145" s="30"/>
      <c r="V145" s="30"/>
      <c r="W145" s="30"/>
      <c r="X145" s="30"/>
      <c r="Y145" s="30"/>
      <c r="Z145" s="30"/>
      <c r="AA145" s="30"/>
      <c r="AB145" s="31"/>
      <c r="AC145" s="31"/>
      <c r="AD145" s="31"/>
      <c r="AE145" s="31"/>
      <c r="AF145" s="31"/>
      <c r="AG145" s="31"/>
      <c r="AH145" s="31"/>
      <c r="AI145" s="31"/>
    </row>
    <row r="146" spans="1:35" ht="27.6">
      <c r="A146" s="29">
        <v>33900</v>
      </c>
      <c r="B146" s="27" t="s">
        <v>513</v>
      </c>
      <c r="C146" s="27">
        <v>86700782</v>
      </c>
      <c r="D146" s="28">
        <v>71844901.024534613</v>
      </c>
      <c r="E146" s="28">
        <v>0</v>
      </c>
      <c r="F146" s="28">
        <v>7726.5475203691312</v>
      </c>
      <c r="G146" s="28">
        <v>0</v>
      </c>
      <c r="H146" s="28">
        <v>239808.46000000043</v>
      </c>
      <c r="I146" s="43">
        <f t="shared" si="6"/>
        <v>247535.00752036955</v>
      </c>
      <c r="J146" s="28"/>
      <c r="K146" s="28">
        <v>4913071.1528913723</v>
      </c>
      <c r="L146" s="28">
        <v>0</v>
      </c>
      <c r="M146" s="28">
        <v>31124869.818845693</v>
      </c>
      <c r="N146" s="28">
        <v>4538170.38</v>
      </c>
      <c r="O146" s="43">
        <f t="shared" si="7"/>
        <v>40576111.351737067</v>
      </c>
      <c r="P146" s="28"/>
      <c r="Q146" s="43">
        <f t="shared" si="8"/>
        <v>-971864.31687536603</v>
      </c>
      <c r="R146" s="28">
        <v>-847681</v>
      </c>
      <c r="S146" s="28">
        <v>-1819545.316875366</v>
      </c>
      <c r="T146" s="30"/>
      <c r="U146" s="30"/>
      <c r="V146" s="30"/>
      <c r="W146" s="30"/>
      <c r="X146" s="30"/>
      <c r="Y146" s="30"/>
      <c r="Z146" s="30"/>
      <c r="AA146" s="30"/>
      <c r="AB146" s="31"/>
      <c r="AC146" s="31"/>
      <c r="AD146" s="31"/>
      <c r="AE146" s="31"/>
      <c r="AF146" s="31"/>
      <c r="AG146" s="31"/>
      <c r="AH146" s="31"/>
      <c r="AI146" s="31"/>
    </row>
    <row r="147" spans="1:35">
      <c r="A147" s="29">
        <v>34000</v>
      </c>
      <c r="B147" s="27" t="s">
        <v>514</v>
      </c>
      <c r="C147" s="27">
        <v>39260073</v>
      </c>
      <c r="D147" s="28">
        <v>32929681.86719007</v>
      </c>
      <c r="E147" s="28">
        <v>0</v>
      </c>
      <c r="F147" s="28">
        <v>3541.4169280289379</v>
      </c>
      <c r="G147" s="28">
        <v>0</v>
      </c>
      <c r="H147" s="28">
        <v>1324892.3699999999</v>
      </c>
      <c r="I147" s="43">
        <f t="shared" si="6"/>
        <v>1328433.7869280288</v>
      </c>
      <c r="J147" s="28"/>
      <c r="K147" s="28">
        <v>2251876.8316109339</v>
      </c>
      <c r="L147" s="28">
        <v>0</v>
      </c>
      <c r="M147" s="28">
        <v>14265898.264208324</v>
      </c>
      <c r="N147" s="28">
        <v>1603725.0199999998</v>
      </c>
      <c r="O147" s="43">
        <f t="shared" si="7"/>
        <v>18121500.115819257</v>
      </c>
      <c r="P147" s="28"/>
      <c r="Q147" s="43">
        <f t="shared" si="8"/>
        <v>-445448.2075540605</v>
      </c>
      <c r="R147" s="28">
        <v>10480</v>
      </c>
      <c r="S147" s="28">
        <v>-434968.2075540605</v>
      </c>
      <c r="T147" s="30"/>
      <c r="U147" s="30"/>
      <c r="V147" s="30"/>
      <c r="W147" s="30"/>
      <c r="X147" s="30"/>
      <c r="Y147" s="30"/>
      <c r="Z147" s="30"/>
      <c r="AA147" s="30"/>
      <c r="AB147" s="31"/>
      <c r="AC147" s="31"/>
      <c r="AD147" s="31"/>
      <c r="AE147" s="31"/>
      <c r="AF147" s="31"/>
      <c r="AG147" s="31"/>
      <c r="AH147" s="31"/>
      <c r="AI147" s="31"/>
    </row>
    <row r="148" spans="1:35">
      <c r="A148" s="29">
        <v>34100</v>
      </c>
      <c r="B148" s="27" t="s">
        <v>515</v>
      </c>
      <c r="C148" s="27">
        <v>876058743</v>
      </c>
      <c r="D148" s="28">
        <v>733683937.30084848</v>
      </c>
      <c r="E148" s="28">
        <v>0</v>
      </c>
      <c r="F148" s="28">
        <v>78903.912716177001</v>
      </c>
      <c r="G148" s="28">
        <v>0</v>
      </c>
      <c r="H148" s="28">
        <v>17092967.789999999</v>
      </c>
      <c r="I148" s="43">
        <f t="shared" si="6"/>
        <v>17171871.702716175</v>
      </c>
      <c r="J148" s="28"/>
      <c r="K148" s="28">
        <v>50172542.962317497</v>
      </c>
      <c r="L148" s="28">
        <v>0</v>
      </c>
      <c r="M148" s="28">
        <v>317848819.93079937</v>
      </c>
      <c r="N148" s="28">
        <v>37184724.820000008</v>
      </c>
      <c r="O148" s="43">
        <f t="shared" si="7"/>
        <v>405206087.71311682</v>
      </c>
      <c r="P148" s="28"/>
      <c r="Q148" s="43">
        <f t="shared" si="8"/>
        <v>-9924729.9040797651</v>
      </c>
      <c r="R148" s="28">
        <v>-3163701</v>
      </c>
      <c r="S148" s="28">
        <v>-13088430.904079765</v>
      </c>
      <c r="T148" s="30"/>
      <c r="U148" s="30"/>
      <c r="V148" s="30"/>
      <c r="W148" s="30"/>
      <c r="X148" s="30"/>
      <c r="Y148" s="30"/>
      <c r="Z148" s="30"/>
      <c r="AA148" s="30"/>
      <c r="AB148" s="31"/>
      <c r="AC148" s="31"/>
      <c r="AD148" s="31"/>
      <c r="AE148" s="31"/>
      <c r="AF148" s="31"/>
      <c r="AG148" s="31"/>
      <c r="AH148" s="31"/>
      <c r="AI148" s="31"/>
    </row>
    <row r="149" spans="1:35">
      <c r="A149" s="29">
        <v>34105</v>
      </c>
      <c r="B149" s="27" t="s">
        <v>516</v>
      </c>
      <c r="C149" s="27">
        <v>69371212</v>
      </c>
      <c r="D149" s="28">
        <v>58381598.123635329</v>
      </c>
      <c r="E149" s="28">
        <v>0</v>
      </c>
      <c r="F149" s="28">
        <v>6278.6389803454822</v>
      </c>
      <c r="G149" s="28">
        <v>0</v>
      </c>
      <c r="H149" s="28">
        <v>0</v>
      </c>
      <c r="I149" s="43">
        <f t="shared" si="6"/>
        <v>6278.6389803454822</v>
      </c>
      <c r="J149" s="28"/>
      <c r="K149" s="28">
        <v>3992391.1646738918</v>
      </c>
      <c r="L149" s="28">
        <v>0</v>
      </c>
      <c r="M149" s="28">
        <v>25292256.39104683</v>
      </c>
      <c r="N149" s="28">
        <v>4247208.17</v>
      </c>
      <c r="O149" s="43">
        <f t="shared" si="7"/>
        <v>33531855.725720719</v>
      </c>
      <c r="P149" s="28"/>
      <c r="Q149" s="43">
        <f t="shared" si="8"/>
        <v>-789742.78841282288</v>
      </c>
      <c r="R149" s="28">
        <v>-946087</v>
      </c>
      <c r="S149" s="28">
        <v>-1735829.7884128229</v>
      </c>
      <c r="T149" s="30"/>
      <c r="U149" s="30"/>
      <c r="V149" s="30"/>
      <c r="W149" s="30"/>
      <c r="X149" s="30"/>
      <c r="Y149" s="30"/>
      <c r="Z149" s="30"/>
      <c r="AA149" s="30"/>
      <c r="AB149" s="31"/>
      <c r="AC149" s="31"/>
      <c r="AD149" s="31"/>
      <c r="AE149" s="31"/>
      <c r="AF149" s="31"/>
      <c r="AG149" s="31"/>
      <c r="AH149" s="31"/>
      <c r="AI149" s="31"/>
    </row>
    <row r="150" spans="1:35">
      <c r="A150" s="29">
        <v>34200</v>
      </c>
      <c r="B150" s="27" t="s">
        <v>517</v>
      </c>
      <c r="C150" s="27">
        <v>28706578</v>
      </c>
      <c r="D150" s="28">
        <v>23702079.836218774</v>
      </c>
      <c r="E150" s="28">
        <v>0</v>
      </c>
      <c r="F150" s="28">
        <v>2549.0360828459793</v>
      </c>
      <c r="G150" s="28">
        <v>0</v>
      </c>
      <c r="H150" s="28">
        <v>0</v>
      </c>
      <c r="I150" s="43">
        <f t="shared" si="6"/>
        <v>2549.0360828459793</v>
      </c>
      <c r="J150" s="28"/>
      <c r="K150" s="28">
        <v>1620852.7305752588</v>
      </c>
      <c r="L150" s="28">
        <v>0</v>
      </c>
      <c r="M150" s="28">
        <v>10268288.136838006</v>
      </c>
      <c r="N150" s="28">
        <v>5172107.0299999993</v>
      </c>
      <c r="O150" s="43">
        <f t="shared" si="7"/>
        <v>17061247.897413261</v>
      </c>
      <c r="P150" s="28"/>
      <c r="Q150" s="43">
        <f t="shared" si="8"/>
        <v>-320624.08272451954</v>
      </c>
      <c r="R150" s="28">
        <v>-1216310</v>
      </c>
      <c r="S150" s="28">
        <v>-1536934.0827245195</v>
      </c>
      <c r="T150" s="30"/>
      <c r="U150" s="30"/>
      <c r="V150" s="30"/>
      <c r="W150" s="30"/>
      <c r="X150" s="30"/>
      <c r="Y150" s="30"/>
      <c r="Z150" s="30"/>
      <c r="AA150" s="30"/>
      <c r="AB150" s="31"/>
      <c r="AC150" s="31"/>
      <c r="AD150" s="31"/>
      <c r="AE150" s="31"/>
      <c r="AF150" s="31"/>
      <c r="AG150" s="31"/>
      <c r="AH150" s="31"/>
      <c r="AI150" s="31"/>
    </row>
    <row r="151" spans="1:35">
      <c r="A151" s="29">
        <v>34205</v>
      </c>
      <c r="B151" s="27" t="s">
        <v>518</v>
      </c>
      <c r="C151" s="27">
        <v>12437938</v>
      </c>
      <c r="D151" s="28">
        <v>10665973.581262359</v>
      </c>
      <c r="E151" s="28">
        <v>0</v>
      </c>
      <c r="F151" s="28">
        <v>1147.0703427400983</v>
      </c>
      <c r="G151" s="28">
        <v>0</v>
      </c>
      <c r="H151" s="28">
        <v>0</v>
      </c>
      <c r="I151" s="43">
        <f t="shared" si="6"/>
        <v>1147.0703427400983</v>
      </c>
      <c r="J151" s="28"/>
      <c r="K151" s="28">
        <v>729386.33929276047</v>
      </c>
      <c r="L151" s="28">
        <v>0</v>
      </c>
      <c r="M151" s="28">
        <v>4620746.1996090347</v>
      </c>
      <c r="N151" s="28">
        <v>968743.37</v>
      </c>
      <c r="O151" s="43">
        <f t="shared" si="7"/>
        <v>6318875.9089017948</v>
      </c>
      <c r="P151" s="28"/>
      <c r="Q151" s="43">
        <f t="shared" si="8"/>
        <v>-144281.35362090392</v>
      </c>
      <c r="R151" s="28">
        <v>-234177</v>
      </c>
      <c r="S151" s="28">
        <v>-378458.35362090392</v>
      </c>
      <c r="T151" s="30"/>
      <c r="U151" s="30"/>
      <c r="V151" s="30"/>
      <c r="W151" s="30"/>
      <c r="X151" s="30"/>
      <c r="Y151" s="30"/>
      <c r="Z151" s="30"/>
      <c r="AA151" s="30"/>
      <c r="AB151" s="31"/>
      <c r="AC151" s="31"/>
      <c r="AD151" s="31"/>
      <c r="AE151" s="31"/>
      <c r="AF151" s="31"/>
      <c r="AG151" s="31"/>
      <c r="AH151" s="31"/>
      <c r="AI151" s="31"/>
    </row>
    <row r="152" spans="1:35">
      <c r="A152" s="29">
        <v>34220</v>
      </c>
      <c r="B152" s="27" t="s">
        <v>519</v>
      </c>
      <c r="C152" s="27">
        <v>32355349</v>
      </c>
      <c r="D152" s="28">
        <v>28690858.499692827</v>
      </c>
      <c r="E152" s="28">
        <v>0</v>
      </c>
      <c r="F152" s="28">
        <v>3085.5534173708115</v>
      </c>
      <c r="G152" s="28">
        <v>0</v>
      </c>
      <c r="H152" s="28">
        <v>2934111.18</v>
      </c>
      <c r="I152" s="43">
        <f t="shared" si="6"/>
        <v>2937196.7334173708</v>
      </c>
      <c r="J152" s="28"/>
      <c r="K152" s="28">
        <v>1962007.4095998944</v>
      </c>
      <c r="L152" s="28">
        <v>0</v>
      </c>
      <c r="M152" s="28">
        <v>12429542.19612084</v>
      </c>
      <c r="N152" s="28">
        <v>0</v>
      </c>
      <c r="O152" s="43">
        <f t="shared" si="7"/>
        <v>14391549.605720734</v>
      </c>
      <c r="P152" s="28"/>
      <c r="Q152" s="43">
        <f t="shared" si="8"/>
        <v>-388108.56417437363</v>
      </c>
      <c r="R152" s="28">
        <v>696365</v>
      </c>
      <c r="S152" s="28">
        <v>308256.43582562637</v>
      </c>
      <c r="T152" s="30"/>
      <c r="U152" s="30"/>
      <c r="V152" s="30"/>
      <c r="W152" s="30"/>
      <c r="X152" s="30"/>
      <c r="Y152" s="30"/>
      <c r="Z152" s="30"/>
      <c r="AA152" s="30"/>
      <c r="AB152" s="31"/>
      <c r="AC152" s="31"/>
      <c r="AD152" s="31"/>
      <c r="AE152" s="31"/>
      <c r="AF152" s="31"/>
      <c r="AG152" s="31"/>
      <c r="AH152" s="31"/>
      <c r="AI152" s="31"/>
    </row>
    <row r="153" spans="1:35">
      <c r="A153" s="29">
        <v>34230</v>
      </c>
      <c r="B153" s="27" t="s">
        <v>520</v>
      </c>
      <c r="C153" s="27">
        <v>13559150</v>
      </c>
      <c r="D153" s="28">
        <v>10464346.02569198</v>
      </c>
      <c r="E153" s="28">
        <v>0</v>
      </c>
      <c r="F153" s="28">
        <v>1125.3863674749334</v>
      </c>
      <c r="G153" s="28">
        <v>0</v>
      </c>
      <c r="H153" s="28">
        <v>0</v>
      </c>
      <c r="I153" s="43">
        <f t="shared" si="6"/>
        <v>1125.3863674749334</v>
      </c>
      <c r="J153" s="28"/>
      <c r="K153" s="28">
        <v>715598.17412915558</v>
      </c>
      <c r="L153" s="28">
        <v>0</v>
      </c>
      <c r="M153" s="28">
        <v>4533396.5902907597</v>
      </c>
      <c r="N153" s="28">
        <v>2154787.0099999998</v>
      </c>
      <c r="O153" s="43">
        <f t="shared" si="7"/>
        <v>7403781.7744199149</v>
      </c>
      <c r="P153" s="28"/>
      <c r="Q153" s="43">
        <f t="shared" si="8"/>
        <v>-141553.8894135505</v>
      </c>
      <c r="R153" s="28">
        <v>-454391</v>
      </c>
      <c r="S153" s="28">
        <v>-595944.8894135505</v>
      </c>
      <c r="T153" s="30"/>
      <c r="U153" s="30"/>
      <c r="V153" s="30"/>
      <c r="W153" s="30"/>
      <c r="X153" s="30"/>
      <c r="Y153" s="30"/>
      <c r="Z153" s="30"/>
      <c r="AA153" s="30"/>
      <c r="AB153" s="31"/>
      <c r="AC153" s="31"/>
      <c r="AD153" s="31"/>
      <c r="AE153" s="31"/>
      <c r="AF153" s="31"/>
      <c r="AG153" s="31"/>
      <c r="AH153" s="31"/>
      <c r="AI153" s="31"/>
    </row>
    <row r="154" spans="1:35">
      <c r="A154" s="29">
        <v>34300</v>
      </c>
      <c r="B154" s="27" t="s">
        <v>521</v>
      </c>
      <c r="C154" s="27">
        <v>212961815</v>
      </c>
      <c r="D154" s="28">
        <v>180737466.62717146</v>
      </c>
      <c r="E154" s="28">
        <v>0</v>
      </c>
      <c r="F154" s="28">
        <v>19437.379781548425</v>
      </c>
      <c r="G154" s="28">
        <v>0</v>
      </c>
      <c r="H154" s="28">
        <v>9310880.2699999996</v>
      </c>
      <c r="I154" s="43">
        <f t="shared" si="6"/>
        <v>9330317.6497815475</v>
      </c>
      <c r="J154" s="28"/>
      <c r="K154" s="28">
        <v>12359624.999492303</v>
      </c>
      <c r="L154" s="28">
        <v>0</v>
      </c>
      <c r="M154" s="28">
        <v>78299643.369210169</v>
      </c>
      <c r="N154" s="28">
        <v>5906325.080000001</v>
      </c>
      <c r="O154" s="43">
        <f t="shared" si="7"/>
        <v>96565593.448702469</v>
      </c>
      <c r="P154" s="28"/>
      <c r="Q154" s="43">
        <f t="shared" si="8"/>
        <v>-2444881.853562858</v>
      </c>
      <c r="R154" s="28">
        <v>1146454</v>
      </c>
      <c r="S154" s="28">
        <v>-1298427.853562858</v>
      </c>
      <c r="T154" s="30"/>
      <c r="U154" s="30"/>
      <c r="V154" s="30"/>
      <c r="W154" s="30"/>
      <c r="X154" s="30"/>
      <c r="Y154" s="30"/>
      <c r="Z154" s="30"/>
      <c r="AA154" s="30"/>
      <c r="AB154" s="31"/>
      <c r="AC154" s="31"/>
      <c r="AD154" s="31"/>
      <c r="AE154" s="31"/>
      <c r="AF154" s="31"/>
      <c r="AG154" s="31"/>
      <c r="AH154" s="31"/>
      <c r="AI154" s="31"/>
    </row>
    <row r="155" spans="1:35">
      <c r="A155" s="29">
        <v>34400</v>
      </c>
      <c r="B155" s="27" t="s">
        <v>522</v>
      </c>
      <c r="C155" s="27">
        <v>85206053</v>
      </c>
      <c r="D155" s="28">
        <v>70692315.660955802</v>
      </c>
      <c r="E155" s="28">
        <v>0</v>
      </c>
      <c r="F155" s="28">
        <v>7602.5929614226388</v>
      </c>
      <c r="G155" s="28">
        <v>0</v>
      </c>
      <c r="H155" s="28">
        <v>0</v>
      </c>
      <c r="I155" s="43">
        <f t="shared" si="6"/>
        <v>7602.5929614226388</v>
      </c>
      <c r="J155" s="28"/>
      <c r="K155" s="28">
        <v>4834252.3057641257</v>
      </c>
      <c r="L155" s="28">
        <v>0</v>
      </c>
      <c r="M155" s="28">
        <v>30625543.373173658</v>
      </c>
      <c r="N155" s="28">
        <v>5027019.0999999996</v>
      </c>
      <c r="O155" s="43">
        <f t="shared" si="7"/>
        <v>40486814.778937787</v>
      </c>
      <c r="P155" s="28"/>
      <c r="Q155" s="43">
        <f t="shared" si="8"/>
        <v>-956273.00491662277</v>
      </c>
      <c r="R155" s="28">
        <v>-1036049</v>
      </c>
      <c r="S155" s="28">
        <v>-1992322.0049166228</v>
      </c>
      <c r="T155" s="30"/>
      <c r="U155" s="30"/>
      <c r="V155" s="30"/>
      <c r="W155" s="30"/>
      <c r="X155" s="30"/>
      <c r="Y155" s="30"/>
      <c r="Z155" s="30"/>
      <c r="AA155" s="30"/>
      <c r="AB155" s="31"/>
      <c r="AC155" s="31"/>
      <c r="AD155" s="31"/>
      <c r="AE155" s="31"/>
      <c r="AF155" s="31"/>
      <c r="AG155" s="31"/>
      <c r="AH155" s="31"/>
      <c r="AI155" s="31"/>
    </row>
    <row r="156" spans="1:35">
      <c r="A156" s="29">
        <v>34405</v>
      </c>
      <c r="B156" s="27" t="s">
        <v>523</v>
      </c>
      <c r="C156" s="27">
        <v>16164449</v>
      </c>
      <c r="D156" s="28">
        <v>14010076.547001628</v>
      </c>
      <c r="E156" s="28">
        <v>0</v>
      </c>
      <c r="F156" s="28">
        <v>1506.7112705270424</v>
      </c>
      <c r="G156" s="28">
        <v>0</v>
      </c>
      <c r="H156" s="28">
        <v>0</v>
      </c>
      <c r="I156" s="43">
        <f t="shared" si="6"/>
        <v>1506.7112705270424</v>
      </c>
      <c r="J156" s="28"/>
      <c r="K156" s="28">
        <v>958070.81486882083</v>
      </c>
      <c r="L156" s="28">
        <v>0</v>
      </c>
      <c r="M156" s="28">
        <v>6069488.6074422738</v>
      </c>
      <c r="N156" s="28">
        <v>1632456.6099999999</v>
      </c>
      <c r="O156" s="43">
        <f t="shared" si="7"/>
        <v>8660016.0323110949</v>
      </c>
      <c r="P156" s="28"/>
      <c r="Q156" s="43">
        <f t="shared" si="8"/>
        <v>-189517.88179634756</v>
      </c>
      <c r="R156" s="28">
        <v>-405826</v>
      </c>
      <c r="S156" s="28">
        <v>-595343.88179634756</v>
      </c>
      <c r="T156" s="30"/>
      <c r="U156" s="30"/>
      <c r="V156" s="30"/>
      <c r="W156" s="30"/>
      <c r="X156" s="30"/>
      <c r="Y156" s="30"/>
      <c r="Z156" s="30"/>
      <c r="AA156" s="30"/>
      <c r="AB156" s="31"/>
      <c r="AC156" s="31"/>
      <c r="AD156" s="31"/>
      <c r="AE156" s="31"/>
      <c r="AF156" s="31"/>
      <c r="AG156" s="31"/>
      <c r="AH156" s="31"/>
      <c r="AI156" s="31"/>
    </row>
    <row r="157" spans="1:35">
      <c r="A157" s="29">
        <v>34500</v>
      </c>
      <c r="B157" s="27" t="s">
        <v>524</v>
      </c>
      <c r="C157" s="27">
        <v>150412119</v>
      </c>
      <c r="D157" s="28">
        <v>129621914.29864278</v>
      </c>
      <c r="E157" s="28">
        <v>0</v>
      </c>
      <c r="F157" s="28">
        <v>13940.16650552467</v>
      </c>
      <c r="G157" s="28">
        <v>0</v>
      </c>
      <c r="H157" s="28">
        <v>2534452.0699999998</v>
      </c>
      <c r="I157" s="43">
        <f t="shared" si="6"/>
        <v>2548392.2365055247</v>
      </c>
      <c r="J157" s="28"/>
      <c r="K157" s="28">
        <v>8864118.1257529836</v>
      </c>
      <c r="L157" s="28">
        <v>0</v>
      </c>
      <c r="M157" s="28">
        <v>56155206.008072257</v>
      </c>
      <c r="N157" s="28">
        <v>1615600.4900000002</v>
      </c>
      <c r="O157" s="43">
        <f t="shared" si="7"/>
        <v>66634924.623825245</v>
      </c>
      <c r="P157" s="28"/>
      <c r="Q157" s="43">
        <f t="shared" si="8"/>
        <v>-1753428.7289769165</v>
      </c>
      <c r="R157" s="28">
        <v>310496</v>
      </c>
      <c r="S157" s="28">
        <v>-1442932.7289769165</v>
      </c>
      <c r="T157" s="30"/>
      <c r="U157" s="30"/>
      <c r="V157" s="30"/>
      <c r="W157" s="30"/>
      <c r="X157" s="30"/>
      <c r="Y157" s="30"/>
      <c r="Z157" s="30"/>
      <c r="AA157" s="30"/>
      <c r="AB157" s="31"/>
      <c r="AC157" s="31"/>
      <c r="AD157" s="31"/>
      <c r="AE157" s="31"/>
      <c r="AF157" s="31"/>
      <c r="AG157" s="31"/>
      <c r="AH157" s="31"/>
      <c r="AI157" s="31"/>
    </row>
    <row r="158" spans="1:35">
      <c r="A158" s="29">
        <v>34501</v>
      </c>
      <c r="B158" s="27" t="s">
        <v>525</v>
      </c>
      <c r="C158" s="27">
        <v>1850632</v>
      </c>
      <c r="D158" s="28">
        <v>1777165.1474627876</v>
      </c>
      <c r="E158" s="28">
        <v>0</v>
      </c>
      <c r="F158" s="28">
        <v>191.12494308960129</v>
      </c>
      <c r="G158" s="28">
        <v>0</v>
      </c>
      <c r="H158" s="28">
        <v>345683.72</v>
      </c>
      <c r="I158" s="43">
        <f t="shared" si="6"/>
        <v>345874.84494308959</v>
      </c>
      <c r="J158" s="28"/>
      <c r="K158" s="28">
        <v>121530.40436444047</v>
      </c>
      <c r="L158" s="28">
        <v>0</v>
      </c>
      <c r="M158" s="28">
        <v>769909.06444511644</v>
      </c>
      <c r="N158" s="28">
        <v>0</v>
      </c>
      <c r="O158" s="43">
        <f t="shared" si="7"/>
        <v>891439.46880955691</v>
      </c>
      <c r="P158" s="28"/>
      <c r="Q158" s="43">
        <f t="shared" si="8"/>
        <v>-24040.169527714839</v>
      </c>
      <c r="R158" s="28">
        <v>75953</v>
      </c>
      <c r="S158" s="28">
        <v>51912.830472285161</v>
      </c>
      <c r="T158" s="30"/>
      <c r="U158" s="30"/>
      <c r="V158" s="30"/>
      <c r="W158" s="30"/>
      <c r="X158" s="30"/>
      <c r="Y158" s="30"/>
      <c r="Z158" s="30"/>
      <c r="AA158" s="30"/>
      <c r="AB158" s="31"/>
      <c r="AC158" s="31"/>
      <c r="AD158" s="31"/>
      <c r="AE158" s="31"/>
      <c r="AF158" s="31"/>
      <c r="AG158" s="31"/>
      <c r="AH158" s="31"/>
      <c r="AI158" s="31"/>
    </row>
    <row r="159" spans="1:35">
      <c r="A159" s="29">
        <v>34505</v>
      </c>
      <c r="B159" s="27" t="s">
        <v>526</v>
      </c>
      <c r="C159" s="27">
        <v>17236632</v>
      </c>
      <c r="D159" s="28">
        <v>16251303.067345377</v>
      </c>
      <c r="E159" s="28">
        <v>0</v>
      </c>
      <c r="F159" s="28">
        <v>1747.7436432718223</v>
      </c>
      <c r="G159" s="28">
        <v>0</v>
      </c>
      <c r="H159" s="28">
        <v>1685485.1800000002</v>
      </c>
      <c r="I159" s="43">
        <f t="shared" si="6"/>
        <v>1687232.9236432719</v>
      </c>
      <c r="J159" s="28"/>
      <c r="K159" s="28">
        <v>1111335.8008568657</v>
      </c>
      <c r="L159" s="28">
        <v>0</v>
      </c>
      <c r="M159" s="28">
        <v>7040439.8898916896</v>
      </c>
      <c r="N159" s="28">
        <v>794464.12</v>
      </c>
      <c r="O159" s="43">
        <f t="shared" si="7"/>
        <v>8946239.8107485548</v>
      </c>
      <c r="P159" s="28"/>
      <c r="Q159" s="43">
        <f t="shared" si="8"/>
        <v>-219835.5316477085</v>
      </c>
      <c r="R159" s="28">
        <v>138478</v>
      </c>
      <c r="S159" s="28">
        <v>-81357.5316477085</v>
      </c>
      <c r="T159" s="30"/>
      <c r="U159" s="30"/>
      <c r="V159" s="30"/>
      <c r="W159" s="30"/>
      <c r="X159" s="30"/>
      <c r="Y159" s="30"/>
      <c r="Z159" s="30"/>
      <c r="AA159" s="30"/>
      <c r="AB159" s="31"/>
      <c r="AC159" s="31"/>
      <c r="AD159" s="31"/>
      <c r="AE159" s="31"/>
      <c r="AF159" s="31"/>
      <c r="AG159" s="31"/>
      <c r="AH159" s="31"/>
      <c r="AI159" s="31"/>
    </row>
    <row r="160" spans="1:35">
      <c r="A160" s="29">
        <v>34600</v>
      </c>
      <c r="B160" s="27" t="s">
        <v>527</v>
      </c>
      <c r="C160" s="27">
        <v>34897842</v>
      </c>
      <c r="D160" s="28">
        <v>29462824.700029336</v>
      </c>
      <c r="E160" s="28">
        <v>0</v>
      </c>
      <c r="F160" s="28">
        <v>3168.5743723778573</v>
      </c>
      <c r="G160" s="28">
        <v>0</v>
      </c>
      <c r="H160" s="28">
        <v>191388.06999999995</v>
      </c>
      <c r="I160" s="43">
        <f t="shared" si="6"/>
        <v>194556.64437237781</v>
      </c>
      <c r="J160" s="28"/>
      <c r="K160" s="28">
        <v>2014797.8516511875</v>
      </c>
      <c r="L160" s="28">
        <v>0</v>
      </c>
      <c r="M160" s="28">
        <v>12763975.707338938</v>
      </c>
      <c r="N160" s="28">
        <v>1074054.7499999998</v>
      </c>
      <c r="O160" s="43">
        <f t="shared" si="7"/>
        <v>15852828.308990126</v>
      </c>
      <c r="P160" s="28"/>
      <c r="Q160" s="43">
        <f t="shared" si="8"/>
        <v>-398551.14587228699</v>
      </c>
      <c r="R160" s="28">
        <v>-166960</v>
      </c>
      <c r="S160" s="28">
        <v>-565511.14587228699</v>
      </c>
      <c r="T160" s="30"/>
      <c r="U160" s="30"/>
      <c r="V160" s="30"/>
      <c r="W160" s="30"/>
      <c r="X160" s="30"/>
      <c r="Y160" s="30"/>
      <c r="Z160" s="30"/>
      <c r="AA160" s="30"/>
      <c r="AB160" s="31"/>
      <c r="AC160" s="31"/>
      <c r="AD160" s="31"/>
      <c r="AE160" s="31"/>
      <c r="AF160" s="31"/>
      <c r="AG160" s="31"/>
      <c r="AH160" s="31"/>
      <c r="AI160" s="31"/>
    </row>
    <row r="161" spans="1:35">
      <c r="A161" s="29">
        <v>34605</v>
      </c>
      <c r="B161" s="27" t="s">
        <v>528</v>
      </c>
      <c r="C161" s="27">
        <v>7453292</v>
      </c>
      <c r="D161" s="28">
        <v>6021386.9509216342</v>
      </c>
      <c r="E161" s="28">
        <v>0</v>
      </c>
      <c r="F161" s="28">
        <v>647.56906466374448</v>
      </c>
      <c r="G161" s="28">
        <v>0</v>
      </c>
      <c r="H161" s="28">
        <v>0</v>
      </c>
      <c r="I161" s="43">
        <f t="shared" si="6"/>
        <v>647.56906466374448</v>
      </c>
      <c r="J161" s="28"/>
      <c r="K161" s="28">
        <v>411769.01879098185</v>
      </c>
      <c r="L161" s="28">
        <v>0</v>
      </c>
      <c r="M161" s="28">
        <v>2608604.0088714552</v>
      </c>
      <c r="N161" s="28">
        <v>1167426.19</v>
      </c>
      <c r="O161" s="43">
        <f t="shared" si="7"/>
        <v>4187799.2176624369</v>
      </c>
      <c r="P161" s="28"/>
      <c r="Q161" s="43">
        <f t="shared" si="8"/>
        <v>-81452.843588928459</v>
      </c>
      <c r="R161" s="28">
        <v>-262713</v>
      </c>
      <c r="S161" s="28">
        <v>-344165.84358892846</v>
      </c>
      <c r="T161" s="30"/>
      <c r="U161" s="30"/>
      <c r="V161" s="30"/>
      <c r="W161" s="30"/>
      <c r="X161" s="30"/>
      <c r="Y161" s="30"/>
      <c r="Z161" s="30"/>
      <c r="AA161" s="30"/>
      <c r="AB161" s="31"/>
      <c r="AC161" s="31"/>
      <c r="AD161" s="31"/>
      <c r="AE161" s="31"/>
      <c r="AF161" s="31"/>
      <c r="AG161" s="31"/>
      <c r="AH161" s="31"/>
      <c r="AI161" s="31"/>
    </row>
    <row r="162" spans="1:35">
      <c r="A162" s="29">
        <v>34700</v>
      </c>
      <c r="B162" s="27" t="s">
        <v>529</v>
      </c>
      <c r="C162" s="27">
        <v>98246008</v>
      </c>
      <c r="D162" s="28">
        <v>85058973.937684268</v>
      </c>
      <c r="E162" s="28">
        <v>0</v>
      </c>
      <c r="F162" s="28">
        <v>9147.652616647887</v>
      </c>
      <c r="G162" s="28">
        <v>0</v>
      </c>
      <c r="H162" s="28">
        <v>1102367.52</v>
      </c>
      <c r="I162" s="43">
        <f t="shared" si="6"/>
        <v>1111515.172616648</v>
      </c>
      <c r="J162" s="28"/>
      <c r="K162" s="28">
        <v>5816707.6652337583</v>
      </c>
      <c r="L162" s="28">
        <v>0</v>
      </c>
      <c r="M162" s="28">
        <v>36849510.870229706</v>
      </c>
      <c r="N162" s="28">
        <v>725769.73000000045</v>
      </c>
      <c r="O162" s="43">
        <f t="shared" si="7"/>
        <v>43391988.265463471</v>
      </c>
      <c r="P162" s="28"/>
      <c r="Q162" s="43">
        <f t="shared" si="8"/>
        <v>-1150614.4416836407</v>
      </c>
      <c r="R162" s="28">
        <v>130441</v>
      </c>
      <c r="S162" s="28">
        <v>-1020173.4416836407</v>
      </c>
      <c r="T162" s="30"/>
      <c r="U162" s="30"/>
      <c r="V162" s="30"/>
      <c r="W162" s="30"/>
      <c r="X162" s="30"/>
      <c r="Y162" s="30"/>
      <c r="Z162" s="30"/>
      <c r="AA162" s="30"/>
      <c r="AB162" s="31"/>
      <c r="AC162" s="31"/>
      <c r="AD162" s="31"/>
      <c r="AE162" s="31"/>
      <c r="AF162" s="31"/>
      <c r="AG162" s="31"/>
      <c r="AH162" s="31"/>
      <c r="AI162" s="31"/>
    </row>
    <row r="163" spans="1:35">
      <c r="A163" s="29">
        <v>34800</v>
      </c>
      <c r="B163" s="27" t="s">
        <v>530</v>
      </c>
      <c r="C163" s="27">
        <v>10908167</v>
      </c>
      <c r="D163" s="28">
        <v>9534108.7603936195</v>
      </c>
      <c r="E163" s="28">
        <v>0</v>
      </c>
      <c r="F163" s="28">
        <v>1025.3440699502507</v>
      </c>
      <c r="G163" s="28">
        <v>0</v>
      </c>
      <c r="H163" s="28">
        <v>976124.77</v>
      </c>
      <c r="I163" s="43">
        <f t="shared" si="6"/>
        <v>977150.1140699503</v>
      </c>
      <c r="J163" s="28"/>
      <c r="K163" s="28">
        <v>651984.3899983085</v>
      </c>
      <c r="L163" s="28">
        <v>0</v>
      </c>
      <c r="M163" s="28">
        <v>4130395.9643805195</v>
      </c>
      <c r="N163" s="28">
        <v>0</v>
      </c>
      <c r="O163" s="43">
        <f t="shared" si="7"/>
        <v>4782380.3543788278</v>
      </c>
      <c r="P163" s="28"/>
      <c r="Q163" s="43">
        <f t="shared" si="8"/>
        <v>-128970.32102337992</v>
      </c>
      <c r="R163" s="28">
        <v>240392</v>
      </c>
      <c r="S163" s="28">
        <v>111421.67897662008</v>
      </c>
      <c r="T163" s="30"/>
      <c r="U163" s="30"/>
      <c r="V163" s="30"/>
      <c r="W163" s="30"/>
      <c r="X163" s="30"/>
      <c r="Y163" s="30"/>
      <c r="Z163" s="30"/>
      <c r="AA163" s="30"/>
      <c r="AB163" s="31"/>
      <c r="AC163" s="31"/>
      <c r="AD163" s="31"/>
      <c r="AE163" s="31"/>
      <c r="AF163" s="31"/>
      <c r="AG163" s="31"/>
      <c r="AH163" s="31"/>
      <c r="AI163" s="31"/>
    </row>
    <row r="164" spans="1:35">
      <c r="A164" s="29">
        <v>34900</v>
      </c>
      <c r="B164" s="27" t="s">
        <v>531</v>
      </c>
      <c r="C164" s="27">
        <v>217402149</v>
      </c>
      <c r="D164" s="28">
        <v>183323701.3621273</v>
      </c>
      <c r="E164" s="28">
        <v>0</v>
      </c>
      <c r="F164" s="28">
        <v>19715.515847822</v>
      </c>
      <c r="G164" s="28">
        <v>0</v>
      </c>
      <c r="H164" s="28">
        <v>5692671.6500000004</v>
      </c>
      <c r="I164" s="43">
        <f t="shared" si="6"/>
        <v>5712387.1658478221</v>
      </c>
      <c r="J164" s="28"/>
      <c r="K164" s="28">
        <v>12536483.069695707</v>
      </c>
      <c r="L164" s="28">
        <v>0</v>
      </c>
      <c r="M164" s="28">
        <v>79420059.548864663</v>
      </c>
      <c r="N164" s="28">
        <v>7409054.6700000018</v>
      </c>
      <c r="O164" s="43">
        <f t="shared" si="7"/>
        <v>99365597.288560376</v>
      </c>
      <c r="P164" s="28"/>
      <c r="Q164" s="43">
        <f t="shared" si="8"/>
        <v>-2479866.498041492</v>
      </c>
      <c r="R164" s="28">
        <v>-58643</v>
      </c>
      <c r="S164" s="28">
        <v>-2538509.498041492</v>
      </c>
      <c r="T164" s="30"/>
      <c r="U164" s="30"/>
      <c r="V164" s="30"/>
      <c r="W164" s="30"/>
      <c r="X164" s="30"/>
      <c r="Y164" s="30"/>
      <c r="Z164" s="30"/>
      <c r="AA164" s="30"/>
      <c r="AB164" s="31"/>
      <c r="AC164" s="31"/>
      <c r="AD164" s="31"/>
      <c r="AE164" s="31"/>
      <c r="AF164" s="31"/>
      <c r="AG164" s="31"/>
      <c r="AH164" s="31"/>
      <c r="AI164" s="31"/>
    </row>
    <row r="165" spans="1:35">
      <c r="A165" s="29">
        <v>34901</v>
      </c>
      <c r="B165" s="27" t="s">
        <v>532</v>
      </c>
      <c r="C165" s="27">
        <v>5693757</v>
      </c>
      <c r="D165" s="28">
        <v>4757132.2068078816</v>
      </c>
      <c r="E165" s="28">
        <v>0</v>
      </c>
      <c r="F165" s="28">
        <v>511.60497308113037</v>
      </c>
      <c r="G165" s="28">
        <v>0</v>
      </c>
      <c r="H165" s="28">
        <v>258444.28000000003</v>
      </c>
      <c r="I165" s="43">
        <f t="shared" si="6"/>
        <v>258955.88497308115</v>
      </c>
      <c r="J165" s="28"/>
      <c r="K165" s="28">
        <v>325313.68354291638</v>
      </c>
      <c r="L165" s="28">
        <v>0</v>
      </c>
      <c r="M165" s="28">
        <v>2060899.5342157029</v>
      </c>
      <c r="N165" s="28">
        <v>268709.7</v>
      </c>
      <c r="O165" s="43">
        <f t="shared" si="7"/>
        <v>2654922.9177586194</v>
      </c>
      <c r="P165" s="28"/>
      <c r="Q165" s="43">
        <f t="shared" si="8"/>
        <v>-64350.942819255346</v>
      </c>
      <c r="R165" s="28">
        <v>10872</v>
      </c>
      <c r="S165" s="28">
        <v>-53478.942819255346</v>
      </c>
      <c r="T165" s="30"/>
      <c r="U165" s="30"/>
      <c r="V165" s="30"/>
      <c r="W165" s="30"/>
      <c r="X165" s="30"/>
      <c r="Y165" s="30"/>
      <c r="Z165" s="30"/>
      <c r="AA165" s="30"/>
      <c r="AB165" s="31"/>
      <c r="AC165" s="31"/>
      <c r="AD165" s="31"/>
      <c r="AE165" s="31"/>
      <c r="AF165" s="31"/>
      <c r="AG165" s="31"/>
      <c r="AH165" s="31"/>
      <c r="AI165" s="31"/>
    </row>
    <row r="166" spans="1:35">
      <c r="A166" s="29">
        <v>34903</v>
      </c>
      <c r="B166" s="27" t="s">
        <v>533</v>
      </c>
      <c r="C166" s="27">
        <v>343966</v>
      </c>
      <c r="D166" s="28">
        <v>247134.35599705199</v>
      </c>
      <c r="E166" s="28">
        <v>0</v>
      </c>
      <c r="F166" s="28">
        <v>26.577978578707075</v>
      </c>
      <c r="G166" s="28">
        <v>0</v>
      </c>
      <c r="H166" s="28">
        <v>9552.23</v>
      </c>
      <c r="I166" s="43">
        <f t="shared" si="6"/>
        <v>9578.8079785787068</v>
      </c>
      <c r="J166" s="28"/>
      <c r="K166" s="28">
        <v>16900.109591375709</v>
      </c>
      <c r="L166" s="28">
        <v>0</v>
      </c>
      <c r="M166" s="28">
        <v>107064.13454774253</v>
      </c>
      <c r="N166" s="28">
        <v>62154.679999999993</v>
      </c>
      <c r="O166" s="43">
        <f t="shared" si="7"/>
        <v>186118.92413911823</v>
      </c>
      <c r="P166" s="28"/>
      <c r="Q166" s="43">
        <f t="shared" si="8"/>
        <v>-3343.0440862789437</v>
      </c>
      <c r="R166" s="28">
        <v>-10046</v>
      </c>
      <c r="S166" s="28">
        <v>-13389.044086278944</v>
      </c>
      <c r="T166" s="30"/>
      <c r="U166" s="30"/>
      <c r="V166" s="30"/>
      <c r="W166" s="30"/>
      <c r="X166" s="30"/>
      <c r="Y166" s="30"/>
      <c r="Z166" s="30"/>
      <c r="AA166" s="30"/>
      <c r="AB166" s="31"/>
      <c r="AC166" s="31"/>
      <c r="AD166" s="31"/>
      <c r="AE166" s="31"/>
      <c r="AF166" s="31"/>
      <c r="AG166" s="31"/>
      <c r="AH166" s="31"/>
      <c r="AI166" s="31"/>
    </row>
    <row r="167" spans="1:35">
      <c r="A167" s="29">
        <v>34905</v>
      </c>
      <c r="B167" s="27" t="s">
        <v>534</v>
      </c>
      <c r="C167" s="27">
        <v>19446808</v>
      </c>
      <c r="D167" s="28">
        <v>17005944.919080593</v>
      </c>
      <c r="E167" s="28">
        <v>0</v>
      </c>
      <c r="F167" s="28">
        <v>1828.9013689023218</v>
      </c>
      <c r="G167" s="28">
        <v>0</v>
      </c>
      <c r="H167" s="28">
        <v>156979.70999999996</v>
      </c>
      <c r="I167" s="43">
        <f t="shared" si="6"/>
        <v>158808.61136890229</v>
      </c>
      <c r="J167" s="28"/>
      <c r="K167" s="28">
        <v>1162941.4733229079</v>
      </c>
      <c r="L167" s="28">
        <v>0</v>
      </c>
      <c r="M167" s="28">
        <v>7367367.7497648941</v>
      </c>
      <c r="N167" s="28">
        <v>1528015.58</v>
      </c>
      <c r="O167" s="43">
        <f t="shared" si="7"/>
        <v>10058324.803087803</v>
      </c>
      <c r="P167" s="28"/>
      <c r="Q167" s="43">
        <f t="shared" si="8"/>
        <v>-230043.75173191982</v>
      </c>
      <c r="R167" s="28">
        <v>-350609</v>
      </c>
      <c r="S167" s="28">
        <v>-580652.75173191982</v>
      </c>
      <c r="T167" s="30"/>
      <c r="U167" s="30"/>
      <c r="V167" s="30"/>
      <c r="W167" s="30"/>
      <c r="X167" s="30"/>
      <c r="Y167" s="30"/>
      <c r="Z167" s="30"/>
      <c r="AA167" s="30"/>
      <c r="AB167" s="31"/>
      <c r="AC167" s="31"/>
      <c r="AD167" s="31"/>
      <c r="AE167" s="31"/>
      <c r="AF167" s="31"/>
      <c r="AG167" s="31"/>
      <c r="AH167" s="31"/>
      <c r="AI167" s="31"/>
    </row>
    <row r="168" spans="1:35">
      <c r="A168" s="29">
        <v>34910</v>
      </c>
      <c r="B168" s="27" t="s">
        <v>535</v>
      </c>
      <c r="C168" s="27">
        <v>67882513</v>
      </c>
      <c r="D168" s="28">
        <v>58138075.038572073</v>
      </c>
      <c r="E168" s="28">
        <v>0</v>
      </c>
      <c r="F168" s="28">
        <v>6252.4493396033149</v>
      </c>
      <c r="G168" s="28">
        <v>0</v>
      </c>
      <c r="H168" s="28">
        <v>1180988.1900000002</v>
      </c>
      <c r="I168" s="43">
        <f t="shared" si="6"/>
        <v>1187240.6393396035</v>
      </c>
      <c r="J168" s="28"/>
      <c r="K168" s="28">
        <v>3975737.98702945</v>
      </c>
      <c r="L168" s="28">
        <v>0</v>
      </c>
      <c r="M168" s="28">
        <v>25186756.598732948</v>
      </c>
      <c r="N168" s="28">
        <v>1228580.2199999997</v>
      </c>
      <c r="O168" s="43">
        <f t="shared" si="7"/>
        <v>30391074.805762395</v>
      </c>
      <c r="P168" s="28"/>
      <c r="Q168" s="43">
        <f t="shared" si="8"/>
        <v>-786448.59042310063</v>
      </c>
      <c r="R168" s="28">
        <v>49532</v>
      </c>
      <c r="S168" s="28">
        <v>-736916.59042310063</v>
      </c>
      <c r="T168" s="30"/>
      <c r="U168" s="30"/>
      <c r="V168" s="30"/>
      <c r="W168" s="30"/>
      <c r="X168" s="30"/>
      <c r="Y168" s="30"/>
      <c r="Z168" s="30"/>
      <c r="AA168" s="30"/>
      <c r="AB168" s="31"/>
      <c r="AC168" s="31"/>
      <c r="AD168" s="31"/>
      <c r="AE168" s="31"/>
      <c r="AF168" s="31"/>
      <c r="AG168" s="31"/>
      <c r="AH168" s="31"/>
      <c r="AI168" s="31"/>
    </row>
    <row r="169" spans="1:35">
      <c r="A169" s="29">
        <v>35000</v>
      </c>
      <c r="B169" s="27" t="s">
        <v>536</v>
      </c>
      <c r="C169" s="27">
        <v>44635464</v>
      </c>
      <c r="D169" s="28">
        <v>38087755.511574969</v>
      </c>
      <c r="E169" s="28">
        <v>0</v>
      </c>
      <c r="F169" s="28">
        <v>4096.1410727108487</v>
      </c>
      <c r="G169" s="28">
        <v>0</v>
      </c>
      <c r="H169" s="28">
        <v>1674556.1999999997</v>
      </c>
      <c r="I169" s="43">
        <f t="shared" si="6"/>
        <v>1678652.3410727105</v>
      </c>
      <c r="J169" s="28"/>
      <c r="K169" s="28">
        <v>2604608.6547006378</v>
      </c>
      <c r="L169" s="28">
        <v>0</v>
      </c>
      <c r="M169" s="28">
        <v>16500494.860304862</v>
      </c>
      <c r="N169" s="28">
        <v>972929.66999999993</v>
      </c>
      <c r="O169" s="43">
        <f t="shared" si="7"/>
        <v>20078033.185005501</v>
      </c>
      <c r="P169" s="28"/>
      <c r="Q169" s="43">
        <f t="shared" si="8"/>
        <v>-515222.78675703611</v>
      </c>
      <c r="R169" s="28">
        <v>224054</v>
      </c>
      <c r="S169" s="28">
        <v>-291168.78675703611</v>
      </c>
      <c r="T169" s="30"/>
      <c r="U169" s="30"/>
      <c r="V169" s="30"/>
      <c r="W169" s="30"/>
      <c r="X169" s="30"/>
      <c r="Y169" s="30"/>
      <c r="Z169" s="30"/>
      <c r="AA169" s="30"/>
      <c r="AB169" s="31"/>
      <c r="AC169" s="31"/>
      <c r="AD169" s="31"/>
      <c r="AE169" s="31"/>
      <c r="AF169" s="31"/>
      <c r="AG169" s="31"/>
      <c r="AH169" s="31"/>
      <c r="AI169" s="31"/>
    </row>
    <row r="170" spans="1:35">
      <c r="A170" s="29">
        <v>35005</v>
      </c>
      <c r="B170" s="27" t="s">
        <v>537</v>
      </c>
      <c r="C170" s="27">
        <v>19180331</v>
      </c>
      <c r="D170" s="28">
        <v>17095884.180435419</v>
      </c>
      <c r="E170" s="28">
        <v>0</v>
      </c>
      <c r="F170" s="28">
        <v>1838.5738626737623</v>
      </c>
      <c r="G170" s="28">
        <v>0</v>
      </c>
      <c r="H170" s="28">
        <v>573134.56999999995</v>
      </c>
      <c r="I170" s="43">
        <f t="shared" si="6"/>
        <v>574973.14386267366</v>
      </c>
      <c r="J170" s="28"/>
      <c r="K170" s="28">
        <v>1169091.9111477847</v>
      </c>
      <c r="L170" s="28">
        <v>0</v>
      </c>
      <c r="M170" s="28">
        <v>7406331.4795117211</v>
      </c>
      <c r="N170" s="28">
        <v>791971.74000000022</v>
      </c>
      <c r="O170" s="43">
        <f t="shared" si="7"/>
        <v>9367395.1306595057</v>
      </c>
      <c r="P170" s="28"/>
      <c r="Q170" s="43">
        <f t="shared" si="8"/>
        <v>-231260.38199619739</v>
      </c>
      <c r="R170" s="28">
        <v>-83366</v>
      </c>
      <c r="S170" s="28">
        <v>-314626.38199619739</v>
      </c>
      <c r="T170" s="30"/>
      <c r="U170" s="30"/>
      <c r="V170" s="30"/>
      <c r="W170" s="30"/>
      <c r="X170" s="30"/>
      <c r="Y170" s="30"/>
      <c r="Z170" s="30"/>
      <c r="AA170" s="30"/>
      <c r="AB170" s="31"/>
      <c r="AC170" s="31"/>
      <c r="AD170" s="31"/>
      <c r="AE170" s="31"/>
      <c r="AF170" s="31"/>
      <c r="AG170" s="31"/>
      <c r="AH170" s="31"/>
      <c r="AI170" s="31"/>
    </row>
    <row r="171" spans="1:35">
      <c r="A171" s="29">
        <v>35100</v>
      </c>
      <c r="B171" s="27" t="s">
        <v>538</v>
      </c>
      <c r="C171" s="27">
        <v>396255480</v>
      </c>
      <c r="D171" s="28">
        <v>343708409.37652481</v>
      </c>
      <c r="E171" s="28">
        <v>0</v>
      </c>
      <c r="F171" s="28">
        <v>36964.061635370155</v>
      </c>
      <c r="G171" s="28">
        <v>0</v>
      </c>
      <c r="H171" s="28">
        <v>18616688.460000001</v>
      </c>
      <c r="I171" s="43">
        <f t="shared" si="6"/>
        <v>18653652.521635372</v>
      </c>
      <c r="J171" s="28"/>
      <c r="K171" s="28">
        <v>23504296.639045279</v>
      </c>
      <c r="L171" s="28">
        <v>0</v>
      </c>
      <c r="M171" s="28">
        <v>148902417.71550253</v>
      </c>
      <c r="N171" s="28">
        <v>1761450.0300000012</v>
      </c>
      <c r="O171" s="43">
        <f t="shared" si="7"/>
        <v>174168164.3845478</v>
      </c>
      <c r="P171" s="28"/>
      <c r="Q171" s="43">
        <f t="shared" si="8"/>
        <v>-4649431.3812854998</v>
      </c>
      <c r="R171" s="28">
        <v>4301881</v>
      </c>
      <c r="S171" s="28">
        <v>-347550.38128549978</v>
      </c>
      <c r="T171" s="30"/>
      <c r="U171" s="30"/>
      <c r="V171" s="30"/>
      <c r="W171" s="30"/>
      <c r="X171" s="30"/>
      <c r="Y171" s="30"/>
      <c r="Z171" s="30"/>
      <c r="AA171" s="30"/>
      <c r="AB171" s="31"/>
      <c r="AC171" s="31"/>
      <c r="AD171" s="31"/>
      <c r="AE171" s="31"/>
      <c r="AF171" s="31"/>
      <c r="AG171" s="31"/>
      <c r="AH171" s="31"/>
      <c r="AI171" s="31"/>
    </row>
    <row r="172" spans="1:35">
      <c r="A172" s="29">
        <v>35105</v>
      </c>
      <c r="B172" s="27" t="s">
        <v>539</v>
      </c>
      <c r="C172" s="27">
        <v>32385407</v>
      </c>
      <c r="D172" s="28">
        <v>28788039.933612935</v>
      </c>
      <c r="E172" s="28">
        <v>0</v>
      </c>
      <c r="F172" s="28">
        <v>3096.0048000109264</v>
      </c>
      <c r="G172" s="28">
        <v>0</v>
      </c>
      <c r="H172" s="28">
        <v>819635.37000000011</v>
      </c>
      <c r="I172" s="43">
        <f t="shared" si="6"/>
        <v>822731.37480001105</v>
      </c>
      <c r="J172" s="28"/>
      <c r="K172" s="28">
        <v>1968653.1186208525</v>
      </c>
      <c r="L172" s="28">
        <v>0</v>
      </c>
      <c r="M172" s="28">
        <v>12471643.525756482</v>
      </c>
      <c r="N172" s="28">
        <v>2166219.7999999998</v>
      </c>
      <c r="O172" s="43">
        <f t="shared" si="7"/>
        <v>16606516.444377333</v>
      </c>
      <c r="P172" s="28"/>
      <c r="Q172" s="43">
        <f t="shared" si="8"/>
        <v>-389423.16501299758</v>
      </c>
      <c r="R172" s="28">
        <v>-377630</v>
      </c>
      <c r="S172" s="28">
        <v>-767053.16501299758</v>
      </c>
      <c r="T172" s="30"/>
      <c r="U172" s="30"/>
      <c r="V172" s="30"/>
      <c r="W172" s="30"/>
      <c r="X172" s="30"/>
      <c r="Y172" s="30"/>
      <c r="Z172" s="30"/>
      <c r="AA172" s="30"/>
      <c r="AB172" s="31"/>
      <c r="AC172" s="31"/>
      <c r="AD172" s="31"/>
      <c r="AE172" s="31"/>
      <c r="AF172" s="31"/>
      <c r="AG172" s="31"/>
      <c r="AH172" s="31"/>
      <c r="AI172" s="31"/>
    </row>
    <row r="173" spans="1:35">
      <c r="A173" s="29">
        <v>35106</v>
      </c>
      <c r="B173" s="27" t="s">
        <v>540</v>
      </c>
      <c r="C173" s="27">
        <v>8870821</v>
      </c>
      <c r="D173" s="28">
        <v>7517880.0490264948</v>
      </c>
      <c r="E173" s="28">
        <v>0</v>
      </c>
      <c r="F173" s="28">
        <v>808.50913326964508</v>
      </c>
      <c r="G173" s="28">
        <v>0</v>
      </c>
      <c r="H173" s="28">
        <v>86139.959999999992</v>
      </c>
      <c r="I173" s="43">
        <f t="shared" si="6"/>
        <v>86948.469133269638</v>
      </c>
      <c r="J173" s="28"/>
      <c r="K173" s="28">
        <v>514105.80068839423</v>
      </c>
      <c r="L173" s="28">
        <v>0</v>
      </c>
      <c r="M173" s="28">
        <v>3256919.2713854215</v>
      </c>
      <c r="N173" s="28">
        <v>289995.45</v>
      </c>
      <c r="O173" s="43">
        <f t="shared" si="7"/>
        <v>4061020.522073816</v>
      </c>
      <c r="P173" s="28"/>
      <c r="Q173" s="43">
        <f t="shared" si="8"/>
        <v>-101696.28471463255</v>
      </c>
      <c r="R173" s="28">
        <v>-36465</v>
      </c>
      <c r="S173" s="28">
        <v>-138161.28471463255</v>
      </c>
      <c r="T173" s="30"/>
      <c r="U173" s="30"/>
      <c r="V173" s="30"/>
      <c r="W173" s="30"/>
      <c r="X173" s="30"/>
      <c r="Y173" s="30"/>
      <c r="Z173" s="30"/>
      <c r="AA173" s="30"/>
      <c r="AB173" s="31"/>
      <c r="AC173" s="31"/>
      <c r="AD173" s="31"/>
      <c r="AE173" s="31"/>
      <c r="AF173" s="31"/>
      <c r="AG173" s="31"/>
      <c r="AH173" s="31"/>
      <c r="AI173" s="31"/>
    </row>
    <row r="174" spans="1:35">
      <c r="A174" s="29">
        <v>35200</v>
      </c>
      <c r="B174" s="27" t="s">
        <v>541</v>
      </c>
      <c r="C174" s="27">
        <v>16532303</v>
      </c>
      <c r="D174" s="28">
        <v>14066274.415580325</v>
      </c>
      <c r="E174" s="28">
        <v>0</v>
      </c>
      <c r="F174" s="28">
        <v>1512.7551030193401</v>
      </c>
      <c r="G174" s="28">
        <v>0</v>
      </c>
      <c r="H174" s="28">
        <v>406364.20000000007</v>
      </c>
      <c r="I174" s="43">
        <f t="shared" si="6"/>
        <v>407876.95510301943</v>
      </c>
      <c r="J174" s="28"/>
      <c r="K174" s="28">
        <v>961913.89989386406</v>
      </c>
      <c r="L174" s="28">
        <v>0</v>
      </c>
      <c r="M174" s="28">
        <v>6093834.9922970561</v>
      </c>
      <c r="N174" s="28">
        <v>365910.06000000006</v>
      </c>
      <c r="O174" s="43">
        <f t="shared" si="7"/>
        <v>7421658.9521909207</v>
      </c>
      <c r="P174" s="28"/>
      <c r="Q174" s="43">
        <f t="shared" si="8"/>
        <v>-190278.09004213265</v>
      </c>
      <c r="R174" s="28">
        <v>28411</v>
      </c>
      <c r="S174" s="28">
        <v>-161867.09004213265</v>
      </c>
      <c r="T174" s="30"/>
      <c r="U174" s="30"/>
      <c r="V174" s="30"/>
      <c r="W174" s="30"/>
      <c r="X174" s="30"/>
      <c r="Y174" s="30"/>
      <c r="Z174" s="30"/>
      <c r="AA174" s="30"/>
      <c r="AB174" s="31"/>
      <c r="AC174" s="31"/>
      <c r="AD174" s="31"/>
      <c r="AE174" s="31"/>
      <c r="AF174" s="31"/>
      <c r="AG174" s="31"/>
      <c r="AH174" s="31"/>
      <c r="AI174" s="31"/>
    </row>
    <row r="175" spans="1:35">
      <c r="A175" s="29">
        <v>35300</v>
      </c>
      <c r="B175" s="27" t="s">
        <v>542</v>
      </c>
      <c r="C175" s="27">
        <v>119790962</v>
      </c>
      <c r="D175" s="28">
        <v>105851520.57938598</v>
      </c>
      <c r="E175" s="28">
        <v>0</v>
      </c>
      <c r="F175" s="28">
        <v>11383.783516355574</v>
      </c>
      <c r="G175" s="28">
        <v>0</v>
      </c>
      <c r="H175" s="28">
        <v>10590766.09</v>
      </c>
      <c r="I175" s="43">
        <f t="shared" si="6"/>
        <v>10602149.873516355</v>
      </c>
      <c r="J175" s="28"/>
      <c r="K175" s="28">
        <v>7238593.7260494437</v>
      </c>
      <c r="L175" s="28">
        <v>0</v>
      </c>
      <c r="M175" s="28">
        <v>45857322.310956463</v>
      </c>
      <c r="N175" s="28">
        <v>0</v>
      </c>
      <c r="O175" s="43">
        <f t="shared" si="7"/>
        <v>53095916.037005909</v>
      </c>
      <c r="P175" s="28"/>
      <c r="Q175" s="43">
        <f t="shared" si="8"/>
        <v>-1431880.5341472095</v>
      </c>
      <c r="R175" s="28">
        <v>2553022</v>
      </c>
      <c r="S175" s="28">
        <v>1121141.4658527905</v>
      </c>
      <c r="T175" s="30"/>
      <c r="U175" s="30"/>
      <c r="V175" s="30"/>
      <c r="W175" s="30"/>
      <c r="X175" s="30"/>
      <c r="Y175" s="30"/>
      <c r="Z175" s="30"/>
      <c r="AA175" s="30"/>
      <c r="AB175" s="31"/>
      <c r="AC175" s="31"/>
      <c r="AD175" s="31"/>
      <c r="AE175" s="31"/>
      <c r="AF175" s="31"/>
      <c r="AG175" s="31"/>
      <c r="AH175" s="31"/>
      <c r="AI175" s="31"/>
    </row>
    <row r="176" spans="1:35">
      <c r="A176" s="29">
        <v>35305</v>
      </c>
      <c r="B176" s="27" t="s">
        <v>543</v>
      </c>
      <c r="C176" s="27">
        <v>39998236</v>
      </c>
      <c r="D176" s="28">
        <v>35811349.196752153</v>
      </c>
      <c r="E176" s="28">
        <v>0</v>
      </c>
      <c r="F176" s="28">
        <v>3851.3253512001797</v>
      </c>
      <c r="G176" s="28">
        <v>0</v>
      </c>
      <c r="H176" s="28">
        <v>1391684.6700000002</v>
      </c>
      <c r="I176" s="43">
        <f t="shared" si="6"/>
        <v>1395535.9953512002</v>
      </c>
      <c r="J176" s="28"/>
      <c r="K176" s="28">
        <v>2448937.9549531145</v>
      </c>
      <c r="L176" s="28">
        <v>0</v>
      </c>
      <c r="M176" s="28">
        <v>15514303.104991317</v>
      </c>
      <c r="N176" s="28">
        <v>1122380.3700000001</v>
      </c>
      <c r="O176" s="43">
        <f t="shared" si="7"/>
        <v>19085621.429944433</v>
      </c>
      <c r="P176" s="28"/>
      <c r="Q176" s="43">
        <f t="shared" si="8"/>
        <v>-484429.25791131705</v>
      </c>
      <c r="R176" s="28">
        <v>-2261</v>
      </c>
      <c r="S176" s="28">
        <v>-486690.25791131705</v>
      </c>
      <c r="T176" s="30"/>
      <c r="U176" s="30"/>
      <c r="V176" s="30"/>
      <c r="W176" s="30"/>
      <c r="X176" s="30"/>
      <c r="Y176" s="30"/>
      <c r="Z176" s="30"/>
      <c r="AA176" s="30"/>
      <c r="AB176" s="31"/>
      <c r="AC176" s="31"/>
      <c r="AD176" s="31"/>
      <c r="AE176" s="31"/>
      <c r="AF176" s="31"/>
      <c r="AG176" s="31"/>
      <c r="AH176" s="31"/>
      <c r="AI176" s="31"/>
    </row>
    <row r="177" spans="1:35">
      <c r="A177" s="29">
        <v>35400</v>
      </c>
      <c r="B177" s="27" t="s">
        <v>544</v>
      </c>
      <c r="C177" s="27">
        <v>88553112</v>
      </c>
      <c r="D177" s="28">
        <v>75163136.977714434</v>
      </c>
      <c r="E177" s="28">
        <v>0</v>
      </c>
      <c r="F177" s="28">
        <v>8083.4066720092133</v>
      </c>
      <c r="G177" s="28">
        <v>0</v>
      </c>
      <c r="H177" s="28">
        <v>661152.41000000015</v>
      </c>
      <c r="I177" s="43">
        <f t="shared" si="6"/>
        <v>669235.81667200942</v>
      </c>
      <c r="J177" s="28"/>
      <c r="K177" s="28">
        <v>5139986.7835719706</v>
      </c>
      <c r="L177" s="28">
        <v>0</v>
      </c>
      <c r="M177" s="28">
        <v>32562406.391186688</v>
      </c>
      <c r="N177" s="28">
        <v>2350500.21</v>
      </c>
      <c r="O177" s="43">
        <f t="shared" si="7"/>
        <v>40052893.384758659</v>
      </c>
      <c r="P177" s="28"/>
      <c r="Q177" s="43">
        <f t="shared" si="8"/>
        <v>-1016750.9463453991</v>
      </c>
      <c r="R177" s="28">
        <v>-304808</v>
      </c>
      <c r="S177" s="28">
        <v>-1321558.9463453991</v>
      </c>
      <c r="T177" s="30"/>
      <c r="U177" s="30"/>
      <c r="V177" s="30"/>
      <c r="W177" s="30"/>
      <c r="X177" s="30"/>
      <c r="Y177" s="30"/>
      <c r="Z177" s="30"/>
      <c r="AA177" s="30"/>
      <c r="AB177" s="31"/>
      <c r="AC177" s="31"/>
      <c r="AD177" s="31"/>
      <c r="AE177" s="31"/>
      <c r="AF177" s="31"/>
      <c r="AG177" s="31"/>
      <c r="AH177" s="31"/>
      <c r="AI177" s="31"/>
    </row>
    <row r="178" spans="1:35">
      <c r="A178" s="29">
        <v>35401</v>
      </c>
      <c r="B178" s="27" t="s">
        <v>545</v>
      </c>
      <c r="C178" s="27">
        <v>1088886</v>
      </c>
      <c r="D178" s="28">
        <v>799326.30086877407</v>
      </c>
      <c r="E178" s="28">
        <v>0</v>
      </c>
      <c r="F178" s="28">
        <v>85.963316376693385</v>
      </c>
      <c r="G178" s="28">
        <v>0</v>
      </c>
      <c r="H178" s="28">
        <v>244771.76</v>
      </c>
      <c r="I178" s="43">
        <f t="shared" si="6"/>
        <v>244857.72331637671</v>
      </c>
      <c r="J178" s="28"/>
      <c r="K178" s="28">
        <v>54661.398093236545</v>
      </c>
      <c r="L178" s="28">
        <v>0</v>
      </c>
      <c r="M178" s="28">
        <v>346286.23254659056</v>
      </c>
      <c r="N178" s="28">
        <v>191114.61</v>
      </c>
      <c r="O178" s="43">
        <f t="shared" si="7"/>
        <v>592062.2406398271</v>
      </c>
      <c r="P178" s="28"/>
      <c r="Q178" s="43">
        <f t="shared" si="8"/>
        <v>-10812.679211061761</v>
      </c>
      <c r="R178" s="28">
        <v>22967</v>
      </c>
      <c r="S178" s="28">
        <v>12154.320788938239</v>
      </c>
      <c r="T178" s="30"/>
      <c r="U178" s="30"/>
      <c r="V178" s="30"/>
      <c r="W178" s="30"/>
      <c r="X178" s="30"/>
      <c r="Y178" s="30"/>
      <c r="Z178" s="30"/>
      <c r="AA178" s="30"/>
      <c r="AB178" s="31"/>
      <c r="AC178" s="31"/>
      <c r="AD178" s="31"/>
      <c r="AE178" s="31"/>
      <c r="AF178" s="31"/>
      <c r="AG178" s="31"/>
      <c r="AH178" s="31"/>
      <c r="AI178" s="31"/>
    </row>
    <row r="179" spans="1:35">
      <c r="A179" s="29">
        <v>35405</v>
      </c>
      <c r="B179" s="27" t="s">
        <v>546</v>
      </c>
      <c r="C179" s="27">
        <v>28754914</v>
      </c>
      <c r="D179" s="28">
        <v>24827165.283075243</v>
      </c>
      <c r="E179" s="28">
        <v>0</v>
      </c>
      <c r="F179" s="28">
        <v>2670.0331629190505</v>
      </c>
      <c r="G179" s="28">
        <v>0</v>
      </c>
      <c r="H179" s="28">
        <v>0</v>
      </c>
      <c r="I179" s="43">
        <f t="shared" si="6"/>
        <v>2670.0331629190505</v>
      </c>
      <c r="J179" s="28"/>
      <c r="K179" s="28">
        <v>1697791.0089103016</v>
      </c>
      <c r="L179" s="28">
        <v>0</v>
      </c>
      <c r="M179" s="28">
        <v>10755700.963305017</v>
      </c>
      <c r="N179" s="28">
        <v>1693084.79</v>
      </c>
      <c r="O179" s="43">
        <f t="shared" si="7"/>
        <v>14146576.76221532</v>
      </c>
      <c r="P179" s="28"/>
      <c r="Q179" s="43">
        <f t="shared" si="8"/>
        <v>-335843.39565298171</v>
      </c>
      <c r="R179" s="28">
        <v>-412643</v>
      </c>
      <c r="S179" s="28">
        <v>-748486.39565298171</v>
      </c>
      <c r="T179" s="30"/>
      <c r="U179" s="30"/>
      <c r="V179" s="30"/>
      <c r="W179" s="30"/>
      <c r="X179" s="30"/>
      <c r="Y179" s="30"/>
      <c r="Z179" s="30"/>
      <c r="AA179" s="30"/>
      <c r="AB179" s="31"/>
      <c r="AC179" s="31"/>
      <c r="AD179" s="31"/>
      <c r="AE179" s="31"/>
      <c r="AF179" s="31"/>
      <c r="AG179" s="31"/>
      <c r="AH179" s="31"/>
      <c r="AI179" s="31"/>
    </row>
    <row r="180" spans="1:35">
      <c r="A180" s="29">
        <v>35500</v>
      </c>
      <c r="B180" s="27" t="s">
        <v>547</v>
      </c>
      <c r="C180" s="27">
        <v>123670043</v>
      </c>
      <c r="D180" s="28">
        <v>104436764.98939911</v>
      </c>
      <c r="E180" s="28">
        <v>0</v>
      </c>
      <c r="F180" s="28">
        <v>11231.633908545859</v>
      </c>
      <c r="G180" s="28">
        <v>0</v>
      </c>
      <c r="H180" s="28">
        <v>0</v>
      </c>
      <c r="I180" s="43">
        <f t="shared" si="6"/>
        <v>11231.633908545859</v>
      </c>
      <c r="J180" s="28"/>
      <c r="K180" s="28">
        <v>7141846.5246528313</v>
      </c>
      <c r="L180" s="28">
        <v>0</v>
      </c>
      <c r="M180" s="28">
        <v>45244417.682649776</v>
      </c>
      <c r="N180" s="28">
        <v>5622943.7699999996</v>
      </c>
      <c r="O180" s="43">
        <f t="shared" si="7"/>
        <v>58009207.977302611</v>
      </c>
      <c r="P180" s="28"/>
      <c r="Q180" s="43">
        <f t="shared" si="8"/>
        <v>-1412742.7789898096</v>
      </c>
      <c r="R180" s="28">
        <v>-1198702</v>
      </c>
      <c r="S180" s="28">
        <v>-2611444.7789898096</v>
      </c>
      <c r="T180" s="30"/>
      <c r="U180" s="30"/>
      <c r="V180" s="30"/>
      <c r="W180" s="30"/>
      <c r="X180" s="30"/>
      <c r="Y180" s="30"/>
      <c r="Z180" s="30"/>
      <c r="AA180" s="30"/>
      <c r="AB180" s="31"/>
      <c r="AC180" s="31"/>
      <c r="AD180" s="31"/>
      <c r="AE180" s="31"/>
      <c r="AF180" s="31"/>
      <c r="AG180" s="31"/>
      <c r="AH180" s="31"/>
      <c r="AI180" s="31"/>
    </row>
    <row r="181" spans="1:35">
      <c r="A181" s="29">
        <v>35600</v>
      </c>
      <c r="B181" s="27" t="s">
        <v>548</v>
      </c>
      <c r="C181" s="27">
        <v>51057671</v>
      </c>
      <c r="D181" s="28">
        <v>44029559.850221165</v>
      </c>
      <c r="E181" s="28">
        <v>0</v>
      </c>
      <c r="F181" s="28">
        <v>4735.1514338443303</v>
      </c>
      <c r="G181" s="28">
        <v>0</v>
      </c>
      <c r="H181" s="28">
        <v>2708560.33</v>
      </c>
      <c r="I181" s="43">
        <f t="shared" si="6"/>
        <v>2713295.4814338442</v>
      </c>
      <c r="J181" s="28"/>
      <c r="K181" s="28">
        <v>3010935.4602249786</v>
      </c>
      <c r="L181" s="28">
        <v>0</v>
      </c>
      <c r="M181" s="28">
        <v>19074621.823316537</v>
      </c>
      <c r="N181" s="28">
        <v>492205.30000000005</v>
      </c>
      <c r="O181" s="43">
        <f t="shared" si="7"/>
        <v>22577762.583541516</v>
      </c>
      <c r="P181" s="28"/>
      <c r="Q181" s="43">
        <f t="shared" si="8"/>
        <v>-595599.09538156493</v>
      </c>
      <c r="R181" s="28">
        <v>578701</v>
      </c>
      <c r="S181" s="28">
        <v>-16898.095381564926</v>
      </c>
      <c r="T181" s="30"/>
      <c r="U181" s="30"/>
      <c r="V181" s="30"/>
      <c r="W181" s="30"/>
      <c r="X181" s="30"/>
      <c r="Y181" s="30"/>
      <c r="Z181" s="30"/>
      <c r="AA181" s="30"/>
      <c r="AB181" s="31"/>
      <c r="AC181" s="31"/>
      <c r="AD181" s="31"/>
      <c r="AE181" s="31"/>
      <c r="AF181" s="31"/>
      <c r="AG181" s="31"/>
      <c r="AH181" s="31"/>
      <c r="AI181" s="31"/>
    </row>
    <row r="182" spans="1:35">
      <c r="A182" s="29">
        <v>35700</v>
      </c>
      <c r="B182" s="27" t="s">
        <v>549</v>
      </c>
      <c r="C182" s="27">
        <v>28553119</v>
      </c>
      <c r="D182" s="28">
        <v>23520078.717761397</v>
      </c>
      <c r="E182" s="28">
        <v>0</v>
      </c>
      <c r="F182" s="28">
        <v>2529.4627941659223</v>
      </c>
      <c r="G182" s="28">
        <v>0</v>
      </c>
      <c r="H182" s="28">
        <v>1334036.1000000001</v>
      </c>
      <c r="I182" s="43">
        <f t="shared" si="6"/>
        <v>1336565.5627941659</v>
      </c>
      <c r="J182" s="28"/>
      <c r="K182" s="28">
        <v>1608406.6853360771</v>
      </c>
      <c r="L182" s="28">
        <v>0</v>
      </c>
      <c r="M182" s="28">
        <v>10189441.011328533</v>
      </c>
      <c r="N182" s="28">
        <v>1680885.4500000002</v>
      </c>
      <c r="O182" s="43">
        <f t="shared" si="7"/>
        <v>13478733.146664612</v>
      </c>
      <c r="P182" s="28"/>
      <c r="Q182" s="43">
        <f t="shared" si="8"/>
        <v>-318162.10591250937</v>
      </c>
      <c r="R182" s="28">
        <v>-2665</v>
      </c>
      <c r="S182" s="28">
        <v>-320827.10591250937</v>
      </c>
      <c r="T182" s="30"/>
      <c r="U182" s="30"/>
      <c r="V182" s="30"/>
      <c r="W182" s="30"/>
      <c r="X182" s="30"/>
      <c r="Y182" s="30"/>
      <c r="Z182" s="30"/>
      <c r="AA182" s="30"/>
      <c r="AB182" s="31"/>
      <c r="AC182" s="31"/>
      <c r="AD182" s="31"/>
      <c r="AE182" s="31"/>
      <c r="AF182" s="31"/>
      <c r="AG182" s="31"/>
      <c r="AH182" s="31"/>
      <c r="AI182" s="31"/>
    </row>
    <row r="183" spans="1:35">
      <c r="A183" s="29">
        <v>35800</v>
      </c>
      <c r="B183" s="27" t="s">
        <v>550</v>
      </c>
      <c r="C183" s="27">
        <v>39405443</v>
      </c>
      <c r="D183" s="28">
        <v>31772766.936611056</v>
      </c>
      <c r="E183" s="28">
        <v>0</v>
      </c>
      <c r="F183" s="28">
        <v>3416.9967764440007</v>
      </c>
      <c r="G183" s="28">
        <v>0</v>
      </c>
      <c r="H183" s="28">
        <v>469420.3200000003</v>
      </c>
      <c r="I183" s="43">
        <f t="shared" si="6"/>
        <v>472837.31677644432</v>
      </c>
      <c r="J183" s="28"/>
      <c r="K183" s="28">
        <v>2172761.9286120427</v>
      </c>
      <c r="L183" s="28">
        <v>0</v>
      </c>
      <c r="M183" s="28">
        <v>13764696.270599514</v>
      </c>
      <c r="N183" s="28">
        <v>3102999.92</v>
      </c>
      <c r="O183" s="43">
        <f t="shared" si="7"/>
        <v>19040458.119211555</v>
      </c>
      <c r="P183" s="28"/>
      <c r="Q183" s="43">
        <f t="shared" si="8"/>
        <v>-429798.33219810762</v>
      </c>
      <c r="R183" s="28">
        <v>-503246</v>
      </c>
      <c r="S183" s="28">
        <v>-933044.33219810762</v>
      </c>
      <c r="T183" s="30"/>
      <c r="U183" s="30"/>
      <c r="V183" s="30"/>
      <c r="W183" s="30"/>
      <c r="X183" s="30"/>
      <c r="Y183" s="30"/>
      <c r="Z183" s="30"/>
      <c r="AA183" s="30"/>
      <c r="AB183" s="31"/>
      <c r="AC183" s="31"/>
      <c r="AD183" s="31"/>
      <c r="AE183" s="31"/>
      <c r="AF183" s="31"/>
      <c r="AG183" s="31"/>
      <c r="AH183" s="31"/>
      <c r="AI183" s="31"/>
    </row>
    <row r="184" spans="1:35">
      <c r="A184" s="29">
        <v>35805</v>
      </c>
      <c r="B184" s="27" t="s">
        <v>551</v>
      </c>
      <c r="C184" s="27">
        <v>6267062</v>
      </c>
      <c r="D184" s="28">
        <v>6031811.6881708829</v>
      </c>
      <c r="E184" s="28">
        <v>0</v>
      </c>
      <c r="F184" s="28">
        <v>648.6902454466258</v>
      </c>
      <c r="G184" s="28">
        <v>0</v>
      </c>
      <c r="H184" s="28">
        <v>987006.09</v>
      </c>
      <c r="I184" s="43">
        <f t="shared" si="6"/>
        <v>987654.7802454466</v>
      </c>
      <c r="J184" s="28"/>
      <c r="K184" s="28">
        <v>412481.9427647267</v>
      </c>
      <c r="L184" s="28">
        <v>0</v>
      </c>
      <c r="M184" s="28">
        <v>2613120.4640952889</v>
      </c>
      <c r="N184" s="28">
        <v>0</v>
      </c>
      <c r="O184" s="43">
        <f t="shared" si="7"/>
        <v>3025602.4068600154</v>
      </c>
      <c r="P184" s="28"/>
      <c r="Q184" s="43">
        <f t="shared" si="8"/>
        <v>-81593.868489477492</v>
      </c>
      <c r="R184" s="28">
        <v>207060</v>
      </c>
      <c r="S184" s="28">
        <v>125466.13151052251</v>
      </c>
      <c r="T184" s="30"/>
      <c r="U184" s="30"/>
      <c r="V184" s="30"/>
      <c r="W184" s="30"/>
      <c r="X184" s="30"/>
      <c r="Y184" s="30"/>
      <c r="Z184" s="30"/>
      <c r="AA184" s="30"/>
      <c r="AB184" s="31"/>
      <c r="AC184" s="31"/>
      <c r="AD184" s="31"/>
      <c r="AE184" s="31"/>
      <c r="AF184" s="31"/>
      <c r="AG184" s="31"/>
      <c r="AH184" s="31"/>
      <c r="AI184" s="31"/>
    </row>
    <row r="185" spans="1:35">
      <c r="A185" s="29">
        <v>35900</v>
      </c>
      <c r="B185" s="27" t="s">
        <v>552</v>
      </c>
      <c r="C185" s="27">
        <v>73452157</v>
      </c>
      <c r="D185" s="28">
        <v>62407997.015748739</v>
      </c>
      <c r="E185" s="28">
        <v>0</v>
      </c>
      <c r="F185" s="28">
        <v>6711.6573386413011</v>
      </c>
      <c r="G185" s="28">
        <v>0</v>
      </c>
      <c r="H185" s="28">
        <v>347387.95999999996</v>
      </c>
      <c r="I185" s="43">
        <f t="shared" si="6"/>
        <v>354099.61733864126</v>
      </c>
      <c r="J185" s="28"/>
      <c r="K185" s="28">
        <v>4267734.0651358478</v>
      </c>
      <c r="L185" s="28">
        <v>0</v>
      </c>
      <c r="M185" s="28">
        <v>27036585.277344</v>
      </c>
      <c r="N185" s="28">
        <v>1896970.0399999996</v>
      </c>
      <c r="O185" s="43">
        <f t="shared" si="7"/>
        <v>33201289.382479846</v>
      </c>
      <c r="P185" s="28"/>
      <c r="Q185" s="43">
        <f t="shared" si="8"/>
        <v>-844208.91184896696</v>
      </c>
      <c r="R185" s="28">
        <v>-292547</v>
      </c>
      <c r="S185" s="28">
        <v>-1136755.911848967</v>
      </c>
      <c r="T185" s="30"/>
      <c r="U185" s="30"/>
      <c r="V185" s="30"/>
      <c r="W185" s="30"/>
      <c r="X185" s="30"/>
      <c r="Y185" s="30"/>
      <c r="Z185" s="30"/>
      <c r="AA185" s="30"/>
      <c r="AB185" s="31"/>
      <c r="AC185" s="31"/>
      <c r="AD185" s="31"/>
      <c r="AE185" s="31"/>
      <c r="AF185" s="31"/>
      <c r="AG185" s="31"/>
      <c r="AH185" s="31"/>
      <c r="AI185" s="31"/>
    </row>
    <row r="186" spans="1:35">
      <c r="A186" s="29">
        <v>35905</v>
      </c>
      <c r="B186" s="27" t="s">
        <v>553</v>
      </c>
      <c r="C186" s="27">
        <v>9532419</v>
      </c>
      <c r="D186" s="28">
        <v>7649759.7157286983</v>
      </c>
      <c r="E186" s="28">
        <v>0</v>
      </c>
      <c r="F186" s="28">
        <v>822.69207904791347</v>
      </c>
      <c r="G186" s="28">
        <v>0</v>
      </c>
      <c r="H186" s="28">
        <v>0</v>
      </c>
      <c r="I186" s="43">
        <f t="shared" si="6"/>
        <v>822.69207904791347</v>
      </c>
      <c r="J186" s="28"/>
      <c r="K186" s="28">
        <v>523124.2945994889</v>
      </c>
      <c r="L186" s="28">
        <v>0</v>
      </c>
      <c r="M186" s="28">
        <v>3314052.4657173785</v>
      </c>
      <c r="N186" s="28">
        <v>771099.58000000007</v>
      </c>
      <c r="O186" s="43">
        <f t="shared" si="7"/>
        <v>4608276.3403168675</v>
      </c>
      <c r="P186" s="28"/>
      <c r="Q186" s="43">
        <f t="shared" si="8"/>
        <v>-103480.25082287687</v>
      </c>
      <c r="R186" s="28">
        <v>-154749</v>
      </c>
      <c r="S186" s="28">
        <v>-258229.25082287687</v>
      </c>
      <c r="T186" s="30"/>
      <c r="U186" s="30"/>
      <c r="V186" s="30"/>
      <c r="W186" s="30"/>
      <c r="X186" s="30"/>
      <c r="Y186" s="30"/>
      <c r="Z186" s="30"/>
      <c r="AA186" s="30"/>
      <c r="AB186" s="31"/>
      <c r="AC186" s="31"/>
      <c r="AD186" s="31"/>
      <c r="AE186" s="31"/>
      <c r="AF186" s="31"/>
      <c r="AG186" s="31"/>
      <c r="AH186" s="31"/>
      <c r="AI186" s="31"/>
    </row>
    <row r="187" spans="1:35">
      <c r="A187" s="29">
        <v>36000</v>
      </c>
      <c r="B187" s="27" t="s">
        <v>554</v>
      </c>
      <c r="C187" s="27">
        <v>1795538583</v>
      </c>
      <c r="D187" s="28">
        <v>1549039885.1940975</v>
      </c>
      <c r="E187" s="28">
        <v>0</v>
      </c>
      <c r="F187" s="28">
        <v>166591.22762914968</v>
      </c>
      <c r="G187" s="28">
        <v>0</v>
      </c>
      <c r="H187" s="28">
        <v>69059444.139999986</v>
      </c>
      <c r="I187" s="43">
        <f t="shared" si="6"/>
        <v>69226035.367629141</v>
      </c>
      <c r="J187" s="28"/>
      <c r="K187" s="28">
        <v>105930178.081715</v>
      </c>
      <c r="L187" s="28">
        <v>0</v>
      </c>
      <c r="M187" s="28">
        <v>671079839.89610636</v>
      </c>
      <c r="N187" s="28">
        <v>19700820.180000007</v>
      </c>
      <c r="O187" s="43">
        <f t="shared" si="7"/>
        <v>796710838.15782142</v>
      </c>
      <c r="P187" s="28"/>
      <c r="Q187" s="43">
        <f t="shared" si="8"/>
        <v>-20954257.928319514</v>
      </c>
      <c r="R187" s="28">
        <v>13324697</v>
      </c>
      <c r="S187" s="28">
        <v>-7629560.9283195138</v>
      </c>
      <c r="T187" s="30"/>
      <c r="U187" s="30"/>
      <c r="V187" s="30"/>
      <c r="W187" s="30"/>
      <c r="X187" s="30"/>
      <c r="Y187" s="30"/>
      <c r="Z187" s="30"/>
      <c r="AA187" s="30"/>
      <c r="AB187" s="31"/>
      <c r="AC187" s="31"/>
      <c r="AD187" s="31"/>
      <c r="AE187" s="31"/>
      <c r="AF187" s="31"/>
      <c r="AG187" s="31"/>
      <c r="AH187" s="31"/>
      <c r="AI187" s="31"/>
    </row>
    <row r="188" spans="1:35">
      <c r="A188" s="29">
        <v>36001</v>
      </c>
      <c r="B188" s="27" t="s">
        <v>555</v>
      </c>
      <c r="C188" s="27">
        <v>972313</v>
      </c>
      <c r="D188" s="28">
        <v>0</v>
      </c>
      <c r="E188" s="28">
        <v>0</v>
      </c>
      <c r="F188" s="28">
        <v>0</v>
      </c>
      <c r="G188" s="28">
        <v>0</v>
      </c>
      <c r="H188" s="28">
        <v>84967.89</v>
      </c>
      <c r="I188" s="43">
        <f t="shared" si="6"/>
        <v>84967.89</v>
      </c>
      <c r="J188" s="28"/>
      <c r="K188" s="28">
        <v>0</v>
      </c>
      <c r="L188" s="28">
        <v>0</v>
      </c>
      <c r="M188" s="28">
        <v>0</v>
      </c>
      <c r="N188" s="28">
        <v>1091800</v>
      </c>
      <c r="O188" s="43">
        <f t="shared" si="7"/>
        <v>1091800</v>
      </c>
      <c r="P188" s="28"/>
      <c r="Q188" s="43">
        <f t="shared" si="8"/>
        <v>0</v>
      </c>
      <c r="R188" s="28">
        <v>-197120</v>
      </c>
      <c r="S188" s="28">
        <v>-197120</v>
      </c>
      <c r="T188" s="30"/>
      <c r="U188" s="30"/>
      <c r="V188" s="30"/>
      <c r="W188" s="30"/>
      <c r="X188" s="30"/>
      <c r="Y188" s="30"/>
      <c r="Z188" s="30"/>
      <c r="AA188" s="30"/>
      <c r="AB188" s="31"/>
      <c r="AC188" s="31"/>
      <c r="AD188" s="31"/>
      <c r="AE188" s="31"/>
      <c r="AF188" s="31"/>
      <c r="AG188" s="31"/>
      <c r="AH188" s="31"/>
      <c r="AI188" s="31"/>
    </row>
    <row r="189" spans="1:35">
      <c r="A189" s="29">
        <v>36002</v>
      </c>
      <c r="B189" s="27" t="s">
        <v>556</v>
      </c>
      <c r="C189" s="27">
        <v>719662</v>
      </c>
      <c r="D189" s="28">
        <v>0</v>
      </c>
      <c r="E189" s="28">
        <v>0</v>
      </c>
      <c r="F189" s="28">
        <v>0</v>
      </c>
      <c r="G189" s="28">
        <v>0</v>
      </c>
      <c r="H189" s="28">
        <v>0</v>
      </c>
      <c r="I189" s="43">
        <f t="shared" si="6"/>
        <v>0</v>
      </c>
      <c r="J189" s="28"/>
      <c r="K189" s="28">
        <v>0</v>
      </c>
      <c r="L189" s="28">
        <v>0</v>
      </c>
      <c r="M189" s="28">
        <v>0</v>
      </c>
      <c r="N189" s="28">
        <v>4441876</v>
      </c>
      <c r="O189" s="43">
        <f t="shared" si="7"/>
        <v>4441876</v>
      </c>
      <c r="P189" s="28"/>
      <c r="Q189" s="43">
        <f t="shared" si="8"/>
        <v>0</v>
      </c>
      <c r="R189" s="28">
        <v>-1070066</v>
      </c>
      <c r="S189" s="28">
        <v>-1070066</v>
      </c>
      <c r="T189" s="30"/>
      <c r="U189" s="30"/>
      <c r="V189" s="30"/>
      <c r="W189" s="30"/>
      <c r="X189" s="30"/>
      <c r="Y189" s="30"/>
      <c r="Z189" s="30"/>
      <c r="AA189" s="30"/>
      <c r="AB189" s="31"/>
      <c r="AC189" s="31"/>
      <c r="AD189" s="31"/>
      <c r="AE189" s="31"/>
      <c r="AF189" s="31"/>
      <c r="AG189" s="31"/>
      <c r="AH189" s="31"/>
      <c r="AI189" s="31"/>
    </row>
    <row r="190" spans="1:35">
      <c r="A190" s="29">
        <v>36003</v>
      </c>
      <c r="B190" s="27" t="s">
        <v>557</v>
      </c>
      <c r="C190" s="27">
        <v>13120512</v>
      </c>
      <c r="D190" s="28">
        <v>10694803.434659259</v>
      </c>
      <c r="E190" s="28">
        <v>0</v>
      </c>
      <c r="F190" s="28">
        <v>1150.1708000230014</v>
      </c>
      <c r="G190" s="28">
        <v>0</v>
      </c>
      <c r="H190" s="28">
        <v>309400.45</v>
      </c>
      <c r="I190" s="43">
        <f t="shared" si="6"/>
        <v>310550.62080002303</v>
      </c>
      <c r="J190" s="28"/>
      <c r="K190" s="28">
        <v>731357.82360671135</v>
      </c>
      <c r="L190" s="28">
        <v>0</v>
      </c>
      <c r="M190" s="28">
        <v>4633235.7790822536</v>
      </c>
      <c r="N190" s="28">
        <v>960895.3</v>
      </c>
      <c r="O190" s="43">
        <f t="shared" si="7"/>
        <v>6325488.9026889643</v>
      </c>
      <c r="P190" s="28"/>
      <c r="Q190" s="43">
        <f t="shared" si="8"/>
        <v>-144671.3368302618</v>
      </c>
      <c r="R190" s="28">
        <v>-114828</v>
      </c>
      <c r="S190" s="28">
        <v>-259499.3368302618</v>
      </c>
      <c r="T190" s="30"/>
      <c r="U190" s="30"/>
      <c r="V190" s="30"/>
      <c r="W190" s="30"/>
      <c r="X190" s="30"/>
      <c r="Y190" s="30"/>
      <c r="Z190" s="30"/>
      <c r="AA190" s="30"/>
      <c r="AB190" s="31"/>
      <c r="AC190" s="31"/>
      <c r="AD190" s="31"/>
      <c r="AE190" s="31"/>
      <c r="AF190" s="31"/>
      <c r="AG190" s="31"/>
      <c r="AH190" s="31"/>
      <c r="AI190" s="31"/>
    </row>
    <row r="191" spans="1:35">
      <c r="A191" s="29">
        <v>36004</v>
      </c>
      <c r="B191" s="27" t="s">
        <v>558</v>
      </c>
      <c r="C191" s="27">
        <v>7170858</v>
      </c>
      <c r="D191" s="28">
        <v>6429198.4705622448</v>
      </c>
      <c r="E191" s="28">
        <v>0</v>
      </c>
      <c r="F191" s="28">
        <v>691.42704282215902</v>
      </c>
      <c r="G191" s="28">
        <v>0</v>
      </c>
      <c r="H191" s="28">
        <v>807152.9</v>
      </c>
      <c r="I191" s="43">
        <f t="shared" si="6"/>
        <v>807844.32704282214</v>
      </c>
      <c r="J191" s="28"/>
      <c r="K191" s="28">
        <v>439656.94243944105</v>
      </c>
      <c r="L191" s="28">
        <v>0</v>
      </c>
      <c r="M191" s="28">
        <v>2785277.2069718679</v>
      </c>
      <c r="N191" s="28">
        <v>0</v>
      </c>
      <c r="O191" s="43">
        <f t="shared" si="7"/>
        <v>3224934.149411309</v>
      </c>
      <c r="P191" s="28"/>
      <c r="Q191" s="43">
        <f t="shared" si="8"/>
        <v>-86969.408894466818</v>
      </c>
      <c r="R191" s="28">
        <v>190806</v>
      </c>
      <c r="S191" s="28">
        <v>103836.59110553318</v>
      </c>
      <c r="T191" s="30"/>
      <c r="U191" s="30"/>
      <c r="V191" s="30"/>
      <c r="W191" s="30"/>
      <c r="X191" s="30"/>
      <c r="Y191" s="30"/>
      <c r="Z191" s="30"/>
      <c r="AA191" s="30"/>
      <c r="AB191" s="31"/>
      <c r="AC191" s="31"/>
      <c r="AD191" s="31"/>
      <c r="AE191" s="31"/>
      <c r="AF191" s="31"/>
      <c r="AG191" s="31"/>
      <c r="AH191" s="31"/>
      <c r="AI191" s="31"/>
    </row>
    <row r="192" spans="1:35">
      <c r="A192" s="29">
        <v>36005</v>
      </c>
      <c r="B192" s="27" t="s">
        <v>559</v>
      </c>
      <c r="C192" s="27">
        <v>136676625</v>
      </c>
      <c r="D192" s="28">
        <v>123390588.64663811</v>
      </c>
      <c r="E192" s="28">
        <v>0</v>
      </c>
      <c r="F192" s="28">
        <v>13270.01965558411</v>
      </c>
      <c r="G192" s="28">
        <v>0</v>
      </c>
      <c r="H192" s="28">
        <v>6078270.0099999998</v>
      </c>
      <c r="I192" s="43">
        <f t="shared" si="6"/>
        <v>6091540.0296555841</v>
      </c>
      <c r="J192" s="28"/>
      <c r="K192" s="28">
        <v>8437992.5958233234</v>
      </c>
      <c r="L192" s="28">
        <v>0</v>
      </c>
      <c r="M192" s="28">
        <v>53455651.852879152</v>
      </c>
      <c r="N192" s="28">
        <v>7812631.7800000012</v>
      </c>
      <c r="O192" s="43">
        <f t="shared" si="7"/>
        <v>69706276.228702486</v>
      </c>
      <c r="P192" s="28"/>
      <c r="Q192" s="43">
        <f t="shared" si="8"/>
        <v>-1669135.9955398031</v>
      </c>
      <c r="R192" s="28">
        <v>-737503</v>
      </c>
      <c r="S192" s="28">
        <v>-2406638.9955398031</v>
      </c>
      <c r="T192" s="30"/>
      <c r="U192" s="30"/>
      <c r="V192" s="30"/>
      <c r="W192" s="30"/>
      <c r="X192" s="30"/>
      <c r="Y192" s="30"/>
      <c r="Z192" s="30"/>
      <c r="AA192" s="30"/>
      <c r="AB192" s="31"/>
      <c r="AC192" s="31"/>
      <c r="AD192" s="31"/>
      <c r="AE192" s="31"/>
      <c r="AF192" s="31"/>
      <c r="AG192" s="31"/>
      <c r="AH192" s="31"/>
      <c r="AI192" s="31"/>
    </row>
    <row r="193" spans="1:35">
      <c r="A193" s="29">
        <v>36006</v>
      </c>
      <c r="B193" s="27" t="s">
        <v>560</v>
      </c>
      <c r="C193" s="27">
        <v>17100148</v>
      </c>
      <c r="D193" s="28">
        <v>16582981.834740907</v>
      </c>
      <c r="E193" s="28">
        <v>0</v>
      </c>
      <c r="F193" s="28">
        <v>1783.4138914237346</v>
      </c>
      <c r="G193" s="28">
        <v>0</v>
      </c>
      <c r="H193" s="28">
        <v>3173104.5</v>
      </c>
      <c r="I193" s="43">
        <f t="shared" si="6"/>
        <v>3174887.913891424</v>
      </c>
      <c r="J193" s="28"/>
      <c r="K193" s="28">
        <v>1134017.4017594208</v>
      </c>
      <c r="L193" s="28">
        <v>0</v>
      </c>
      <c r="M193" s="28">
        <v>7184130.4356635679</v>
      </c>
      <c r="N193" s="28">
        <v>0</v>
      </c>
      <c r="O193" s="43">
        <f t="shared" si="7"/>
        <v>8318147.8374229884</v>
      </c>
      <c r="P193" s="28"/>
      <c r="Q193" s="43">
        <f t="shared" si="8"/>
        <v>-224322.22395906039</v>
      </c>
      <c r="R193" s="28">
        <v>686551</v>
      </c>
      <c r="S193" s="28">
        <v>462228.77604093961</v>
      </c>
      <c r="T193" s="30"/>
      <c r="U193" s="30"/>
      <c r="V193" s="30"/>
      <c r="W193" s="30"/>
      <c r="X193" s="30"/>
      <c r="Y193" s="30"/>
      <c r="Z193" s="30"/>
      <c r="AA193" s="30"/>
      <c r="AB193" s="31"/>
      <c r="AC193" s="31"/>
      <c r="AD193" s="31"/>
      <c r="AE193" s="31"/>
      <c r="AF193" s="31"/>
      <c r="AG193" s="31"/>
      <c r="AH193" s="31"/>
      <c r="AI193" s="31"/>
    </row>
    <row r="194" spans="1:35">
      <c r="A194" s="29">
        <v>36007</v>
      </c>
      <c r="B194" s="27" t="s">
        <v>561</v>
      </c>
      <c r="C194" s="27">
        <v>5653271</v>
      </c>
      <c r="D194" s="28">
        <v>5210933.8903068574</v>
      </c>
      <c r="E194" s="28">
        <v>0</v>
      </c>
      <c r="F194" s="28">
        <v>560.40892538295213</v>
      </c>
      <c r="G194" s="28">
        <v>0</v>
      </c>
      <c r="H194" s="28">
        <v>583535.79</v>
      </c>
      <c r="I194" s="43">
        <f t="shared" si="6"/>
        <v>584096.19892538304</v>
      </c>
      <c r="J194" s="28"/>
      <c r="K194" s="28">
        <v>356346.59825275978</v>
      </c>
      <c r="L194" s="28">
        <v>0</v>
      </c>
      <c r="M194" s="28">
        <v>2257496.6117635788</v>
      </c>
      <c r="N194" s="28">
        <v>0</v>
      </c>
      <c r="O194" s="43">
        <f t="shared" si="7"/>
        <v>2613843.2100163386</v>
      </c>
      <c r="P194" s="28"/>
      <c r="Q194" s="43">
        <f t="shared" si="8"/>
        <v>-70489.625023640809</v>
      </c>
      <c r="R194" s="28">
        <v>127627</v>
      </c>
      <c r="S194" s="28">
        <v>57137.374976359191</v>
      </c>
      <c r="T194" s="30"/>
      <c r="U194" s="30"/>
      <c r="V194" s="30"/>
      <c r="W194" s="30"/>
      <c r="X194" s="30"/>
      <c r="Y194" s="30"/>
      <c r="Z194" s="30"/>
      <c r="AA194" s="30"/>
      <c r="AB194" s="31"/>
      <c r="AC194" s="31"/>
      <c r="AD194" s="31"/>
      <c r="AE194" s="31"/>
      <c r="AF194" s="31"/>
      <c r="AG194" s="31"/>
      <c r="AH194" s="31"/>
      <c r="AI194" s="31"/>
    </row>
    <row r="195" spans="1:35">
      <c r="A195" s="29">
        <v>36008</v>
      </c>
      <c r="B195" s="27" t="s">
        <v>562</v>
      </c>
      <c r="C195" s="27">
        <v>18912044</v>
      </c>
      <c r="D195" s="28">
        <v>15278524.54359029</v>
      </c>
      <c r="E195" s="28">
        <v>0</v>
      </c>
      <c r="F195" s="28">
        <v>1643.1263027455932</v>
      </c>
      <c r="G195" s="28">
        <v>0</v>
      </c>
      <c r="H195" s="28">
        <v>1771127.79</v>
      </c>
      <c r="I195" s="43">
        <f t="shared" si="6"/>
        <v>1772770.9163027457</v>
      </c>
      <c r="J195" s="28"/>
      <c r="K195" s="28">
        <v>1044812.8892360396</v>
      </c>
      <c r="L195" s="28">
        <v>0</v>
      </c>
      <c r="M195" s="28">
        <v>6619009.6073381221</v>
      </c>
      <c r="N195" s="28">
        <v>1599965.35</v>
      </c>
      <c r="O195" s="43">
        <f t="shared" si="7"/>
        <v>9263787.8465741612</v>
      </c>
      <c r="P195" s="28"/>
      <c r="Q195" s="43">
        <f t="shared" si="8"/>
        <v>-206676.50299800385</v>
      </c>
      <c r="R195" s="28">
        <v>122788</v>
      </c>
      <c r="S195" s="28">
        <v>-83888.502998003853</v>
      </c>
      <c r="T195" s="30"/>
      <c r="U195" s="30"/>
      <c r="V195" s="30"/>
      <c r="W195" s="30"/>
      <c r="X195" s="30"/>
      <c r="Y195" s="30"/>
      <c r="Z195" s="30"/>
      <c r="AA195" s="30"/>
      <c r="AB195" s="31"/>
      <c r="AC195" s="31"/>
      <c r="AD195" s="31"/>
      <c r="AE195" s="31"/>
      <c r="AF195" s="31"/>
      <c r="AG195" s="31"/>
      <c r="AH195" s="31"/>
      <c r="AI195" s="31"/>
    </row>
    <row r="196" spans="1:35">
      <c r="A196" s="29">
        <v>36009</v>
      </c>
      <c r="B196" s="27" t="s">
        <v>563</v>
      </c>
      <c r="C196" s="27">
        <v>5403591</v>
      </c>
      <c r="D196" s="28">
        <v>3517150.8601127444</v>
      </c>
      <c r="E196" s="28">
        <v>0</v>
      </c>
      <c r="F196" s="28">
        <v>378.25135550354554</v>
      </c>
      <c r="G196" s="28">
        <v>0</v>
      </c>
      <c r="H196" s="28">
        <v>122075.87</v>
      </c>
      <c r="I196" s="43">
        <f t="shared" si="6"/>
        <v>122454.12135550354</v>
      </c>
      <c r="J196" s="28"/>
      <c r="K196" s="28">
        <v>240518.26748847147</v>
      </c>
      <c r="L196" s="28">
        <v>0</v>
      </c>
      <c r="M196" s="28">
        <v>1523710.8382253665</v>
      </c>
      <c r="N196" s="28">
        <v>1550824.74</v>
      </c>
      <c r="O196" s="43">
        <f t="shared" si="7"/>
        <v>3315053.845713838</v>
      </c>
      <c r="P196" s="28"/>
      <c r="Q196" s="43">
        <f t="shared" si="8"/>
        <v>-47577.393946587981</v>
      </c>
      <c r="R196" s="28">
        <v>-279647</v>
      </c>
      <c r="S196" s="28">
        <v>-327224.39394658798</v>
      </c>
      <c r="T196" s="30"/>
      <c r="U196" s="30"/>
      <c r="V196" s="30"/>
      <c r="W196" s="30"/>
      <c r="X196" s="30"/>
      <c r="Y196" s="30"/>
      <c r="Z196" s="30"/>
      <c r="AA196" s="30"/>
      <c r="AB196" s="31"/>
      <c r="AC196" s="31"/>
      <c r="AD196" s="31"/>
      <c r="AE196" s="31"/>
      <c r="AF196" s="31"/>
      <c r="AG196" s="31"/>
      <c r="AH196" s="31"/>
      <c r="AI196" s="31"/>
    </row>
    <row r="197" spans="1:35">
      <c r="A197" s="29">
        <v>36100</v>
      </c>
      <c r="B197" s="27" t="s">
        <v>564</v>
      </c>
      <c r="C197" s="27">
        <v>22205523</v>
      </c>
      <c r="D197" s="28">
        <v>18538937.679587558</v>
      </c>
      <c r="E197" s="28">
        <v>0</v>
      </c>
      <c r="F197" s="28">
        <v>1993.7668947924622</v>
      </c>
      <c r="G197" s="28">
        <v>0</v>
      </c>
      <c r="H197" s="28">
        <v>144704.05000000005</v>
      </c>
      <c r="I197" s="43">
        <f t="shared" si="6"/>
        <v>146697.81689479252</v>
      </c>
      <c r="J197" s="28"/>
      <c r="K197" s="28">
        <v>1267774.3313648421</v>
      </c>
      <c r="L197" s="28">
        <v>0</v>
      </c>
      <c r="M197" s="28">
        <v>8031495.9412266612</v>
      </c>
      <c r="N197" s="28">
        <v>959370.10000000009</v>
      </c>
      <c r="O197" s="43">
        <f t="shared" si="7"/>
        <v>10258640.372591503</v>
      </c>
      <c r="P197" s="28"/>
      <c r="Q197" s="43">
        <f t="shared" si="8"/>
        <v>-250780.94661399594</v>
      </c>
      <c r="R197" s="28">
        <v>-155702</v>
      </c>
      <c r="S197" s="28">
        <v>-406482.94661399594</v>
      </c>
      <c r="T197" s="30"/>
      <c r="U197" s="30"/>
      <c r="V197" s="30"/>
      <c r="W197" s="30"/>
      <c r="X197" s="30"/>
      <c r="Y197" s="30"/>
      <c r="Z197" s="30"/>
      <c r="AA197" s="30"/>
      <c r="AB197" s="31"/>
      <c r="AC197" s="31"/>
      <c r="AD197" s="31"/>
      <c r="AE197" s="31"/>
      <c r="AF197" s="31"/>
      <c r="AG197" s="31"/>
      <c r="AH197" s="31"/>
      <c r="AI197" s="31"/>
    </row>
    <row r="198" spans="1:35">
      <c r="A198" s="29">
        <v>36102</v>
      </c>
      <c r="B198" s="27" t="s">
        <v>565</v>
      </c>
      <c r="C198" s="27">
        <v>6113381</v>
      </c>
      <c r="D198" s="28">
        <v>6847092.2157629197</v>
      </c>
      <c r="E198" s="28">
        <v>0</v>
      </c>
      <c r="F198" s="28">
        <v>736.36931522739758</v>
      </c>
      <c r="G198" s="28">
        <v>0</v>
      </c>
      <c r="H198" s="28">
        <v>2598148.94</v>
      </c>
      <c r="I198" s="43">
        <f t="shared" si="6"/>
        <v>2598885.3093152274</v>
      </c>
      <c r="J198" s="28"/>
      <c r="K198" s="28">
        <v>468234.33506110898</v>
      </c>
      <c r="L198" s="28">
        <v>0</v>
      </c>
      <c r="M198" s="28">
        <v>2966318.2701748707</v>
      </c>
      <c r="N198" s="28">
        <v>0</v>
      </c>
      <c r="O198" s="43">
        <f t="shared" si="7"/>
        <v>3434552.6052359799</v>
      </c>
      <c r="P198" s="28"/>
      <c r="Q198" s="43">
        <f t="shared" si="8"/>
        <v>-92622.35942053271</v>
      </c>
      <c r="R198" s="28">
        <v>552859</v>
      </c>
      <c r="S198" s="28">
        <v>460236.64057946729</v>
      </c>
      <c r="T198" s="30"/>
      <c r="U198" s="30"/>
      <c r="V198" s="30"/>
      <c r="W198" s="30"/>
      <c r="X198" s="30"/>
      <c r="Y198" s="30"/>
      <c r="Z198" s="30"/>
      <c r="AA198" s="30"/>
      <c r="AB198" s="31"/>
      <c r="AC198" s="31"/>
      <c r="AD198" s="31"/>
      <c r="AE198" s="31"/>
      <c r="AF198" s="31"/>
      <c r="AG198" s="31"/>
      <c r="AH198" s="31"/>
      <c r="AI198" s="31"/>
    </row>
    <row r="199" spans="1:35">
      <c r="A199" s="29">
        <v>36105</v>
      </c>
      <c r="B199" s="27" t="s">
        <v>566</v>
      </c>
      <c r="C199" s="27">
        <v>11185651</v>
      </c>
      <c r="D199" s="28">
        <v>9824357.349191919</v>
      </c>
      <c r="E199" s="28">
        <v>0</v>
      </c>
      <c r="F199" s="28">
        <v>1056.5587669395372</v>
      </c>
      <c r="G199" s="28">
        <v>0</v>
      </c>
      <c r="H199" s="28">
        <v>153010.32</v>
      </c>
      <c r="I199" s="43">
        <f t="shared" ref="I199:I262" si="9">SUM(E199:H199)</f>
        <v>154066.87876693954</v>
      </c>
      <c r="J199" s="28"/>
      <c r="K199" s="28">
        <v>671832.8445532067</v>
      </c>
      <c r="L199" s="28">
        <v>0</v>
      </c>
      <c r="M199" s="28">
        <v>4256138.2027690103</v>
      </c>
      <c r="N199" s="28">
        <v>68827.62</v>
      </c>
      <c r="O199" s="43">
        <f t="shared" ref="O199:O262" si="10">SUM(K199:N199)</f>
        <v>4996798.6673222175</v>
      </c>
      <c r="P199" s="28"/>
      <c r="Q199" s="43">
        <f t="shared" ref="Q199:Q262" si="11">S199-R199</f>
        <v>-132896.58305515931</v>
      </c>
      <c r="R199" s="28">
        <v>13396</v>
      </c>
      <c r="S199" s="28">
        <v>-119500.58305515931</v>
      </c>
      <c r="T199" s="30"/>
      <c r="U199" s="30"/>
      <c r="V199" s="30"/>
      <c r="W199" s="30"/>
      <c r="X199" s="30"/>
      <c r="Y199" s="30"/>
      <c r="Z199" s="30"/>
      <c r="AA199" s="30"/>
      <c r="AB199" s="31"/>
      <c r="AC199" s="31"/>
      <c r="AD199" s="31"/>
      <c r="AE199" s="31"/>
      <c r="AF199" s="31"/>
      <c r="AG199" s="31"/>
      <c r="AH199" s="31"/>
      <c r="AI199" s="31"/>
    </row>
    <row r="200" spans="1:35">
      <c r="A200" s="29">
        <v>36200</v>
      </c>
      <c r="B200" s="27" t="s">
        <v>567</v>
      </c>
      <c r="C200" s="27">
        <v>47077718</v>
      </c>
      <c r="D200" s="28">
        <v>39051580.009201646</v>
      </c>
      <c r="E200" s="28">
        <v>0</v>
      </c>
      <c r="F200" s="28">
        <v>4199.7953673608581</v>
      </c>
      <c r="G200" s="28">
        <v>0</v>
      </c>
      <c r="H200" s="28">
        <v>1569015.91</v>
      </c>
      <c r="I200" s="43">
        <f t="shared" si="9"/>
        <v>1573215.7053673607</v>
      </c>
      <c r="J200" s="28"/>
      <c r="K200" s="28">
        <v>2670519.1954144202</v>
      </c>
      <c r="L200" s="28">
        <v>0</v>
      </c>
      <c r="M200" s="28">
        <v>16918045.702856552</v>
      </c>
      <c r="N200" s="28">
        <v>2369845.2999999998</v>
      </c>
      <c r="O200" s="43">
        <f t="shared" si="10"/>
        <v>21958410.198270973</v>
      </c>
      <c r="P200" s="28"/>
      <c r="Q200" s="43">
        <f t="shared" si="11"/>
        <v>-528260.68110708846</v>
      </c>
      <c r="R200" s="28">
        <v>-81714</v>
      </c>
      <c r="S200" s="28">
        <v>-609974.68110708846</v>
      </c>
      <c r="T200" s="30"/>
      <c r="U200" s="30"/>
      <c r="V200" s="30"/>
      <c r="W200" s="30"/>
      <c r="X200" s="30"/>
      <c r="Y200" s="30"/>
      <c r="Z200" s="30"/>
      <c r="AA200" s="30"/>
      <c r="AB200" s="31"/>
      <c r="AC200" s="31"/>
      <c r="AD200" s="31"/>
      <c r="AE200" s="31"/>
      <c r="AF200" s="31"/>
      <c r="AG200" s="31"/>
      <c r="AH200" s="31"/>
      <c r="AI200" s="31"/>
    </row>
    <row r="201" spans="1:35">
      <c r="A201" s="29">
        <v>36205</v>
      </c>
      <c r="B201" s="27" t="s">
        <v>568</v>
      </c>
      <c r="C201" s="27">
        <v>7500935</v>
      </c>
      <c r="D201" s="28">
        <v>7093008.7176361652</v>
      </c>
      <c r="E201" s="28">
        <v>0</v>
      </c>
      <c r="F201" s="28">
        <v>762.81638175114722</v>
      </c>
      <c r="G201" s="28">
        <v>0</v>
      </c>
      <c r="H201" s="28">
        <v>739269.89999999991</v>
      </c>
      <c r="I201" s="43">
        <f t="shared" si="9"/>
        <v>740032.716381751</v>
      </c>
      <c r="J201" s="28"/>
      <c r="K201" s="28">
        <v>485051.20175012999</v>
      </c>
      <c r="L201" s="28">
        <v>0</v>
      </c>
      <c r="M201" s="28">
        <v>3072855.0513791535</v>
      </c>
      <c r="N201" s="28">
        <v>419127.86</v>
      </c>
      <c r="O201" s="43">
        <f t="shared" si="10"/>
        <v>3977034.1131292833</v>
      </c>
      <c r="P201" s="28"/>
      <c r="Q201" s="43">
        <f t="shared" si="11"/>
        <v>-95948.937063743011</v>
      </c>
      <c r="R201" s="28">
        <v>43067</v>
      </c>
      <c r="S201" s="28">
        <v>-52881.937063743011</v>
      </c>
      <c r="T201" s="30"/>
      <c r="U201" s="30"/>
      <c r="V201" s="30"/>
      <c r="W201" s="30"/>
      <c r="X201" s="30"/>
      <c r="Y201" s="30"/>
      <c r="Z201" s="30"/>
      <c r="AA201" s="30"/>
      <c r="AB201" s="31"/>
      <c r="AC201" s="31"/>
      <c r="AD201" s="31"/>
      <c r="AE201" s="31"/>
      <c r="AF201" s="31"/>
      <c r="AG201" s="31"/>
      <c r="AH201" s="31"/>
      <c r="AI201" s="31"/>
    </row>
    <row r="202" spans="1:35">
      <c r="A202" s="29">
        <v>36300</v>
      </c>
      <c r="B202" s="27" t="s">
        <v>569</v>
      </c>
      <c r="C202" s="27">
        <v>151611555</v>
      </c>
      <c r="D202" s="28">
        <v>126359922.90909398</v>
      </c>
      <c r="E202" s="28">
        <v>0</v>
      </c>
      <c r="F202" s="28">
        <v>13589.356141796317</v>
      </c>
      <c r="G202" s="28">
        <v>0</v>
      </c>
      <c r="H202" s="28">
        <v>7183823.6799999997</v>
      </c>
      <c r="I202" s="43">
        <f t="shared" si="9"/>
        <v>7197413.036141796</v>
      </c>
      <c r="J202" s="28"/>
      <c r="K202" s="28">
        <v>8641048.7310944553</v>
      </c>
      <c r="L202" s="28">
        <v>0</v>
      </c>
      <c r="M202" s="28">
        <v>54742035.782513969</v>
      </c>
      <c r="N202" s="28">
        <v>7128709.6600000001</v>
      </c>
      <c r="O202" s="43">
        <f t="shared" si="10"/>
        <v>70511794.173608422</v>
      </c>
      <c r="P202" s="28"/>
      <c r="Q202" s="43">
        <f t="shared" si="11"/>
        <v>-1709302.931057618</v>
      </c>
      <c r="R202" s="28">
        <v>370214</v>
      </c>
      <c r="S202" s="28">
        <v>-1339088.931057618</v>
      </c>
      <c r="T202" s="30"/>
      <c r="U202" s="30"/>
      <c r="V202" s="30"/>
      <c r="W202" s="30"/>
      <c r="X202" s="30"/>
      <c r="Y202" s="30"/>
      <c r="Z202" s="30"/>
      <c r="AA202" s="30"/>
      <c r="AB202" s="31"/>
      <c r="AC202" s="31"/>
      <c r="AD202" s="31"/>
      <c r="AE202" s="31"/>
      <c r="AF202" s="31"/>
      <c r="AG202" s="31"/>
      <c r="AH202" s="31"/>
      <c r="AI202" s="31"/>
    </row>
    <row r="203" spans="1:35">
      <c r="A203" s="29">
        <v>36301</v>
      </c>
      <c r="B203" s="27" t="s">
        <v>570</v>
      </c>
      <c r="C203" s="27">
        <v>2324127</v>
      </c>
      <c r="D203" s="28">
        <v>2123216.9911802141</v>
      </c>
      <c r="E203" s="28">
        <v>0</v>
      </c>
      <c r="F203" s="28">
        <v>228.34107661024871</v>
      </c>
      <c r="G203" s="28">
        <v>0</v>
      </c>
      <c r="H203" s="28">
        <v>536834.46</v>
      </c>
      <c r="I203" s="43">
        <f t="shared" si="9"/>
        <v>537062.80107661022</v>
      </c>
      <c r="J203" s="28"/>
      <c r="K203" s="28">
        <v>145194.98567199335</v>
      </c>
      <c r="L203" s="28">
        <v>0</v>
      </c>
      <c r="M203" s="28">
        <v>919826.90393775317</v>
      </c>
      <c r="N203" s="28">
        <v>0</v>
      </c>
      <c r="O203" s="43">
        <f t="shared" si="10"/>
        <v>1065021.8896097466</v>
      </c>
      <c r="P203" s="28"/>
      <c r="Q203" s="43">
        <f t="shared" si="11"/>
        <v>-28721.307136127289</v>
      </c>
      <c r="R203" s="28">
        <v>127947</v>
      </c>
      <c r="S203" s="28">
        <v>99225.692863872711</v>
      </c>
      <c r="T203" s="30"/>
      <c r="U203" s="30"/>
      <c r="V203" s="30"/>
      <c r="W203" s="30"/>
      <c r="X203" s="30"/>
      <c r="Y203" s="30"/>
      <c r="Z203" s="30"/>
      <c r="AA203" s="30"/>
      <c r="AB203" s="31"/>
      <c r="AC203" s="31"/>
      <c r="AD203" s="31"/>
      <c r="AE203" s="31"/>
      <c r="AF203" s="31"/>
      <c r="AG203" s="31"/>
      <c r="AH203" s="31"/>
      <c r="AI203" s="31"/>
    </row>
    <row r="204" spans="1:35">
      <c r="A204" s="29">
        <v>36302</v>
      </c>
      <c r="B204" s="27" t="s">
        <v>571</v>
      </c>
      <c r="C204" s="27">
        <v>3782975</v>
      </c>
      <c r="D204" s="28">
        <v>3281506.5813674023</v>
      </c>
      <c r="E204" s="28">
        <v>0</v>
      </c>
      <c r="F204" s="28">
        <v>352.90913597983894</v>
      </c>
      <c r="G204" s="28">
        <v>0</v>
      </c>
      <c r="H204" s="28">
        <v>110707.94999999998</v>
      </c>
      <c r="I204" s="43">
        <f t="shared" si="9"/>
        <v>111060.85913597982</v>
      </c>
      <c r="J204" s="28"/>
      <c r="K204" s="28">
        <v>224403.93862892219</v>
      </c>
      <c r="L204" s="28">
        <v>0</v>
      </c>
      <c r="M204" s="28">
        <v>1421624.7148285233</v>
      </c>
      <c r="N204" s="28">
        <v>21835.25</v>
      </c>
      <c r="O204" s="43">
        <f t="shared" si="10"/>
        <v>1667863.9034574456</v>
      </c>
      <c r="P204" s="28"/>
      <c r="Q204" s="43">
        <f t="shared" si="11"/>
        <v>-44389.78670019703</v>
      </c>
      <c r="R204" s="28">
        <v>23306</v>
      </c>
      <c r="S204" s="28">
        <v>-21083.78670019703</v>
      </c>
      <c r="T204" s="30"/>
      <c r="U204" s="30"/>
      <c r="V204" s="30"/>
      <c r="W204" s="30"/>
      <c r="X204" s="30"/>
      <c r="Y204" s="30"/>
      <c r="Z204" s="30"/>
      <c r="AA204" s="30"/>
      <c r="AB204" s="31"/>
      <c r="AC204" s="31"/>
      <c r="AD204" s="31"/>
      <c r="AE204" s="31"/>
      <c r="AF204" s="31"/>
      <c r="AG204" s="31"/>
      <c r="AH204" s="31"/>
      <c r="AI204" s="31"/>
    </row>
    <row r="205" spans="1:35">
      <c r="A205" s="29">
        <v>36305</v>
      </c>
      <c r="B205" s="27" t="s">
        <v>572</v>
      </c>
      <c r="C205" s="27">
        <v>26572084</v>
      </c>
      <c r="D205" s="28">
        <v>22820203.706113804</v>
      </c>
      <c r="E205" s="28">
        <v>0</v>
      </c>
      <c r="F205" s="28">
        <v>2454.1947990317926</v>
      </c>
      <c r="G205" s="28">
        <v>0</v>
      </c>
      <c r="H205" s="28">
        <v>0</v>
      </c>
      <c r="I205" s="43">
        <f t="shared" si="9"/>
        <v>2454.1947990317926</v>
      </c>
      <c r="J205" s="28"/>
      <c r="K205" s="28">
        <v>1560546.1092308266</v>
      </c>
      <c r="L205" s="28">
        <v>0</v>
      </c>
      <c r="M205" s="28">
        <v>9886238.7668720875</v>
      </c>
      <c r="N205" s="28">
        <v>2173653.11</v>
      </c>
      <c r="O205" s="43">
        <f t="shared" si="10"/>
        <v>13620437.986102913</v>
      </c>
      <c r="P205" s="28"/>
      <c r="Q205" s="43">
        <f t="shared" si="11"/>
        <v>-308694.7107427041</v>
      </c>
      <c r="R205" s="28">
        <v>-530898</v>
      </c>
      <c r="S205" s="28">
        <v>-839592.7107427041</v>
      </c>
      <c r="T205" s="30"/>
      <c r="U205" s="30"/>
      <c r="V205" s="30"/>
      <c r="W205" s="30"/>
      <c r="X205" s="30"/>
      <c r="Y205" s="30"/>
      <c r="Z205" s="30"/>
      <c r="AA205" s="30"/>
      <c r="AB205" s="31"/>
      <c r="AC205" s="31"/>
      <c r="AD205" s="31"/>
      <c r="AE205" s="31"/>
      <c r="AF205" s="31"/>
      <c r="AG205" s="31"/>
      <c r="AH205" s="31"/>
      <c r="AI205" s="31"/>
    </row>
    <row r="206" spans="1:35">
      <c r="A206" s="29">
        <v>36310</v>
      </c>
      <c r="B206" s="27" t="s">
        <v>573</v>
      </c>
      <c r="C206" s="28">
        <v>803427</v>
      </c>
      <c r="D206" s="28">
        <v>0</v>
      </c>
      <c r="E206" s="28">
        <v>0</v>
      </c>
      <c r="F206" s="28">
        <v>0</v>
      </c>
      <c r="G206" s="28">
        <v>0</v>
      </c>
      <c r="H206" s="28">
        <v>714355.52</v>
      </c>
      <c r="I206" s="43">
        <f t="shared" si="9"/>
        <v>714355.52</v>
      </c>
      <c r="J206" s="28"/>
      <c r="K206" s="28">
        <v>0</v>
      </c>
      <c r="L206" s="28">
        <v>0</v>
      </c>
      <c r="M206" s="28">
        <v>0</v>
      </c>
      <c r="N206" s="28">
        <v>899904.83000000007</v>
      </c>
      <c r="O206" s="43">
        <f t="shared" si="10"/>
        <v>899904.83000000007</v>
      </c>
      <c r="P206" s="28"/>
      <c r="Q206" s="43">
        <f t="shared" si="11"/>
        <v>0</v>
      </c>
      <c r="R206" s="28">
        <v>-1391</v>
      </c>
      <c r="S206" s="28">
        <v>-1391</v>
      </c>
      <c r="T206" s="30"/>
      <c r="U206" s="30"/>
      <c r="V206" s="30"/>
      <c r="W206" s="30"/>
      <c r="X206" s="30"/>
      <c r="Y206" s="30"/>
      <c r="Z206" s="30"/>
      <c r="AA206" s="30"/>
      <c r="AB206" s="31"/>
      <c r="AC206" s="31"/>
      <c r="AD206" s="31"/>
      <c r="AE206" s="31"/>
      <c r="AF206" s="31"/>
      <c r="AG206" s="31"/>
      <c r="AH206" s="31"/>
      <c r="AI206" s="31"/>
    </row>
    <row r="207" spans="1:35">
      <c r="A207" s="29">
        <v>36400</v>
      </c>
      <c r="B207" s="27" t="s">
        <v>574</v>
      </c>
      <c r="C207" s="27">
        <v>167007178</v>
      </c>
      <c r="D207" s="28">
        <v>138834918.07315463</v>
      </c>
      <c r="E207" s="28">
        <v>0</v>
      </c>
      <c r="F207" s="28">
        <v>14930.977346675209</v>
      </c>
      <c r="G207" s="28">
        <v>0</v>
      </c>
      <c r="H207" s="28">
        <v>11723859.529999997</v>
      </c>
      <c r="I207" s="43">
        <f t="shared" si="9"/>
        <v>11738790.507346673</v>
      </c>
      <c r="J207" s="28"/>
      <c r="K207" s="28">
        <v>9494143.9100758862</v>
      </c>
      <c r="L207" s="28">
        <v>0</v>
      </c>
      <c r="M207" s="28">
        <v>60146491.684451319</v>
      </c>
      <c r="N207" s="28">
        <v>8159375.0700000003</v>
      </c>
      <c r="O207" s="43">
        <f t="shared" si="10"/>
        <v>77800010.664527208</v>
      </c>
      <c r="P207" s="28"/>
      <c r="Q207" s="43">
        <f t="shared" si="11"/>
        <v>-1878055.3748040395</v>
      </c>
      <c r="R207" s="28">
        <v>1299089</v>
      </c>
      <c r="S207" s="28">
        <v>-578966.37480403949</v>
      </c>
      <c r="T207" s="30"/>
      <c r="U207" s="30"/>
      <c r="V207" s="30"/>
      <c r="W207" s="30"/>
      <c r="X207" s="30"/>
      <c r="Y207" s="30"/>
      <c r="Z207" s="30"/>
      <c r="AA207" s="30"/>
      <c r="AB207" s="31"/>
      <c r="AC207" s="31"/>
      <c r="AD207" s="31"/>
      <c r="AE207" s="31"/>
      <c r="AF207" s="31"/>
      <c r="AG207" s="31"/>
      <c r="AH207" s="31"/>
      <c r="AI207" s="31"/>
    </row>
    <row r="208" spans="1:35">
      <c r="A208" s="29">
        <v>36405</v>
      </c>
      <c r="B208" s="27" t="s">
        <v>575</v>
      </c>
      <c r="C208" s="27">
        <v>25818414</v>
      </c>
      <c r="D208" s="28">
        <v>23076336.049284399</v>
      </c>
      <c r="E208" s="28">
        <v>0</v>
      </c>
      <c r="F208" s="28">
        <v>2481.7405304388813</v>
      </c>
      <c r="G208" s="28">
        <v>0</v>
      </c>
      <c r="H208" s="28">
        <v>801434.65000000014</v>
      </c>
      <c r="I208" s="43">
        <f t="shared" si="9"/>
        <v>803916.39053043898</v>
      </c>
      <c r="J208" s="28"/>
      <c r="K208" s="28">
        <v>1578061.5827336668</v>
      </c>
      <c r="L208" s="28">
        <v>0</v>
      </c>
      <c r="M208" s="28">
        <v>9997201.302448336</v>
      </c>
      <c r="N208" s="28">
        <v>260435.59999999986</v>
      </c>
      <c r="O208" s="43">
        <f t="shared" si="10"/>
        <v>11835698.485182002</v>
      </c>
      <c r="P208" s="28"/>
      <c r="Q208" s="43">
        <f t="shared" si="11"/>
        <v>-312159.48118075682</v>
      </c>
      <c r="R208" s="28">
        <v>95174</v>
      </c>
      <c r="S208" s="28">
        <v>-216985.48118075682</v>
      </c>
      <c r="T208" s="30"/>
      <c r="U208" s="30"/>
      <c r="V208" s="30"/>
      <c r="W208" s="30"/>
      <c r="X208" s="30"/>
      <c r="Y208" s="30"/>
      <c r="Z208" s="30"/>
      <c r="AA208" s="30"/>
      <c r="AB208" s="31"/>
      <c r="AC208" s="31"/>
      <c r="AD208" s="31"/>
      <c r="AE208" s="31"/>
      <c r="AF208" s="31"/>
      <c r="AG208" s="31"/>
      <c r="AH208" s="31"/>
      <c r="AI208" s="31"/>
    </row>
    <row r="209" spans="1:35">
      <c r="A209" s="29">
        <v>36500</v>
      </c>
      <c r="B209" s="27" t="s">
        <v>576</v>
      </c>
      <c r="C209" s="27">
        <v>323208169</v>
      </c>
      <c r="D209" s="28">
        <v>279785406.56763053</v>
      </c>
      <c r="E209" s="28">
        <v>0</v>
      </c>
      <c r="F209" s="28">
        <v>30089.473348908105</v>
      </c>
      <c r="G209" s="28">
        <v>0</v>
      </c>
      <c r="H209" s="28">
        <v>16929771.66</v>
      </c>
      <c r="I209" s="43">
        <f t="shared" si="9"/>
        <v>16959861.133348908</v>
      </c>
      <c r="J209" s="28"/>
      <c r="K209" s="28">
        <v>19132959.853866477</v>
      </c>
      <c r="L209" s="28">
        <v>0</v>
      </c>
      <c r="M209" s="28">
        <v>121209497.31215133</v>
      </c>
      <c r="N209" s="28">
        <v>1851015.4900000021</v>
      </c>
      <c r="O209" s="43">
        <f t="shared" si="10"/>
        <v>142193472.65601781</v>
      </c>
      <c r="P209" s="28"/>
      <c r="Q209" s="43">
        <f t="shared" si="11"/>
        <v>-3784728.6105837673</v>
      </c>
      <c r="R209" s="28">
        <v>3862241</v>
      </c>
      <c r="S209" s="28">
        <v>77512.389416232705</v>
      </c>
      <c r="T209" s="30"/>
      <c r="U209" s="30"/>
      <c r="V209" s="30"/>
      <c r="W209" s="30"/>
      <c r="X209" s="30"/>
      <c r="Y209" s="30"/>
      <c r="Z209" s="30"/>
      <c r="AA209" s="30"/>
      <c r="AB209" s="31"/>
      <c r="AC209" s="31"/>
      <c r="AD209" s="31"/>
      <c r="AE209" s="31"/>
      <c r="AF209" s="31"/>
      <c r="AG209" s="31"/>
      <c r="AH209" s="31"/>
      <c r="AI209" s="31"/>
    </row>
    <row r="210" spans="1:35">
      <c r="A210" s="29">
        <v>36501</v>
      </c>
      <c r="B210" s="27" t="s">
        <v>577</v>
      </c>
      <c r="C210" s="27">
        <v>4013507</v>
      </c>
      <c r="D210" s="28">
        <v>3758792.5014945753</v>
      </c>
      <c r="E210" s="28">
        <v>0</v>
      </c>
      <c r="F210" s="28">
        <v>404.23870821948412</v>
      </c>
      <c r="G210" s="28">
        <v>0</v>
      </c>
      <c r="H210" s="28">
        <v>659284.22</v>
      </c>
      <c r="I210" s="43">
        <f t="shared" si="9"/>
        <v>659688.45870821946</v>
      </c>
      <c r="J210" s="28"/>
      <c r="K210" s="28">
        <v>257042.81647132579</v>
      </c>
      <c r="L210" s="28">
        <v>0</v>
      </c>
      <c r="M210" s="28">
        <v>1628395.7532003506</v>
      </c>
      <c r="N210" s="28">
        <v>0</v>
      </c>
      <c r="O210" s="43">
        <f t="shared" si="10"/>
        <v>1885438.5696716763</v>
      </c>
      <c r="P210" s="28"/>
      <c r="Q210" s="43">
        <f t="shared" si="11"/>
        <v>-50846.147646489844</v>
      </c>
      <c r="R210" s="28">
        <v>148329</v>
      </c>
      <c r="S210" s="28">
        <v>97482.852353510156</v>
      </c>
      <c r="T210" s="30"/>
      <c r="U210" s="30"/>
      <c r="V210" s="30"/>
      <c r="W210" s="30"/>
      <c r="X210" s="30"/>
      <c r="Y210" s="30"/>
      <c r="Z210" s="30"/>
      <c r="AA210" s="30"/>
      <c r="AB210" s="31"/>
      <c r="AC210" s="31"/>
      <c r="AD210" s="31"/>
      <c r="AE210" s="31"/>
      <c r="AF210" s="31"/>
      <c r="AG210" s="31"/>
      <c r="AH210" s="31"/>
      <c r="AI210" s="31"/>
    </row>
    <row r="211" spans="1:35">
      <c r="A211" s="29">
        <v>36502</v>
      </c>
      <c r="B211" s="27" t="s">
        <v>578</v>
      </c>
      <c r="C211" s="27">
        <v>1474358</v>
      </c>
      <c r="D211" s="28">
        <v>1341112.1130127015</v>
      </c>
      <c r="E211" s="28">
        <v>0</v>
      </c>
      <c r="F211" s="28">
        <v>144.2297110389375</v>
      </c>
      <c r="G211" s="28">
        <v>0</v>
      </c>
      <c r="H211" s="28">
        <v>69205.3</v>
      </c>
      <c r="I211" s="43">
        <f t="shared" si="9"/>
        <v>69349.529711038937</v>
      </c>
      <c r="J211" s="28"/>
      <c r="K211" s="28">
        <v>91711.185471542747</v>
      </c>
      <c r="L211" s="28">
        <v>0</v>
      </c>
      <c r="M211" s="28">
        <v>581000.88924091624</v>
      </c>
      <c r="N211" s="28">
        <v>25319.920000000006</v>
      </c>
      <c r="O211" s="43">
        <f t="shared" si="10"/>
        <v>698031.99471245904</v>
      </c>
      <c r="P211" s="28"/>
      <c r="Q211" s="43">
        <f t="shared" si="11"/>
        <v>-18141.570892104151</v>
      </c>
      <c r="R211" s="28">
        <v>7513</v>
      </c>
      <c r="S211" s="28">
        <v>-10628.570892104151</v>
      </c>
      <c r="T211" s="30"/>
      <c r="U211" s="30"/>
      <c r="V211" s="30"/>
      <c r="W211" s="30"/>
      <c r="X211" s="30"/>
      <c r="Y211" s="30"/>
      <c r="Z211" s="30"/>
      <c r="AA211" s="30"/>
      <c r="AB211" s="31"/>
      <c r="AC211" s="31"/>
      <c r="AD211" s="31"/>
      <c r="AE211" s="31"/>
      <c r="AF211" s="31"/>
      <c r="AG211" s="31"/>
      <c r="AH211" s="31"/>
      <c r="AI211" s="31"/>
    </row>
    <row r="212" spans="1:35">
      <c r="A212" s="29">
        <v>36505</v>
      </c>
      <c r="B212" s="27" t="s">
        <v>579</v>
      </c>
      <c r="C212" s="27">
        <v>61085621</v>
      </c>
      <c r="D212" s="28">
        <v>52758448.924552172</v>
      </c>
      <c r="E212" s="28">
        <v>0</v>
      </c>
      <c r="F212" s="28">
        <v>5673.8982846502022</v>
      </c>
      <c r="G212" s="28">
        <v>0</v>
      </c>
      <c r="H212" s="28">
        <v>515480.03999999957</v>
      </c>
      <c r="I212" s="43">
        <f t="shared" si="9"/>
        <v>521153.93828464975</v>
      </c>
      <c r="J212" s="28"/>
      <c r="K212" s="28">
        <v>3607855.3730842746</v>
      </c>
      <c r="L212" s="28">
        <v>0</v>
      </c>
      <c r="M212" s="28">
        <v>22856178.003118332</v>
      </c>
      <c r="N212" s="28">
        <v>345905.45000000019</v>
      </c>
      <c r="O212" s="43">
        <f t="shared" si="10"/>
        <v>26809938.826202605</v>
      </c>
      <c r="P212" s="28"/>
      <c r="Q212" s="43">
        <f t="shared" si="11"/>
        <v>-713677.00333103584</v>
      </c>
      <c r="R212" s="28">
        <v>59685</v>
      </c>
      <c r="S212" s="28">
        <v>-653992.00333103584</v>
      </c>
      <c r="T212" s="30"/>
      <c r="U212" s="30"/>
      <c r="V212" s="30"/>
      <c r="W212" s="30"/>
      <c r="X212" s="30"/>
      <c r="Y212" s="30"/>
      <c r="Z212" s="30"/>
      <c r="AA212" s="30"/>
      <c r="AB212" s="31"/>
      <c r="AC212" s="31"/>
      <c r="AD212" s="31"/>
      <c r="AE212" s="31"/>
      <c r="AF212" s="31"/>
      <c r="AG212" s="31"/>
      <c r="AH212" s="31"/>
      <c r="AI212" s="31"/>
    </row>
    <row r="213" spans="1:35">
      <c r="A213" s="29">
        <v>36600</v>
      </c>
      <c r="B213" s="27" t="s">
        <v>580</v>
      </c>
      <c r="C213" s="27">
        <v>22572008</v>
      </c>
      <c r="D213" s="28">
        <v>19339852.131459206</v>
      </c>
      <c r="E213" s="28">
        <v>0</v>
      </c>
      <c r="F213" s="28">
        <v>2079.9010127554079</v>
      </c>
      <c r="G213" s="28">
        <v>0</v>
      </c>
      <c r="H213" s="28">
        <v>173879.61</v>
      </c>
      <c r="I213" s="43">
        <f t="shared" si="9"/>
        <v>175959.51101275539</v>
      </c>
      <c r="J213" s="28"/>
      <c r="K213" s="28">
        <v>1322544.3368722014</v>
      </c>
      <c r="L213" s="28">
        <v>0</v>
      </c>
      <c r="M213" s="28">
        <v>8378470.2142108399</v>
      </c>
      <c r="N213" s="28">
        <v>319070</v>
      </c>
      <c r="O213" s="43">
        <f t="shared" si="10"/>
        <v>10020084.551083041</v>
      </c>
      <c r="P213" s="28"/>
      <c r="Q213" s="43">
        <f t="shared" si="11"/>
        <v>-261615.1096723401</v>
      </c>
      <c r="R213" s="28">
        <v>-20345</v>
      </c>
      <c r="S213" s="28">
        <v>-281960.1096723401</v>
      </c>
      <c r="T213" s="30"/>
      <c r="U213" s="30"/>
      <c r="V213" s="30"/>
      <c r="W213" s="30"/>
      <c r="X213" s="30"/>
      <c r="Y213" s="30"/>
      <c r="Z213" s="30"/>
      <c r="AA213" s="30"/>
      <c r="AB213" s="31"/>
      <c r="AC213" s="31"/>
      <c r="AD213" s="31"/>
      <c r="AE213" s="31"/>
      <c r="AF213" s="31"/>
      <c r="AG213" s="31"/>
      <c r="AH213" s="31"/>
      <c r="AI213" s="31"/>
    </row>
    <row r="214" spans="1:35">
      <c r="A214" s="29">
        <v>36601</v>
      </c>
      <c r="B214" s="27" t="s">
        <v>581</v>
      </c>
      <c r="C214" s="27">
        <v>13832668</v>
      </c>
      <c r="D214" s="28">
        <v>12332736.452373872</v>
      </c>
      <c r="E214" s="28">
        <v>0</v>
      </c>
      <c r="F214" s="28">
        <v>1326.3220363411581</v>
      </c>
      <c r="G214" s="28">
        <v>0</v>
      </c>
      <c r="H214" s="28">
        <v>1830295.97</v>
      </c>
      <c r="I214" s="43">
        <f t="shared" si="9"/>
        <v>1831622.292036341</v>
      </c>
      <c r="J214" s="28"/>
      <c r="K214" s="28">
        <v>843366.91374941205</v>
      </c>
      <c r="L214" s="28">
        <v>0</v>
      </c>
      <c r="M214" s="28">
        <v>5342826.2247991292</v>
      </c>
      <c r="N214" s="28">
        <v>0</v>
      </c>
      <c r="O214" s="43">
        <f t="shared" si="10"/>
        <v>6186193.1385485409</v>
      </c>
      <c r="P214" s="28"/>
      <c r="Q214" s="43">
        <f t="shared" si="11"/>
        <v>-166828.07637011248</v>
      </c>
      <c r="R214" s="28">
        <v>441644</v>
      </c>
      <c r="S214" s="28">
        <v>274815.92362988752</v>
      </c>
      <c r="T214" s="30"/>
      <c r="U214" s="30"/>
      <c r="V214" s="30"/>
      <c r="W214" s="30"/>
      <c r="X214" s="30"/>
      <c r="Y214" s="30"/>
      <c r="Z214" s="30"/>
      <c r="AA214" s="30"/>
      <c r="AB214" s="31"/>
      <c r="AC214" s="31"/>
      <c r="AD214" s="31"/>
      <c r="AE214" s="31"/>
      <c r="AF214" s="31"/>
      <c r="AG214" s="31"/>
      <c r="AH214" s="31"/>
      <c r="AI214" s="31"/>
    </row>
    <row r="215" spans="1:35">
      <c r="A215" s="29">
        <v>36700</v>
      </c>
      <c r="B215" s="27" t="s">
        <v>582</v>
      </c>
      <c r="C215" s="27">
        <v>272637438</v>
      </c>
      <c r="D215" s="28">
        <v>238274598.70332804</v>
      </c>
      <c r="E215" s="28">
        <v>0</v>
      </c>
      <c r="F215" s="28">
        <v>25625.200624669855</v>
      </c>
      <c r="G215" s="28">
        <v>0</v>
      </c>
      <c r="H215" s="28">
        <v>9949463.7799999975</v>
      </c>
      <c r="I215" s="43">
        <f t="shared" si="9"/>
        <v>9975088.9806246664</v>
      </c>
      <c r="J215" s="28"/>
      <c r="K215" s="28">
        <v>16294267.736556251</v>
      </c>
      <c r="L215" s="28">
        <v>0</v>
      </c>
      <c r="M215" s="28">
        <v>103226056.84130298</v>
      </c>
      <c r="N215" s="28">
        <v>0</v>
      </c>
      <c r="O215" s="43">
        <f t="shared" si="10"/>
        <v>119520324.57785922</v>
      </c>
      <c r="P215" s="28"/>
      <c r="Q215" s="43">
        <f t="shared" si="11"/>
        <v>-3223201.3113535028</v>
      </c>
      <c r="R215" s="28">
        <v>2420512</v>
      </c>
      <c r="S215" s="28">
        <v>-802689.3113535028</v>
      </c>
      <c r="T215" s="30"/>
      <c r="U215" s="30"/>
      <c r="V215" s="30"/>
      <c r="W215" s="30"/>
      <c r="X215" s="30"/>
      <c r="Y215" s="30"/>
      <c r="Z215" s="30"/>
      <c r="AA215" s="30"/>
      <c r="AB215" s="31"/>
      <c r="AC215" s="31"/>
      <c r="AD215" s="31"/>
      <c r="AE215" s="31"/>
      <c r="AF215" s="31"/>
      <c r="AG215" s="31"/>
      <c r="AH215" s="31"/>
      <c r="AI215" s="31"/>
    </row>
    <row r="216" spans="1:35">
      <c r="A216" s="29">
        <v>36701</v>
      </c>
      <c r="B216" s="27" t="s">
        <v>583</v>
      </c>
      <c r="C216" s="27">
        <v>1019833</v>
      </c>
      <c r="D216" s="28">
        <v>823891.07016122225</v>
      </c>
      <c r="E216" s="28">
        <v>0</v>
      </c>
      <c r="F216" s="28">
        <v>88.605202844367909</v>
      </c>
      <c r="G216" s="28">
        <v>0</v>
      </c>
      <c r="H216" s="28">
        <v>0</v>
      </c>
      <c r="I216" s="43">
        <f t="shared" si="9"/>
        <v>88.605202844367909</v>
      </c>
      <c r="J216" s="28"/>
      <c r="K216" s="28">
        <v>56341.291494439065</v>
      </c>
      <c r="L216" s="28">
        <v>0</v>
      </c>
      <c r="M216" s="28">
        <v>356928.55011025857</v>
      </c>
      <c r="N216" s="28">
        <v>375224.98</v>
      </c>
      <c r="O216" s="43">
        <f t="shared" si="10"/>
        <v>788494.82160469762</v>
      </c>
      <c r="P216" s="28"/>
      <c r="Q216" s="43">
        <f t="shared" si="11"/>
        <v>-11144.982245554187</v>
      </c>
      <c r="R216" s="28">
        <v>-89735</v>
      </c>
      <c r="S216" s="28">
        <v>-100879.98224555419</v>
      </c>
      <c r="T216" s="30"/>
      <c r="U216" s="30"/>
      <c r="V216" s="30"/>
      <c r="W216" s="30"/>
      <c r="X216" s="30"/>
      <c r="Y216" s="30"/>
      <c r="Z216" s="30"/>
      <c r="AA216" s="30"/>
      <c r="AB216" s="31"/>
      <c r="AC216" s="31"/>
      <c r="AD216" s="31"/>
      <c r="AE216" s="31"/>
      <c r="AF216" s="31"/>
      <c r="AG216" s="31"/>
      <c r="AH216" s="31"/>
      <c r="AI216" s="31"/>
    </row>
    <row r="217" spans="1:35">
      <c r="A217" s="29">
        <v>36705</v>
      </c>
      <c r="B217" s="27" t="s">
        <v>584</v>
      </c>
      <c r="C217" s="27">
        <v>29319165</v>
      </c>
      <c r="D217" s="28">
        <v>27816087.27721465</v>
      </c>
      <c r="E217" s="28">
        <v>0</v>
      </c>
      <c r="F217" s="28">
        <v>2991.4763241031387</v>
      </c>
      <c r="G217" s="28">
        <v>0</v>
      </c>
      <c r="H217" s="28">
        <v>3014345.42</v>
      </c>
      <c r="I217" s="43">
        <f t="shared" si="9"/>
        <v>3017336.8963241032</v>
      </c>
      <c r="J217" s="28"/>
      <c r="K217" s="28">
        <v>1902186.713245827</v>
      </c>
      <c r="L217" s="28">
        <v>0</v>
      </c>
      <c r="M217" s="28">
        <v>12050571.216757493</v>
      </c>
      <c r="N217" s="28">
        <v>986579.98999999976</v>
      </c>
      <c r="O217" s="43">
        <f t="shared" si="10"/>
        <v>14939337.920003321</v>
      </c>
      <c r="P217" s="28"/>
      <c r="Q217" s="43">
        <f t="shared" si="11"/>
        <v>-376275.31397547619</v>
      </c>
      <c r="R217" s="28">
        <v>356224</v>
      </c>
      <c r="S217" s="28">
        <v>-20051.313975476194</v>
      </c>
      <c r="T217" s="30"/>
      <c r="U217" s="30"/>
      <c r="V217" s="30"/>
      <c r="W217" s="30"/>
      <c r="X217" s="30"/>
      <c r="Y217" s="30"/>
      <c r="Z217" s="30"/>
      <c r="AA217" s="30"/>
      <c r="AB217" s="31"/>
      <c r="AC217" s="31"/>
      <c r="AD217" s="31"/>
      <c r="AE217" s="31"/>
      <c r="AF217" s="31"/>
      <c r="AG217" s="31"/>
      <c r="AH217" s="31"/>
      <c r="AI217" s="31"/>
    </row>
    <row r="218" spans="1:35">
      <c r="A218" s="29">
        <v>36800</v>
      </c>
      <c r="B218" s="27" t="s">
        <v>585</v>
      </c>
      <c r="C218" s="27">
        <v>105035373</v>
      </c>
      <c r="D218" s="28">
        <v>90850434.378374025</v>
      </c>
      <c r="E218" s="28">
        <v>0</v>
      </c>
      <c r="F218" s="28">
        <v>9770.4943242361023</v>
      </c>
      <c r="G218" s="28">
        <v>0</v>
      </c>
      <c r="H218" s="28">
        <v>4982519.7300000004</v>
      </c>
      <c r="I218" s="43">
        <f t="shared" si="9"/>
        <v>4992290.2243242366</v>
      </c>
      <c r="J218" s="28"/>
      <c r="K218" s="28">
        <v>6212753.3270642404</v>
      </c>
      <c r="L218" s="28">
        <v>0</v>
      </c>
      <c r="M218" s="28">
        <v>39358505.607571922</v>
      </c>
      <c r="N218" s="28">
        <v>675059.85000000009</v>
      </c>
      <c r="O218" s="43">
        <f t="shared" si="10"/>
        <v>46246318.784636162</v>
      </c>
      <c r="P218" s="28"/>
      <c r="Q218" s="43">
        <f t="shared" si="11"/>
        <v>-1228957.0169503987</v>
      </c>
      <c r="R218" s="28">
        <v>1110617</v>
      </c>
      <c r="S218" s="28">
        <v>-118340.01695039868</v>
      </c>
      <c r="T218" s="30"/>
      <c r="U218" s="30"/>
      <c r="V218" s="30"/>
      <c r="W218" s="30"/>
      <c r="X218" s="30"/>
      <c r="Y218" s="30"/>
      <c r="Z218" s="30"/>
      <c r="AA218" s="30"/>
      <c r="AB218" s="31"/>
      <c r="AC218" s="31"/>
      <c r="AD218" s="31"/>
      <c r="AE218" s="31"/>
      <c r="AF218" s="31"/>
      <c r="AG218" s="31"/>
      <c r="AH218" s="31"/>
      <c r="AI218" s="31"/>
    </row>
    <row r="219" spans="1:35">
      <c r="A219" s="29">
        <v>36802</v>
      </c>
      <c r="B219" s="27" t="s">
        <v>586</v>
      </c>
      <c r="C219" s="27">
        <v>3711483</v>
      </c>
      <c r="D219" s="28">
        <v>4855202.3871130105</v>
      </c>
      <c r="E219" s="28">
        <v>0</v>
      </c>
      <c r="F219" s="28">
        <v>522.15187213048534</v>
      </c>
      <c r="G219" s="28">
        <v>0</v>
      </c>
      <c r="H219" s="28">
        <v>2993234.8099999996</v>
      </c>
      <c r="I219" s="43">
        <f t="shared" si="9"/>
        <v>2993756.9618721302</v>
      </c>
      <c r="J219" s="28"/>
      <c r="K219" s="28">
        <v>332020.12847647036</v>
      </c>
      <c r="L219" s="28">
        <v>0</v>
      </c>
      <c r="M219" s="28">
        <v>2103385.6328306766</v>
      </c>
      <c r="N219" s="28">
        <v>0</v>
      </c>
      <c r="O219" s="43">
        <f t="shared" si="10"/>
        <v>2435405.7613071469</v>
      </c>
      <c r="P219" s="28"/>
      <c r="Q219" s="43">
        <f t="shared" si="11"/>
        <v>-65677.557948811096</v>
      </c>
      <c r="R219" s="28">
        <v>644108</v>
      </c>
      <c r="S219" s="28">
        <v>578430.4420511889</v>
      </c>
      <c r="T219" s="30"/>
      <c r="U219" s="30"/>
      <c r="V219" s="30"/>
      <c r="W219" s="30"/>
      <c r="X219" s="30"/>
      <c r="Y219" s="30"/>
      <c r="Z219" s="30"/>
      <c r="AA219" s="30"/>
      <c r="AB219" s="31"/>
      <c r="AC219" s="31"/>
      <c r="AD219" s="31"/>
      <c r="AE219" s="31"/>
      <c r="AF219" s="31"/>
      <c r="AG219" s="31"/>
      <c r="AH219" s="31"/>
      <c r="AI219" s="31"/>
    </row>
    <row r="220" spans="1:35">
      <c r="A220" s="29">
        <v>36810</v>
      </c>
      <c r="B220" s="27" t="s">
        <v>587</v>
      </c>
      <c r="C220" s="27">
        <v>198969592</v>
      </c>
      <c r="D220" s="28">
        <v>171504963.0279758</v>
      </c>
      <c r="E220" s="28">
        <v>0</v>
      </c>
      <c r="F220" s="28">
        <v>18444.471693426629</v>
      </c>
      <c r="G220" s="28">
        <v>0</v>
      </c>
      <c r="H220" s="28">
        <v>3755855.6800000006</v>
      </c>
      <c r="I220" s="43">
        <f t="shared" si="9"/>
        <v>3774300.1516934275</v>
      </c>
      <c r="J220" s="28"/>
      <c r="K220" s="28">
        <v>11728265.641077243</v>
      </c>
      <c r="L220" s="28">
        <v>0</v>
      </c>
      <c r="M220" s="28">
        <v>74299909.347850844</v>
      </c>
      <c r="N220" s="28">
        <v>2238509.6499999994</v>
      </c>
      <c r="O220" s="43">
        <f t="shared" si="10"/>
        <v>88266684.638928086</v>
      </c>
      <c r="P220" s="28"/>
      <c r="Q220" s="43">
        <f t="shared" si="11"/>
        <v>-2319991.4108083714</v>
      </c>
      <c r="R220" s="28">
        <v>491263</v>
      </c>
      <c r="S220" s="28">
        <v>-1828728.4108083714</v>
      </c>
      <c r="T220" s="30"/>
      <c r="U220" s="30"/>
      <c r="V220" s="30"/>
      <c r="W220" s="30"/>
      <c r="X220" s="30"/>
      <c r="Y220" s="30"/>
      <c r="Z220" s="30"/>
      <c r="AA220" s="30"/>
      <c r="AB220" s="31"/>
      <c r="AC220" s="31"/>
      <c r="AD220" s="31"/>
      <c r="AE220" s="31"/>
      <c r="AF220" s="31"/>
      <c r="AG220" s="31"/>
      <c r="AH220" s="31"/>
      <c r="AI220" s="31"/>
    </row>
    <row r="221" spans="1:35">
      <c r="A221" s="29">
        <v>36900</v>
      </c>
      <c r="B221" s="27" t="s">
        <v>588</v>
      </c>
      <c r="C221" s="27">
        <v>19425969</v>
      </c>
      <c r="D221" s="28">
        <v>16118649.573114101</v>
      </c>
      <c r="E221" s="28">
        <v>0</v>
      </c>
      <c r="F221" s="28">
        <v>1733.4774003482382</v>
      </c>
      <c r="G221" s="28">
        <v>0</v>
      </c>
      <c r="H221" s="28">
        <v>756944.36999999988</v>
      </c>
      <c r="I221" s="43">
        <f t="shared" si="9"/>
        <v>758677.84740034817</v>
      </c>
      <c r="J221" s="28"/>
      <c r="K221" s="28">
        <v>1102264.3408828964</v>
      </c>
      <c r="L221" s="28">
        <v>0</v>
      </c>
      <c r="M221" s="28">
        <v>6982971.1494704355</v>
      </c>
      <c r="N221" s="28">
        <v>983625.35000000009</v>
      </c>
      <c r="O221" s="43">
        <f t="shared" si="10"/>
        <v>9068860.8403533325</v>
      </c>
      <c r="P221" s="28"/>
      <c r="Q221" s="43">
        <f t="shared" si="11"/>
        <v>-218041.0882178644</v>
      </c>
      <c r="R221" s="28">
        <v>-7483</v>
      </c>
      <c r="S221" s="28">
        <v>-225524.0882178644</v>
      </c>
      <c r="T221" s="30"/>
      <c r="U221" s="30"/>
      <c r="V221" s="30"/>
      <c r="W221" s="30"/>
      <c r="X221" s="30"/>
      <c r="Y221" s="30"/>
      <c r="Z221" s="30"/>
      <c r="AA221" s="30"/>
      <c r="AB221" s="31"/>
      <c r="AC221" s="31"/>
      <c r="AD221" s="31"/>
      <c r="AE221" s="31"/>
      <c r="AF221" s="31"/>
      <c r="AG221" s="31"/>
      <c r="AH221" s="31"/>
      <c r="AI221" s="31"/>
    </row>
    <row r="222" spans="1:35">
      <c r="A222" s="29">
        <v>36901</v>
      </c>
      <c r="B222" s="27" t="s">
        <v>589</v>
      </c>
      <c r="C222" s="27">
        <v>6611339</v>
      </c>
      <c r="D222" s="28">
        <v>5912413.9994625999</v>
      </c>
      <c r="E222" s="28">
        <v>0</v>
      </c>
      <c r="F222" s="28">
        <v>635.84964029901266</v>
      </c>
      <c r="G222" s="28">
        <v>0</v>
      </c>
      <c r="H222" s="28">
        <v>684516.2699999999</v>
      </c>
      <c r="I222" s="43">
        <f t="shared" si="9"/>
        <v>685152.11964029889</v>
      </c>
      <c r="J222" s="28"/>
      <c r="K222" s="28">
        <v>404317.00149307935</v>
      </c>
      <c r="L222" s="28">
        <v>0</v>
      </c>
      <c r="M222" s="28">
        <v>2561394.6237298418</v>
      </c>
      <c r="N222" s="28">
        <v>0</v>
      </c>
      <c r="O222" s="43">
        <f t="shared" si="10"/>
        <v>2965711.6252229214</v>
      </c>
      <c r="P222" s="28"/>
      <c r="Q222" s="43">
        <f t="shared" si="11"/>
        <v>-79978.74531613884</v>
      </c>
      <c r="R222" s="28">
        <v>160559</v>
      </c>
      <c r="S222" s="28">
        <v>80580.25468386116</v>
      </c>
      <c r="T222" s="30"/>
      <c r="U222" s="30"/>
      <c r="V222" s="30"/>
      <c r="W222" s="30"/>
      <c r="X222" s="30"/>
      <c r="Y222" s="30"/>
      <c r="Z222" s="30"/>
      <c r="AA222" s="30"/>
      <c r="AB222" s="31"/>
      <c r="AC222" s="31"/>
      <c r="AD222" s="31"/>
      <c r="AE222" s="31"/>
      <c r="AF222" s="31"/>
      <c r="AG222" s="31"/>
      <c r="AH222" s="31"/>
      <c r="AI222" s="31"/>
    </row>
    <row r="223" spans="1:35">
      <c r="A223" s="29">
        <v>36905</v>
      </c>
      <c r="B223" s="27" t="s">
        <v>590</v>
      </c>
      <c r="C223" s="27">
        <v>6003119</v>
      </c>
      <c r="D223" s="28">
        <v>5436488.5950135579</v>
      </c>
      <c r="E223" s="28">
        <v>0</v>
      </c>
      <c r="F223" s="28">
        <v>584.66624206534254</v>
      </c>
      <c r="G223" s="28">
        <v>0</v>
      </c>
      <c r="H223" s="28">
        <v>727747.34</v>
      </c>
      <c r="I223" s="43">
        <f t="shared" si="9"/>
        <v>728332.00624206534</v>
      </c>
      <c r="J223" s="28"/>
      <c r="K223" s="28">
        <v>371771.07115279947</v>
      </c>
      <c r="L223" s="28">
        <v>0</v>
      </c>
      <c r="M223" s="28">
        <v>2355212.4184551868</v>
      </c>
      <c r="N223" s="28">
        <v>0</v>
      </c>
      <c r="O223" s="43">
        <f t="shared" si="10"/>
        <v>2726983.4896079861</v>
      </c>
      <c r="P223" s="28"/>
      <c r="Q223" s="43">
        <f t="shared" si="11"/>
        <v>-73540.770498978964</v>
      </c>
      <c r="R223" s="28">
        <v>166399</v>
      </c>
      <c r="S223" s="28">
        <v>92858.229501021036</v>
      </c>
      <c r="T223" s="30"/>
      <c r="U223" s="30"/>
      <c r="V223" s="30"/>
      <c r="W223" s="30"/>
      <c r="X223" s="30"/>
      <c r="Y223" s="30"/>
      <c r="Z223" s="30"/>
      <c r="AA223" s="30"/>
      <c r="AB223" s="31"/>
      <c r="AC223" s="31"/>
      <c r="AD223" s="31"/>
      <c r="AE223" s="31"/>
      <c r="AF223" s="31"/>
      <c r="AG223" s="31"/>
      <c r="AH223" s="31"/>
      <c r="AI223" s="31"/>
    </row>
    <row r="224" spans="1:35" ht="27.6">
      <c r="A224" s="29">
        <v>37000</v>
      </c>
      <c r="B224" s="27" t="s">
        <v>591</v>
      </c>
      <c r="C224" s="27">
        <v>64560874</v>
      </c>
      <c r="D224" s="28">
        <v>53907178.196748607</v>
      </c>
      <c r="E224" s="28">
        <v>0</v>
      </c>
      <c r="F224" s="28">
        <v>5797.438182880871</v>
      </c>
      <c r="G224" s="28">
        <v>0</v>
      </c>
      <c r="H224" s="28">
        <v>376539.91000000015</v>
      </c>
      <c r="I224" s="43">
        <f t="shared" si="9"/>
        <v>382337.34818288102</v>
      </c>
      <c r="J224" s="28"/>
      <c r="K224" s="28">
        <v>3686410.5503647006</v>
      </c>
      <c r="L224" s="28">
        <v>0</v>
      </c>
      <c r="M224" s="28">
        <v>23353834.07003906</v>
      </c>
      <c r="N224" s="28">
        <v>2870999.8000000003</v>
      </c>
      <c r="O224" s="43">
        <f t="shared" si="10"/>
        <v>29911244.42040376</v>
      </c>
      <c r="P224" s="28"/>
      <c r="Q224" s="43">
        <f t="shared" si="11"/>
        <v>-729216.15823615575</v>
      </c>
      <c r="R224" s="28">
        <v>-480065</v>
      </c>
      <c r="S224" s="28">
        <v>-1209281.1582361558</v>
      </c>
      <c r="T224" s="30"/>
      <c r="U224" s="30"/>
      <c r="V224" s="30"/>
      <c r="W224" s="30"/>
      <c r="X224" s="30"/>
      <c r="Y224" s="30"/>
      <c r="Z224" s="30"/>
      <c r="AA224" s="30"/>
      <c r="AB224" s="31"/>
      <c r="AC224" s="31"/>
      <c r="AD224" s="31"/>
      <c r="AE224" s="31"/>
      <c r="AF224" s="31"/>
      <c r="AG224" s="31"/>
      <c r="AH224" s="31"/>
      <c r="AI224" s="31"/>
    </row>
    <row r="225" spans="1:35" ht="27.6">
      <c r="A225" s="29">
        <v>37001</v>
      </c>
      <c r="B225" s="27" t="s">
        <v>324</v>
      </c>
      <c r="C225" s="27">
        <v>2539686</v>
      </c>
      <c r="D225" s="28">
        <v>2913823.2424750016</v>
      </c>
      <c r="E225" s="28">
        <v>0</v>
      </c>
      <c r="F225" s="28">
        <v>313.3665900567853</v>
      </c>
      <c r="G225" s="28">
        <v>0</v>
      </c>
      <c r="H225" s="28">
        <v>2221121.31</v>
      </c>
      <c r="I225" s="43">
        <f t="shared" si="9"/>
        <v>2221434.6765900566</v>
      </c>
      <c r="J225" s="28"/>
      <c r="K225" s="28">
        <v>199260.06406214079</v>
      </c>
      <c r="L225" s="28">
        <v>0</v>
      </c>
      <c r="M225" s="28">
        <v>1262335.3827023457</v>
      </c>
      <c r="N225" s="28">
        <v>0</v>
      </c>
      <c r="O225" s="43">
        <f t="shared" si="10"/>
        <v>1461595.4467644866</v>
      </c>
      <c r="P225" s="28"/>
      <c r="Q225" s="43">
        <f t="shared" si="11"/>
        <v>-39416.027167920722</v>
      </c>
      <c r="R225" s="28">
        <v>510330</v>
      </c>
      <c r="S225" s="28">
        <v>470913.97283207928</v>
      </c>
      <c r="T225" s="30"/>
      <c r="U225" s="30"/>
      <c r="V225" s="30"/>
      <c r="W225" s="30"/>
      <c r="X225" s="30"/>
      <c r="Y225" s="30"/>
      <c r="Z225" s="30"/>
      <c r="AA225" s="30"/>
      <c r="AB225" s="31"/>
      <c r="AC225" s="31"/>
      <c r="AD225" s="31"/>
      <c r="AE225" s="31"/>
      <c r="AF225" s="31"/>
      <c r="AG225" s="31"/>
      <c r="AH225" s="31"/>
      <c r="AI225" s="31"/>
    </row>
    <row r="226" spans="1:35">
      <c r="A226" s="29">
        <v>37005</v>
      </c>
      <c r="B226" s="27" t="s">
        <v>592</v>
      </c>
      <c r="C226" s="27">
        <v>14559242</v>
      </c>
      <c r="D226" s="28">
        <v>12660696.309900559</v>
      </c>
      <c r="E226" s="28">
        <v>0</v>
      </c>
      <c r="F226" s="28">
        <v>1361.5924000276923</v>
      </c>
      <c r="G226" s="28">
        <v>0</v>
      </c>
      <c r="H226" s="28">
        <v>73455.430000000051</v>
      </c>
      <c r="I226" s="43">
        <f t="shared" si="9"/>
        <v>74817.022400027738</v>
      </c>
      <c r="J226" s="28"/>
      <c r="K226" s="28">
        <v>865794.24056303396</v>
      </c>
      <c r="L226" s="28">
        <v>0</v>
      </c>
      <c r="M226" s="28">
        <v>5484905.9150246372</v>
      </c>
      <c r="N226" s="28">
        <v>405992.25999999995</v>
      </c>
      <c r="O226" s="43">
        <f t="shared" si="10"/>
        <v>6756692.4155876711</v>
      </c>
      <c r="P226" s="28"/>
      <c r="Q226" s="43">
        <f t="shared" si="11"/>
        <v>-171264.47022128489</v>
      </c>
      <c r="R226" s="28">
        <v>-86812</v>
      </c>
      <c r="S226" s="28">
        <v>-258076.47022128489</v>
      </c>
      <c r="T226" s="30"/>
      <c r="U226" s="30"/>
      <c r="V226" s="30"/>
      <c r="W226" s="30"/>
      <c r="X226" s="30"/>
      <c r="Y226" s="30"/>
      <c r="Z226" s="30"/>
      <c r="AA226" s="30"/>
      <c r="AB226" s="31"/>
      <c r="AC226" s="31"/>
      <c r="AD226" s="31"/>
      <c r="AE226" s="31"/>
      <c r="AF226" s="31"/>
      <c r="AG226" s="31"/>
      <c r="AH226" s="31"/>
      <c r="AI226" s="31"/>
    </row>
    <row r="227" spans="1:35">
      <c r="A227" s="29">
        <v>37100</v>
      </c>
      <c r="B227" s="27" t="s">
        <v>593</v>
      </c>
      <c r="C227" s="27">
        <v>96270012</v>
      </c>
      <c r="D227" s="28">
        <v>82956834.126076311</v>
      </c>
      <c r="E227" s="28">
        <v>0</v>
      </c>
      <c r="F227" s="28">
        <v>8921.5784640302172</v>
      </c>
      <c r="G227" s="28">
        <v>0</v>
      </c>
      <c r="H227" s="28">
        <v>5113295.7699999996</v>
      </c>
      <c r="I227" s="43">
        <f t="shared" si="9"/>
        <v>5122217.3484640298</v>
      </c>
      <c r="J227" s="28"/>
      <c r="K227" s="28">
        <v>5672954.1459921943</v>
      </c>
      <c r="L227" s="28">
        <v>0</v>
      </c>
      <c r="M227" s="28">
        <v>35938815.821622185</v>
      </c>
      <c r="N227" s="28">
        <v>1092009.8500000006</v>
      </c>
      <c r="O227" s="43">
        <f t="shared" si="10"/>
        <v>42703779.817614384</v>
      </c>
      <c r="P227" s="28"/>
      <c r="Q227" s="43">
        <f t="shared" si="11"/>
        <v>-1122178.2738715978</v>
      </c>
      <c r="R227" s="28">
        <v>1059921</v>
      </c>
      <c r="S227" s="28">
        <v>-62257.273871597834</v>
      </c>
      <c r="T227" s="30"/>
      <c r="U227" s="30"/>
      <c r="V227" s="30"/>
      <c r="W227" s="30"/>
      <c r="X227" s="30"/>
      <c r="Y227" s="30"/>
      <c r="Z227" s="30"/>
      <c r="AA227" s="30"/>
      <c r="AB227" s="31"/>
      <c r="AC227" s="31"/>
      <c r="AD227" s="31"/>
      <c r="AE227" s="31"/>
      <c r="AF227" s="31"/>
      <c r="AG227" s="31"/>
      <c r="AH227" s="31"/>
      <c r="AI227" s="31"/>
    </row>
    <row r="228" spans="1:35">
      <c r="A228" s="29">
        <v>37200</v>
      </c>
      <c r="B228" s="27" t="s">
        <v>594</v>
      </c>
      <c r="C228" s="27">
        <v>21608379</v>
      </c>
      <c r="D228" s="28">
        <v>18039126.266108669</v>
      </c>
      <c r="E228" s="28">
        <v>0</v>
      </c>
      <c r="F228" s="28">
        <v>1940.014694830254</v>
      </c>
      <c r="G228" s="28">
        <v>0</v>
      </c>
      <c r="H228" s="28">
        <v>1024867.99</v>
      </c>
      <c r="I228" s="43">
        <f t="shared" si="9"/>
        <v>1026808.0046948303</v>
      </c>
      <c r="J228" s="28"/>
      <c r="K228" s="28">
        <v>1233594.9799349091</v>
      </c>
      <c r="L228" s="28">
        <v>0</v>
      </c>
      <c r="M228" s="28">
        <v>7814965.825817449</v>
      </c>
      <c r="N228" s="28">
        <v>979655.37000000011</v>
      </c>
      <c r="O228" s="43">
        <f t="shared" si="10"/>
        <v>10028216.175752357</v>
      </c>
      <c r="P228" s="28"/>
      <c r="Q228" s="43">
        <f t="shared" si="11"/>
        <v>-244019.86154215748</v>
      </c>
      <c r="R228" s="28">
        <v>60286</v>
      </c>
      <c r="S228" s="28">
        <v>-183733.86154215748</v>
      </c>
      <c r="T228" s="30"/>
      <c r="U228" s="30"/>
      <c r="V228" s="30"/>
      <c r="W228" s="30"/>
      <c r="X228" s="30"/>
      <c r="Y228" s="30"/>
      <c r="Z228" s="30"/>
      <c r="AA228" s="30"/>
      <c r="AB228" s="31"/>
      <c r="AC228" s="31"/>
      <c r="AD228" s="31"/>
      <c r="AE228" s="31"/>
      <c r="AF228" s="31"/>
      <c r="AG228" s="31"/>
      <c r="AH228" s="31"/>
      <c r="AI228" s="31"/>
    </row>
    <row r="229" spans="1:35">
      <c r="A229" s="29">
        <v>37300</v>
      </c>
      <c r="B229" s="27" t="s">
        <v>595</v>
      </c>
      <c r="C229" s="27">
        <v>57083907</v>
      </c>
      <c r="D229" s="28">
        <v>49167897.703478634</v>
      </c>
      <c r="E229" s="28">
        <v>0</v>
      </c>
      <c r="F229" s="28">
        <v>5287.7530791643057</v>
      </c>
      <c r="G229" s="28">
        <v>0</v>
      </c>
      <c r="H229" s="28">
        <v>2902832.47</v>
      </c>
      <c r="I229" s="43">
        <f t="shared" si="9"/>
        <v>2908120.2230791645</v>
      </c>
      <c r="J229" s="28"/>
      <c r="K229" s="28">
        <v>3362317.652013036</v>
      </c>
      <c r="L229" s="28">
        <v>0</v>
      </c>
      <c r="M229" s="28">
        <v>21300668.350167185</v>
      </c>
      <c r="N229" s="28">
        <v>673480.04</v>
      </c>
      <c r="O229" s="43">
        <f t="shared" si="10"/>
        <v>25336466.042180222</v>
      </c>
      <c r="P229" s="28"/>
      <c r="Q229" s="43">
        <f t="shared" si="11"/>
        <v>-665106.70134882256</v>
      </c>
      <c r="R229" s="28">
        <v>591017</v>
      </c>
      <c r="S229" s="28">
        <v>-74089.701348822564</v>
      </c>
      <c r="T229" s="30"/>
      <c r="U229" s="30"/>
      <c r="V229" s="30"/>
      <c r="W229" s="30"/>
      <c r="X229" s="30"/>
      <c r="Y229" s="30"/>
      <c r="Z229" s="30"/>
      <c r="AA229" s="30"/>
      <c r="AB229" s="31"/>
      <c r="AC229" s="31"/>
      <c r="AD229" s="31"/>
      <c r="AE229" s="31"/>
      <c r="AF229" s="31"/>
      <c r="AG229" s="31"/>
      <c r="AH229" s="31"/>
      <c r="AI229" s="31"/>
    </row>
    <row r="230" spans="1:35">
      <c r="A230" s="29">
        <v>37301</v>
      </c>
      <c r="B230" s="27" t="s">
        <v>596</v>
      </c>
      <c r="C230" s="27">
        <v>6502496</v>
      </c>
      <c r="D230" s="28">
        <v>5429066.1686585005</v>
      </c>
      <c r="E230" s="28">
        <v>0</v>
      </c>
      <c r="F230" s="28">
        <v>583.86797389642197</v>
      </c>
      <c r="G230" s="28">
        <v>0</v>
      </c>
      <c r="H230" s="28">
        <v>535876.15999999992</v>
      </c>
      <c r="I230" s="43">
        <f t="shared" si="9"/>
        <v>536460.02797389636</v>
      </c>
      <c r="J230" s="28"/>
      <c r="K230" s="28">
        <v>371263.47726268804</v>
      </c>
      <c r="L230" s="28">
        <v>0</v>
      </c>
      <c r="M230" s="28">
        <v>2351996.7528849333</v>
      </c>
      <c r="N230" s="28">
        <v>295350.3</v>
      </c>
      <c r="O230" s="43">
        <f t="shared" si="10"/>
        <v>3018610.5301476209</v>
      </c>
      <c r="P230" s="28"/>
      <c r="Q230" s="43">
        <f t="shared" si="11"/>
        <v>-73440.362348168273</v>
      </c>
      <c r="R230" s="28">
        <v>74897</v>
      </c>
      <c r="S230" s="28">
        <v>1456.6376518317265</v>
      </c>
      <c r="T230" s="30"/>
      <c r="U230" s="30"/>
      <c r="V230" s="30"/>
      <c r="W230" s="30"/>
      <c r="X230" s="30"/>
      <c r="Y230" s="30"/>
      <c r="Z230" s="30"/>
      <c r="AA230" s="30"/>
      <c r="AB230" s="31"/>
      <c r="AC230" s="31"/>
      <c r="AD230" s="31"/>
      <c r="AE230" s="31"/>
      <c r="AF230" s="31"/>
      <c r="AG230" s="31"/>
      <c r="AH230" s="31"/>
      <c r="AI230" s="31"/>
    </row>
    <row r="231" spans="1:35">
      <c r="A231" s="29">
        <v>37305</v>
      </c>
      <c r="B231" s="27" t="s">
        <v>597</v>
      </c>
      <c r="C231" s="27">
        <v>13636624</v>
      </c>
      <c r="D231" s="28">
        <v>11623498.335945619</v>
      </c>
      <c r="E231" s="28">
        <v>0</v>
      </c>
      <c r="F231" s="28">
        <v>1250.0471654999139</v>
      </c>
      <c r="G231" s="28">
        <v>0</v>
      </c>
      <c r="H231" s="28">
        <v>0</v>
      </c>
      <c r="I231" s="43">
        <f t="shared" si="9"/>
        <v>1250.0471654999139</v>
      </c>
      <c r="J231" s="28"/>
      <c r="K231" s="28">
        <v>794866.09671143838</v>
      </c>
      <c r="L231" s="28">
        <v>0</v>
      </c>
      <c r="M231" s="28">
        <v>5035567.9805283975</v>
      </c>
      <c r="N231" s="28">
        <v>1998769.2799999998</v>
      </c>
      <c r="O231" s="43">
        <f t="shared" si="10"/>
        <v>7829203.357239835</v>
      </c>
      <c r="P231" s="28"/>
      <c r="Q231" s="43">
        <f t="shared" si="11"/>
        <v>-157234.03387578216</v>
      </c>
      <c r="R231" s="28">
        <v>-489076</v>
      </c>
      <c r="S231" s="28">
        <v>-646310.03387578216</v>
      </c>
      <c r="T231" s="30"/>
      <c r="U231" s="30"/>
      <c r="V231" s="30"/>
      <c r="W231" s="30"/>
      <c r="X231" s="30"/>
      <c r="Y231" s="30"/>
      <c r="Z231" s="30"/>
      <c r="AA231" s="30"/>
      <c r="AB231" s="31"/>
      <c r="AC231" s="31"/>
      <c r="AD231" s="31"/>
      <c r="AE231" s="31"/>
      <c r="AF231" s="31"/>
      <c r="AG231" s="31"/>
      <c r="AH231" s="31"/>
      <c r="AI231" s="31"/>
    </row>
    <row r="232" spans="1:35">
      <c r="A232" s="29">
        <v>37400</v>
      </c>
      <c r="B232" s="27" t="s">
        <v>598</v>
      </c>
      <c r="C232" s="27">
        <v>271053859</v>
      </c>
      <c r="D232" s="28">
        <v>230082539.1590701</v>
      </c>
      <c r="E232" s="28">
        <v>0</v>
      </c>
      <c r="F232" s="28">
        <v>24744.187053611015</v>
      </c>
      <c r="G232" s="28">
        <v>0</v>
      </c>
      <c r="H232" s="28">
        <v>4980459.5899999989</v>
      </c>
      <c r="I232" s="43">
        <f t="shared" si="9"/>
        <v>5005203.7770536095</v>
      </c>
      <c r="J232" s="28"/>
      <c r="K232" s="28">
        <v>15734058.619888809</v>
      </c>
      <c r="L232" s="28">
        <v>0</v>
      </c>
      <c r="M232" s="28">
        <v>99677067.770110071</v>
      </c>
      <c r="N232" s="28">
        <v>7679804.7100000009</v>
      </c>
      <c r="O232" s="43">
        <f t="shared" si="10"/>
        <v>123090931.09999889</v>
      </c>
      <c r="P232" s="28"/>
      <c r="Q232" s="43">
        <f t="shared" si="11"/>
        <v>-3112385.2385683749</v>
      </c>
      <c r="R232" s="28">
        <v>-290844</v>
      </c>
      <c r="S232" s="28">
        <v>-3403229.2385683749</v>
      </c>
      <c r="T232" s="30"/>
      <c r="U232" s="30"/>
      <c r="V232" s="30"/>
      <c r="W232" s="30"/>
      <c r="X232" s="30"/>
      <c r="Y232" s="30"/>
      <c r="Z232" s="30"/>
      <c r="AA232" s="30"/>
      <c r="AB232" s="31"/>
      <c r="AC232" s="31"/>
      <c r="AD232" s="31"/>
      <c r="AE232" s="31"/>
      <c r="AF232" s="31"/>
      <c r="AG232" s="31"/>
      <c r="AH232" s="31"/>
      <c r="AI232" s="31"/>
    </row>
    <row r="233" spans="1:35">
      <c r="A233" s="29">
        <v>37405</v>
      </c>
      <c r="B233" s="27" t="s">
        <v>599</v>
      </c>
      <c r="C233" s="27">
        <v>56845073</v>
      </c>
      <c r="D233" s="28">
        <v>50717589.058177054</v>
      </c>
      <c r="E233" s="28">
        <v>0</v>
      </c>
      <c r="F233" s="28">
        <v>5454.4143489014568</v>
      </c>
      <c r="G233" s="28">
        <v>0</v>
      </c>
      <c r="H233" s="28">
        <v>1679219.8700000003</v>
      </c>
      <c r="I233" s="43">
        <f t="shared" si="9"/>
        <v>1684674.2843489018</v>
      </c>
      <c r="J233" s="28"/>
      <c r="K233" s="28">
        <v>3468292.3676918345</v>
      </c>
      <c r="L233" s="28">
        <v>0</v>
      </c>
      <c r="M233" s="28">
        <v>21972030.340854134</v>
      </c>
      <c r="N233" s="28">
        <v>1688868.4500000002</v>
      </c>
      <c r="O233" s="43">
        <f t="shared" si="10"/>
        <v>27129191.158545967</v>
      </c>
      <c r="P233" s="28"/>
      <c r="Q233" s="43">
        <f t="shared" si="11"/>
        <v>-686069.76934726117</v>
      </c>
      <c r="R233" s="28">
        <v>-86373</v>
      </c>
      <c r="S233" s="28">
        <v>-772442.76934726117</v>
      </c>
      <c r="T233" s="30"/>
      <c r="U233" s="30"/>
      <c r="V233" s="30"/>
      <c r="W233" s="30"/>
      <c r="X233" s="30"/>
      <c r="Y233" s="30"/>
      <c r="Z233" s="30"/>
      <c r="AA233" s="30"/>
      <c r="AB233" s="31"/>
      <c r="AC233" s="31"/>
      <c r="AD233" s="31"/>
      <c r="AE233" s="31"/>
      <c r="AF233" s="31"/>
      <c r="AG233" s="31"/>
      <c r="AH233" s="31"/>
      <c r="AI233" s="31"/>
    </row>
    <row r="234" spans="1:35">
      <c r="A234" s="29">
        <v>37500</v>
      </c>
      <c r="B234" s="27" t="s">
        <v>600</v>
      </c>
      <c r="C234" s="27">
        <v>30162646</v>
      </c>
      <c r="D234" s="28">
        <v>25266364.92584531</v>
      </c>
      <c r="E234" s="28">
        <v>0</v>
      </c>
      <c r="F234" s="28">
        <v>2717.2669096718168</v>
      </c>
      <c r="G234" s="28">
        <v>0</v>
      </c>
      <c r="H234" s="28">
        <v>226663.9800000001</v>
      </c>
      <c r="I234" s="43">
        <f t="shared" si="9"/>
        <v>229381.24690967193</v>
      </c>
      <c r="J234" s="28"/>
      <c r="K234" s="28">
        <v>1727825.4787692155</v>
      </c>
      <c r="L234" s="28">
        <v>0</v>
      </c>
      <c r="M234" s="28">
        <v>10945972.778091701</v>
      </c>
      <c r="N234" s="28">
        <v>1202424.96</v>
      </c>
      <c r="O234" s="43">
        <f t="shared" si="10"/>
        <v>13876223.216860916</v>
      </c>
      <c r="P234" s="28"/>
      <c r="Q234" s="43">
        <f t="shared" si="11"/>
        <v>-341784.57350768684</v>
      </c>
      <c r="R234" s="28">
        <v>-183822</v>
      </c>
      <c r="S234" s="28">
        <v>-525606.57350768684</v>
      </c>
      <c r="T234" s="30"/>
      <c r="U234" s="30"/>
      <c r="V234" s="30"/>
      <c r="W234" s="30"/>
      <c r="X234" s="30"/>
      <c r="Y234" s="30"/>
      <c r="Z234" s="30"/>
      <c r="AA234" s="30"/>
      <c r="AB234" s="31"/>
      <c r="AC234" s="31"/>
      <c r="AD234" s="31"/>
      <c r="AE234" s="31"/>
      <c r="AF234" s="31"/>
      <c r="AG234" s="31"/>
      <c r="AH234" s="31"/>
      <c r="AI234" s="31"/>
    </row>
    <row r="235" spans="1:35">
      <c r="A235" s="29">
        <v>37600</v>
      </c>
      <c r="B235" s="27" t="s">
        <v>601</v>
      </c>
      <c r="C235" s="27">
        <v>189232270</v>
      </c>
      <c r="D235" s="28">
        <v>157545105.7439104</v>
      </c>
      <c r="E235" s="28">
        <v>0</v>
      </c>
      <c r="F235" s="28">
        <v>16943.16121742022</v>
      </c>
      <c r="G235" s="28">
        <v>0</v>
      </c>
      <c r="H235" s="28">
        <v>5414291.5099999998</v>
      </c>
      <c r="I235" s="43">
        <f t="shared" si="9"/>
        <v>5431234.6712174201</v>
      </c>
      <c r="J235" s="28"/>
      <c r="K235" s="28">
        <v>10773629.023395725</v>
      </c>
      <c r="L235" s="28">
        <v>0</v>
      </c>
      <c r="M235" s="28">
        <v>68252176.773867235</v>
      </c>
      <c r="N235" s="28">
        <v>9196895.4800000004</v>
      </c>
      <c r="O235" s="43">
        <f t="shared" si="10"/>
        <v>88222701.277262971</v>
      </c>
      <c r="P235" s="28"/>
      <c r="Q235" s="43">
        <f t="shared" si="11"/>
        <v>-2131152.8543463387</v>
      </c>
      <c r="R235" s="28">
        <v>-485810</v>
      </c>
      <c r="S235" s="28">
        <v>-2616962.8543463387</v>
      </c>
      <c r="T235" s="30"/>
      <c r="U235" s="30"/>
      <c r="V235" s="30"/>
      <c r="W235" s="30"/>
      <c r="X235" s="30"/>
      <c r="Y235" s="30"/>
      <c r="Z235" s="30"/>
      <c r="AA235" s="30"/>
      <c r="AB235" s="31"/>
      <c r="AC235" s="31"/>
      <c r="AD235" s="31"/>
      <c r="AE235" s="31"/>
      <c r="AF235" s="31"/>
      <c r="AG235" s="31"/>
      <c r="AH235" s="31"/>
      <c r="AI235" s="31"/>
    </row>
    <row r="236" spans="1:35">
      <c r="A236" s="29">
        <v>37601</v>
      </c>
      <c r="B236" s="27" t="s">
        <v>602</v>
      </c>
      <c r="C236" s="27">
        <v>7704859</v>
      </c>
      <c r="D236" s="28">
        <v>8190844.3173941337</v>
      </c>
      <c r="E236" s="28">
        <v>0</v>
      </c>
      <c r="F236" s="28">
        <v>880.88300718508538</v>
      </c>
      <c r="G236" s="28">
        <v>0</v>
      </c>
      <c r="H236" s="28">
        <v>3527884.08</v>
      </c>
      <c r="I236" s="43">
        <f t="shared" si="9"/>
        <v>3528764.9630071851</v>
      </c>
      <c r="J236" s="28"/>
      <c r="K236" s="28">
        <v>560126.09516267967</v>
      </c>
      <c r="L236" s="28">
        <v>0</v>
      </c>
      <c r="M236" s="28">
        <v>3548463.1204286246</v>
      </c>
      <c r="N236" s="28">
        <v>0</v>
      </c>
      <c r="O236" s="43">
        <f t="shared" si="10"/>
        <v>4108589.215591304</v>
      </c>
      <c r="P236" s="28"/>
      <c r="Q236" s="43">
        <f t="shared" si="11"/>
        <v>-110799.65013716137</v>
      </c>
      <c r="R236" s="28">
        <v>788565</v>
      </c>
      <c r="S236" s="28">
        <v>677765.34986283863</v>
      </c>
      <c r="T236" s="30"/>
      <c r="U236" s="30"/>
      <c r="V236" s="30"/>
      <c r="W236" s="30"/>
      <c r="X236" s="30"/>
      <c r="Y236" s="30"/>
      <c r="Z236" s="30"/>
      <c r="AA236" s="30"/>
      <c r="AB236" s="31"/>
      <c r="AC236" s="31"/>
      <c r="AD236" s="31"/>
      <c r="AE236" s="31"/>
      <c r="AF236" s="31"/>
      <c r="AG236" s="31"/>
      <c r="AH236" s="31"/>
      <c r="AI236" s="31"/>
    </row>
    <row r="237" spans="1:35">
      <c r="A237" s="29">
        <v>37605</v>
      </c>
      <c r="B237" s="27" t="s">
        <v>603</v>
      </c>
      <c r="C237" s="27">
        <v>21546291</v>
      </c>
      <c r="D237" s="28">
        <v>19056518.341824997</v>
      </c>
      <c r="E237" s="28">
        <v>0</v>
      </c>
      <c r="F237" s="28">
        <v>2049.4300571477288</v>
      </c>
      <c r="G237" s="28">
        <v>0</v>
      </c>
      <c r="H237" s="28">
        <v>420769.75000000012</v>
      </c>
      <c r="I237" s="43">
        <f t="shared" si="9"/>
        <v>422819.18005714787</v>
      </c>
      <c r="J237" s="28"/>
      <c r="K237" s="28">
        <v>1303168.8043199899</v>
      </c>
      <c r="L237" s="28">
        <v>0</v>
      </c>
      <c r="M237" s="28">
        <v>8255723.9910051189</v>
      </c>
      <c r="N237" s="28">
        <v>412292.32000000007</v>
      </c>
      <c r="O237" s="43">
        <f t="shared" si="10"/>
        <v>9971185.1153251082</v>
      </c>
      <c r="P237" s="28"/>
      <c r="Q237" s="43">
        <f t="shared" si="11"/>
        <v>-257782.39727678057</v>
      </c>
      <c r="R237" s="28">
        <v>-18922</v>
      </c>
      <c r="S237" s="28">
        <v>-276704.39727678057</v>
      </c>
      <c r="T237" s="30"/>
      <c r="U237" s="30"/>
      <c r="V237" s="30"/>
      <c r="W237" s="30"/>
      <c r="X237" s="30"/>
      <c r="Y237" s="30"/>
      <c r="Z237" s="30"/>
      <c r="AA237" s="30"/>
      <c r="AB237" s="31"/>
      <c r="AC237" s="31"/>
      <c r="AD237" s="31"/>
      <c r="AE237" s="31"/>
      <c r="AF237" s="31"/>
      <c r="AG237" s="31"/>
      <c r="AH237" s="31"/>
      <c r="AI237" s="31"/>
    </row>
    <row r="238" spans="1:35">
      <c r="A238" s="29">
        <v>37610</v>
      </c>
      <c r="B238" s="27" t="s">
        <v>604</v>
      </c>
      <c r="C238" s="27">
        <v>59406863</v>
      </c>
      <c r="D238" s="28">
        <v>48037418.216226399</v>
      </c>
      <c r="E238" s="28">
        <v>0</v>
      </c>
      <c r="F238" s="28">
        <v>5166.1759527848926</v>
      </c>
      <c r="G238" s="28">
        <v>0</v>
      </c>
      <c r="H238" s="28">
        <v>2868007.5600000005</v>
      </c>
      <c r="I238" s="43">
        <f t="shared" si="9"/>
        <v>2873173.7359527852</v>
      </c>
      <c r="J238" s="28"/>
      <c r="K238" s="28">
        <v>3285010.540280215</v>
      </c>
      <c r="L238" s="28">
        <v>0</v>
      </c>
      <c r="M238" s="28">
        <v>20810918.921779819</v>
      </c>
      <c r="N238" s="28">
        <v>4756480.1900000004</v>
      </c>
      <c r="O238" s="43">
        <f t="shared" si="10"/>
        <v>28852409.652060036</v>
      </c>
      <c r="P238" s="28"/>
      <c r="Q238" s="43">
        <f t="shared" si="11"/>
        <v>-649814.42875683727</v>
      </c>
      <c r="R238" s="28">
        <v>-234298</v>
      </c>
      <c r="S238" s="28">
        <v>-884112.42875683727</v>
      </c>
      <c r="T238" s="30"/>
      <c r="U238" s="30"/>
      <c r="V238" s="30"/>
      <c r="W238" s="30"/>
      <c r="X238" s="30"/>
      <c r="Y238" s="30"/>
      <c r="Z238" s="30"/>
      <c r="AA238" s="30"/>
      <c r="AB238" s="31"/>
      <c r="AC238" s="31"/>
      <c r="AD238" s="31"/>
      <c r="AE238" s="31"/>
      <c r="AF238" s="31"/>
      <c r="AG238" s="31"/>
      <c r="AH238" s="31"/>
      <c r="AI238" s="31"/>
    </row>
    <row r="239" spans="1:35">
      <c r="A239" s="29">
        <v>37700</v>
      </c>
      <c r="B239" s="27" t="s">
        <v>605</v>
      </c>
      <c r="C239" s="27">
        <v>79378771</v>
      </c>
      <c r="D239" s="28">
        <v>66705494.253618285</v>
      </c>
      <c r="E239" s="28">
        <v>0</v>
      </c>
      <c r="F239" s="28">
        <v>7173.8309022604935</v>
      </c>
      <c r="G239" s="28">
        <v>0</v>
      </c>
      <c r="H239" s="28">
        <v>1079252.1100000003</v>
      </c>
      <c r="I239" s="43">
        <f t="shared" si="9"/>
        <v>1086425.9409022608</v>
      </c>
      <c r="J239" s="28"/>
      <c r="K239" s="28">
        <v>4561615.8534844397</v>
      </c>
      <c r="L239" s="28">
        <v>0</v>
      </c>
      <c r="M239" s="28">
        <v>28898360.146836046</v>
      </c>
      <c r="N239" s="28">
        <v>2999495.11</v>
      </c>
      <c r="O239" s="43">
        <f t="shared" si="10"/>
        <v>36459471.110320486</v>
      </c>
      <c r="P239" s="28"/>
      <c r="Q239" s="43">
        <f t="shared" si="11"/>
        <v>-902342.24934550235</v>
      </c>
      <c r="R239" s="28">
        <v>-330083</v>
      </c>
      <c r="S239" s="28">
        <v>-1232425.2493455024</v>
      </c>
      <c r="T239" s="30"/>
      <c r="U239" s="30"/>
      <c r="V239" s="30"/>
      <c r="W239" s="30"/>
      <c r="X239" s="30"/>
      <c r="Y239" s="30"/>
      <c r="Z239" s="30"/>
      <c r="AA239" s="30"/>
      <c r="AB239" s="31"/>
      <c r="AC239" s="31"/>
      <c r="AD239" s="31"/>
      <c r="AE239" s="31"/>
      <c r="AF239" s="31"/>
      <c r="AG239" s="31"/>
      <c r="AH239" s="31"/>
      <c r="AI239" s="31"/>
    </row>
    <row r="240" spans="1:35">
      <c r="A240" s="29">
        <v>37705</v>
      </c>
      <c r="B240" s="27" t="s">
        <v>606</v>
      </c>
      <c r="C240" s="27">
        <v>21974619</v>
      </c>
      <c r="D240" s="28">
        <v>20183736.316756774</v>
      </c>
      <c r="E240" s="28">
        <v>0</v>
      </c>
      <c r="F240" s="28">
        <v>2170.6564356844378</v>
      </c>
      <c r="G240" s="28">
        <v>0</v>
      </c>
      <c r="H240" s="28">
        <v>1416870.12</v>
      </c>
      <c r="I240" s="43">
        <f t="shared" si="9"/>
        <v>1419040.7764356846</v>
      </c>
      <c r="J240" s="28"/>
      <c r="K240" s="28">
        <v>1380252.8864133258</v>
      </c>
      <c r="L240" s="28">
        <v>0</v>
      </c>
      <c r="M240" s="28">
        <v>8744060.5010205153</v>
      </c>
      <c r="N240" s="28">
        <v>582180.22999999986</v>
      </c>
      <c r="O240" s="43">
        <f t="shared" si="10"/>
        <v>10706493.617433842</v>
      </c>
      <c r="P240" s="28"/>
      <c r="Q240" s="43">
        <f t="shared" si="11"/>
        <v>-273030.55193489464</v>
      </c>
      <c r="R240" s="28">
        <v>137831</v>
      </c>
      <c r="S240" s="28">
        <v>-135199.55193489464</v>
      </c>
      <c r="T240" s="30"/>
      <c r="U240" s="30"/>
      <c r="V240" s="30"/>
      <c r="W240" s="30"/>
      <c r="X240" s="30"/>
      <c r="Y240" s="30"/>
      <c r="Z240" s="30"/>
      <c r="AA240" s="30"/>
      <c r="AB240" s="31"/>
      <c r="AC240" s="31"/>
      <c r="AD240" s="31"/>
      <c r="AE240" s="31"/>
      <c r="AF240" s="31"/>
      <c r="AG240" s="31"/>
      <c r="AH240" s="31"/>
      <c r="AI240" s="31"/>
    </row>
    <row r="241" spans="1:35">
      <c r="A241" s="29">
        <v>37800</v>
      </c>
      <c r="B241" s="27" t="s">
        <v>607</v>
      </c>
      <c r="C241" s="27">
        <v>243610920</v>
      </c>
      <c r="D241" s="28">
        <v>209476066.67308542</v>
      </c>
      <c r="E241" s="28">
        <v>0</v>
      </c>
      <c r="F241" s="28">
        <v>22528.067506675641</v>
      </c>
      <c r="G241" s="28">
        <v>0</v>
      </c>
      <c r="H241" s="28">
        <v>7330976.3499999996</v>
      </c>
      <c r="I241" s="43">
        <f t="shared" si="9"/>
        <v>7353504.4175066752</v>
      </c>
      <c r="J241" s="28"/>
      <c r="K241" s="28">
        <v>14324897.155637994</v>
      </c>
      <c r="L241" s="28">
        <v>0</v>
      </c>
      <c r="M241" s="28">
        <v>90749868.10952124</v>
      </c>
      <c r="N241" s="28">
        <v>2897254.5600000005</v>
      </c>
      <c r="O241" s="43">
        <f t="shared" si="10"/>
        <v>107972019.82515924</v>
      </c>
      <c r="P241" s="28"/>
      <c r="Q241" s="43">
        <f t="shared" si="11"/>
        <v>-2833636.2237051874</v>
      </c>
      <c r="R241" s="28">
        <v>1253296</v>
      </c>
      <c r="S241" s="28">
        <v>-1580340.2237051874</v>
      </c>
      <c r="T241" s="30"/>
      <c r="U241" s="30"/>
      <c r="V241" s="30"/>
      <c r="W241" s="30"/>
      <c r="X241" s="30"/>
      <c r="Y241" s="30"/>
      <c r="Z241" s="30"/>
      <c r="AA241" s="30"/>
      <c r="AB241" s="31"/>
      <c r="AC241" s="31"/>
      <c r="AD241" s="31"/>
      <c r="AE241" s="31"/>
      <c r="AF241" s="31"/>
      <c r="AG241" s="31"/>
      <c r="AH241" s="31"/>
      <c r="AI241" s="31"/>
    </row>
    <row r="242" spans="1:35">
      <c r="A242" s="29">
        <v>37801</v>
      </c>
      <c r="B242" s="27" t="s">
        <v>608</v>
      </c>
      <c r="C242" s="27">
        <v>1962153</v>
      </c>
      <c r="D242" s="28">
        <v>1720495.575912511</v>
      </c>
      <c r="E242" s="28">
        <v>0</v>
      </c>
      <c r="F242" s="28">
        <v>185.0303910487757</v>
      </c>
      <c r="G242" s="28">
        <v>0</v>
      </c>
      <c r="H242" s="28">
        <v>428870.62</v>
      </c>
      <c r="I242" s="43">
        <f t="shared" si="9"/>
        <v>429055.65039104875</v>
      </c>
      <c r="J242" s="28"/>
      <c r="K242" s="28">
        <v>117655.06835665197</v>
      </c>
      <c r="L242" s="28">
        <v>0</v>
      </c>
      <c r="M242" s="28">
        <v>745358.36591193581</v>
      </c>
      <c r="N242" s="28">
        <v>0</v>
      </c>
      <c r="O242" s="43">
        <f t="shared" si="10"/>
        <v>863013.43426858773</v>
      </c>
      <c r="P242" s="28"/>
      <c r="Q242" s="43">
        <f t="shared" si="11"/>
        <v>-23273.581651279237</v>
      </c>
      <c r="R242" s="28">
        <v>106857</v>
      </c>
      <c r="S242" s="28">
        <v>83583.418348720763</v>
      </c>
      <c r="T242" s="30"/>
      <c r="U242" s="30"/>
      <c r="V242" s="30"/>
      <c r="W242" s="30"/>
      <c r="X242" s="30"/>
      <c r="Y242" s="30"/>
      <c r="Z242" s="30"/>
      <c r="AA242" s="30"/>
      <c r="AB242" s="31"/>
      <c r="AC242" s="31"/>
      <c r="AD242" s="31"/>
      <c r="AE242" s="31"/>
      <c r="AF242" s="31"/>
      <c r="AG242" s="31"/>
      <c r="AH242" s="31"/>
      <c r="AI242" s="31"/>
    </row>
    <row r="243" spans="1:35">
      <c r="A243" s="29">
        <v>37805</v>
      </c>
      <c r="B243" s="27" t="s">
        <v>609</v>
      </c>
      <c r="C243" s="27">
        <v>17457246</v>
      </c>
      <c r="D243" s="28">
        <v>15477223.277025321</v>
      </c>
      <c r="E243" s="28">
        <v>0</v>
      </c>
      <c r="F243" s="28">
        <v>1664.4953158559922</v>
      </c>
      <c r="G243" s="28">
        <v>0</v>
      </c>
      <c r="H243" s="28">
        <v>417215.45999999996</v>
      </c>
      <c r="I243" s="43">
        <f t="shared" si="9"/>
        <v>418879.95531585597</v>
      </c>
      <c r="J243" s="28"/>
      <c r="K243" s="28">
        <v>1058400.7797656306</v>
      </c>
      <c r="L243" s="28">
        <v>0</v>
      </c>
      <c r="M243" s="28">
        <v>6705090.4538565688</v>
      </c>
      <c r="N243" s="28">
        <v>1568616.4300000002</v>
      </c>
      <c r="O243" s="43">
        <f t="shared" si="10"/>
        <v>9332107.6636221986</v>
      </c>
      <c r="P243" s="28"/>
      <c r="Q243" s="43">
        <f t="shared" si="11"/>
        <v>-209364.3504841018</v>
      </c>
      <c r="R243" s="28">
        <v>-308713</v>
      </c>
      <c r="S243" s="28">
        <v>-518077.3504841018</v>
      </c>
      <c r="T243" s="30"/>
      <c r="U243" s="30"/>
      <c r="V243" s="30"/>
      <c r="W243" s="30"/>
      <c r="X243" s="30"/>
      <c r="Y243" s="30"/>
      <c r="Z243" s="30"/>
      <c r="AA243" s="30"/>
      <c r="AB243" s="31"/>
      <c r="AC243" s="31"/>
      <c r="AD243" s="31"/>
      <c r="AE243" s="31"/>
      <c r="AF243" s="31"/>
      <c r="AG243" s="31"/>
      <c r="AH243" s="31"/>
      <c r="AI243" s="31"/>
    </row>
    <row r="244" spans="1:35">
      <c r="A244" s="29">
        <v>37900</v>
      </c>
      <c r="B244" s="27" t="s">
        <v>610</v>
      </c>
      <c r="C244" s="27">
        <v>129941774</v>
      </c>
      <c r="D244" s="28">
        <v>106821567.49905109</v>
      </c>
      <c r="E244" s="28">
        <v>0</v>
      </c>
      <c r="F244" s="28">
        <v>11488.107175642153</v>
      </c>
      <c r="G244" s="28">
        <v>0</v>
      </c>
      <c r="H244" s="28">
        <v>1639627.9800000004</v>
      </c>
      <c r="I244" s="43">
        <f t="shared" si="9"/>
        <v>1651116.0871756426</v>
      </c>
      <c r="J244" s="28"/>
      <c r="K244" s="28">
        <v>7304929.8949080128</v>
      </c>
      <c r="L244" s="28">
        <v>0</v>
      </c>
      <c r="M244" s="28">
        <v>46277569.556671359</v>
      </c>
      <c r="N244" s="28">
        <v>7909184.6400000006</v>
      </c>
      <c r="O244" s="43">
        <f t="shared" si="10"/>
        <v>61491684.09157937</v>
      </c>
      <c r="P244" s="28"/>
      <c r="Q244" s="43">
        <f t="shared" si="11"/>
        <v>-1445002.6228419626</v>
      </c>
      <c r="R244" s="28">
        <v>-1171925</v>
      </c>
      <c r="S244" s="28">
        <v>-2616927.6228419626</v>
      </c>
      <c r="T244" s="30"/>
      <c r="U244" s="30"/>
      <c r="V244" s="30"/>
      <c r="W244" s="30"/>
      <c r="X244" s="30"/>
      <c r="Y244" s="30"/>
      <c r="Z244" s="30"/>
      <c r="AA244" s="30"/>
      <c r="AB244" s="31"/>
      <c r="AC244" s="31"/>
      <c r="AD244" s="31"/>
      <c r="AE244" s="31"/>
      <c r="AF244" s="31"/>
      <c r="AG244" s="31"/>
      <c r="AH244" s="31"/>
      <c r="AI244" s="31"/>
    </row>
    <row r="245" spans="1:35">
      <c r="A245" s="29">
        <v>37901</v>
      </c>
      <c r="B245" s="27" t="s">
        <v>611</v>
      </c>
      <c r="C245" s="27">
        <v>1789948</v>
      </c>
      <c r="D245" s="28">
        <v>2106393.0615202636</v>
      </c>
      <c r="E245" s="28">
        <v>0</v>
      </c>
      <c r="F245" s="28">
        <v>226.53163443686216</v>
      </c>
      <c r="G245" s="28">
        <v>0</v>
      </c>
      <c r="H245" s="28">
        <v>707780.46</v>
      </c>
      <c r="I245" s="43">
        <f t="shared" si="9"/>
        <v>708006.99163443688</v>
      </c>
      <c r="J245" s="28"/>
      <c r="K245" s="28">
        <v>144044.41769561652</v>
      </c>
      <c r="L245" s="28">
        <v>0</v>
      </c>
      <c r="M245" s="28">
        <v>912537.9237117318</v>
      </c>
      <c r="N245" s="28">
        <v>89023.790000000008</v>
      </c>
      <c r="O245" s="43">
        <f t="shared" si="10"/>
        <v>1145606.1314073484</v>
      </c>
      <c r="P245" s="28"/>
      <c r="Q245" s="43">
        <f t="shared" si="11"/>
        <v>-28493.711010286148</v>
      </c>
      <c r="R245" s="28">
        <v>119296</v>
      </c>
      <c r="S245" s="28">
        <v>90802.288989713852</v>
      </c>
      <c r="T245" s="30"/>
      <c r="U245" s="30"/>
      <c r="V245" s="30"/>
      <c r="W245" s="30"/>
      <c r="X245" s="30"/>
      <c r="Y245" s="30"/>
      <c r="Z245" s="30"/>
      <c r="AA245" s="30"/>
      <c r="AB245" s="31"/>
      <c r="AC245" s="31"/>
      <c r="AD245" s="31"/>
      <c r="AE245" s="31"/>
      <c r="AF245" s="31"/>
      <c r="AG245" s="31"/>
      <c r="AH245" s="31"/>
      <c r="AI245" s="31"/>
    </row>
    <row r="246" spans="1:35">
      <c r="A246" s="29">
        <v>37905</v>
      </c>
      <c r="B246" s="27" t="s">
        <v>612</v>
      </c>
      <c r="C246" s="27">
        <v>14524188</v>
      </c>
      <c r="D246" s="28">
        <v>11886891.804128952</v>
      </c>
      <c r="E246" s="28">
        <v>0</v>
      </c>
      <c r="F246" s="28">
        <v>1278.3736984206919</v>
      </c>
      <c r="G246" s="28">
        <v>0</v>
      </c>
      <c r="H246" s="28">
        <v>0</v>
      </c>
      <c r="I246" s="43">
        <f t="shared" si="9"/>
        <v>1278.3736984206919</v>
      </c>
      <c r="J246" s="28"/>
      <c r="K246" s="28">
        <v>812878.05760181206</v>
      </c>
      <c r="L246" s="28">
        <v>0</v>
      </c>
      <c r="M246" s="28">
        <v>5149675.8207059391</v>
      </c>
      <c r="N246" s="28">
        <v>902645.86999999976</v>
      </c>
      <c r="O246" s="43">
        <f t="shared" si="10"/>
        <v>6865199.7483077515</v>
      </c>
      <c r="P246" s="28"/>
      <c r="Q246" s="43">
        <f t="shared" si="11"/>
        <v>-160797.01546541532</v>
      </c>
      <c r="R246" s="28">
        <v>-180773</v>
      </c>
      <c r="S246" s="28">
        <v>-341570.01546541532</v>
      </c>
      <c r="T246" s="30"/>
      <c r="U246" s="30"/>
      <c r="V246" s="30"/>
      <c r="W246" s="30"/>
      <c r="X246" s="30"/>
      <c r="Y246" s="30"/>
      <c r="Z246" s="30"/>
      <c r="AA246" s="30"/>
      <c r="AB246" s="31"/>
      <c r="AC246" s="31"/>
      <c r="AD246" s="31"/>
      <c r="AE246" s="31"/>
      <c r="AF246" s="31"/>
      <c r="AG246" s="31"/>
      <c r="AH246" s="31"/>
      <c r="AI246" s="31"/>
    </row>
    <row r="247" spans="1:35">
      <c r="A247" s="29">
        <v>38000</v>
      </c>
      <c r="B247" s="27" t="s">
        <v>613</v>
      </c>
      <c r="C247" s="27">
        <v>214289224</v>
      </c>
      <c r="D247" s="28">
        <v>184012858.31942976</v>
      </c>
      <c r="E247" s="28">
        <v>0</v>
      </c>
      <c r="F247" s="28">
        <v>19789.631198541829</v>
      </c>
      <c r="G247" s="28">
        <v>0</v>
      </c>
      <c r="H247" s="28">
        <v>8132391.8399999999</v>
      </c>
      <c r="I247" s="43">
        <f t="shared" si="9"/>
        <v>8152181.471198542</v>
      </c>
      <c r="J247" s="28"/>
      <c r="K247" s="28">
        <v>12583610.715082999</v>
      </c>
      <c r="L247" s="28">
        <v>0</v>
      </c>
      <c r="M247" s="28">
        <v>79718618.593075722</v>
      </c>
      <c r="N247" s="28">
        <v>3095820.17</v>
      </c>
      <c r="O247" s="43">
        <f t="shared" si="10"/>
        <v>95398049.478158727</v>
      </c>
      <c r="P247" s="28"/>
      <c r="Q247" s="43">
        <f t="shared" si="11"/>
        <v>-2489188.9107371271</v>
      </c>
      <c r="R247" s="28">
        <v>1413937</v>
      </c>
      <c r="S247" s="28">
        <v>-1075251.9107371271</v>
      </c>
      <c r="T247" s="30"/>
      <c r="U247" s="30"/>
      <c r="V247" s="30"/>
      <c r="W247" s="30"/>
      <c r="X247" s="30"/>
      <c r="Y247" s="30"/>
      <c r="Z247" s="30"/>
      <c r="AA247" s="30"/>
      <c r="AB247" s="31"/>
      <c r="AC247" s="31"/>
      <c r="AD247" s="31"/>
      <c r="AE247" s="31"/>
      <c r="AF247" s="31"/>
      <c r="AG247" s="31"/>
      <c r="AH247" s="31"/>
      <c r="AI247" s="31"/>
    </row>
    <row r="248" spans="1:35">
      <c r="A248" s="29">
        <v>38005</v>
      </c>
      <c r="B248" s="27" t="s">
        <v>614</v>
      </c>
      <c r="C248" s="27">
        <v>38369410</v>
      </c>
      <c r="D248" s="28">
        <v>33133899.13166197</v>
      </c>
      <c r="E248" s="28">
        <v>0</v>
      </c>
      <c r="F248" s="28">
        <v>3563.3795408233523</v>
      </c>
      <c r="G248" s="28">
        <v>0</v>
      </c>
      <c r="H248" s="28">
        <v>0</v>
      </c>
      <c r="I248" s="43">
        <f t="shared" si="9"/>
        <v>3563.3795408233523</v>
      </c>
      <c r="J248" s="28"/>
      <c r="K248" s="28">
        <v>2265842.1737094452</v>
      </c>
      <c r="L248" s="28">
        <v>0</v>
      </c>
      <c r="M248" s="28">
        <v>14354370.309750754</v>
      </c>
      <c r="N248" s="28">
        <v>4816952.2100000009</v>
      </c>
      <c r="O248" s="43">
        <f t="shared" si="10"/>
        <v>21437164.6934602</v>
      </c>
      <c r="P248" s="28"/>
      <c r="Q248" s="43">
        <f t="shared" si="11"/>
        <v>-448210.71948115015</v>
      </c>
      <c r="R248" s="28">
        <v>-1192981</v>
      </c>
      <c r="S248" s="28">
        <v>-1641191.7194811502</v>
      </c>
      <c r="T248" s="30"/>
      <c r="U248" s="30"/>
      <c r="V248" s="30"/>
      <c r="W248" s="30"/>
      <c r="X248" s="30"/>
      <c r="Y248" s="30"/>
      <c r="Z248" s="30"/>
      <c r="AA248" s="30"/>
      <c r="AB248" s="31"/>
      <c r="AC248" s="31"/>
      <c r="AD248" s="31"/>
      <c r="AE248" s="31"/>
      <c r="AF248" s="31"/>
      <c r="AG248" s="31"/>
      <c r="AH248" s="31"/>
      <c r="AI248" s="31"/>
    </row>
    <row r="249" spans="1:35">
      <c r="A249" s="29">
        <v>38100</v>
      </c>
      <c r="B249" s="27" t="s">
        <v>615</v>
      </c>
      <c r="C249" s="27">
        <v>94338193</v>
      </c>
      <c r="D249" s="28">
        <v>81870895.737145931</v>
      </c>
      <c r="E249" s="28">
        <v>0</v>
      </c>
      <c r="F249" s="28">
        <v>8804.7913761773161</v>
      </c>
      <c r="G249" s="28">
        <v>0</v>
      </c>
      <c r="H249" s="28">
        <v>1044076.3900000001</v>
      </c>
      <c r="I249" s="43">
        <f t="shared" si="9"/>
        <v>1052881.1813761774</v>
      </c>
      <c r="J249" s="28"/>
      <c r="K249" s="28">
        <v>5598692.8707139883</v>
      </c>
      <c r="L249" s="28">
        <v>0</v>
      </c>
      <c r="M249" s="28">
        <v>35468362.11686454</v>
      </c>
      <c r="N249" s="28">
        <v>172499.54000000004</v>
      </c>
      <c r="O249" s="43">
        <f t="shared" si="10"/>
        <v>41239554.527578525</v>
      </c>
      <c r="P249" s="28"/>
      <c r="Q249" s="43">
        <f t="shared" si="11"/>
        <v>-1107488.5042096879</v>
      </c>
      <c r="R249" s="28">
        <v>226519</v>
      </c>
      <c r="S249" s="28">
        <v>-880969.50420968793</v>
      </c>
      <c r="T249" s="30"/>
      <c r="U249" s="30"/>
      <c r="V249" s="30"/>
      <c r="W249" s="30"/>
      <c r="X249" s="30"/>
      <c r="Y249" s="30"/>
      <c r="Z249" s="30"/>
      <c r="AA249" s="30"/>
      <c r="AB249" s="31"/>
      <c r="AC249" s="31"/>
      <c r="AD249" s="31"/>
      <c r="AE249" s="31"/>
      <c r="AF249" s="31"/>
      <c r="AG249" s="31"/>
      <c r="AH249" s="31"/>
      <c r="AI249" s="31"/>
    </row>
    <row r="250" spans="1:35">
      <c r="A250" s="29">
        <v>38105</v>
      </c>
      <c r="B250" s="27" t="s">
        <v>616</v>
      </c>
      <c r="C250" s="27">
        <v>18100313</v>
      </c>
      <c r="D250" s="28">
        <v>15532779.091206547</v>
      </c>
      <c r="E250" s="28">
        <v>0</v>
      </c>
      <c r="F250" s="28">
        <v>1670.4700748154489</v>
      </c>
      <c r="G250" s="28">
        <v>0</v>
      </c>
      <c r="H250" s="28">
        <v>0</v>
      </c>
      <c r="I250" s="43">
        <f t="shared" si="9"/>
        <v>1670.4700748154489</v>
      </c>
      <c r="J250" s="28"/>
      <c r="K250" s="28">
        <v>1062199.9430803971</v>
      </c>
      <c r="L250" s="28">
        <v>0</v>
      </c>
      <c r="M250" s="28">
        <v>6729158.5896341363</v>
      </c>
      <c r="N250" s="28">
        <v>1579048.06</v>
      </c>
      <c r="O250" s="43">
        <f t="shared" si="10"/>
        <v>9370406.5927145332</v>
      </c>
      <c r="P250" s="28"/>
      <c r="Q250" s="43">
        <f t="shared" si="11"/>
        <v>-210115.87048955297</v>
      </c>
      <c r="R250" s="28">
        <v>-383110</v>
      </c>
      <c r="S250" s="28">
        <v>-593225.87048955297</v>
      </c>
      <c r="T250" s="30"/>
      <c r="U250" s="30"/>
      <c r="V250" s="30"/>
      <c r="W250" s="30"/>
      <c r="X250" s="30"/>
      <c r="Y250" s="30"/>
      <c r="Z250" s="30"/>
      <c r="AA250" s="30"/>
      <c r="AB250" s="31"/>
      <c r="AC250" s="31"/>
      <c r="AD250" s="31"/>
      <c r="AE250" s="31"/>
      <c r="AF250" s="31"/>
      <c r="AG250" s="31"/>
      <c r="AH250" s="31"/>
      <c r="AI250" s="31"/>
    </row>
    <row r="251" spans="1:35">
      <c r="A251" s="29">
        <v>38200</v>
      </c>
      <c r="B251" s="27" t="s">
        <v>617</v>
      </c>
      <c r="C251" s="27">
        <v>92211906</v>
      </c>
      <c r="D251" s="28">
        <v>76765735.136465281</v>
      </c>
      <c r="E251" s="28">
        <v>0</v>
      </c>
      <c r="F251" s="28">
        <v>8255.7578057673072</v>
      </c>
      <c r="G251" s="28">
        <v>0</v>
      </c>
      <c r="H251" s="28">
        <v>326260.35000000009</v>
      </c>
      <c r="I251" s="43">
        <f t="shared" si="9"/>
        <v>334516.10780576739</v>
      </c>
      <c r="J251" s="28"/>
      <c r="K251" s="28">
        <v>5249579.5067387801</v>
      </c>
      <c r="L251" s="28">
        <v>0</v>
      </c>
      <c r="M251" s="28">
        <v>33256688.874690376</v>
      </c>
      <c r="N251" s="28">
        <v>4420910.07</v>
      </c>
      <c r="O251" s="43">
        <f t="shared" si="10"/>
        <v>42927178.451429158</v>
      </c>
      <c r="P251" s="28"/>
      <c r="Q251" s="43">
        <f t="shared" si="11"/>
        <v>-1038429.699557093</v>
      </c>
      <c r="R251" s="28">
        <v>-802617</v>
      </c>
      <c r="S251" s="28">
        <v>-1841046.699557093</v>
      </c>
      <c r="T251" s="30"/>
      <c r="U251" s="30"/>
      <c r="V251" s="30"/>
      <c r="W251" s="30"/>
      <c r="X251" s="30"/>
      <c r="Y251" s="30"/>
      <c r="Z251" s="30"/>
      <c r="AA251" s="30"/>
      <c r="AB251" s="31"/>
      <c r="AC251" s="31"/>
      <c r="AD251" s="31"/>
      <c r="AE251" s="31"/>
      <c r="AF251" s="31"/>
      <c r="AG251" s="31"/>
      <c r="AH251" s="31"/>
      <c r="AI251" s="31"/>
    </row>
    <row r="252" spans="1:35">
      <c r="A252" s="29">
        <v>38205</v>
      </c>
      <c r="B252" s="27" t="s">
        <v>618</v>
      </c>
      <c r="C252" s="27">
        <v>12184541</v>
      </c>
      <c r="D252" s="28">
        <v>10713388.718122073</v>
      </c>
      <c r="E252" s="28">
        <v>0</v>
      </c>
      <c r="F252" s="28">
        <v>1152.1695366003109</v>
      </c>
      <c r="G252" s="28">
        <v>0</v>
      </c>
      <c r="H252" s="28">
        <v>181939.91999999987</v>
      </c>
      <c r="I252" s="43">
        <f t="shared" si="9"/>
        <v>183092.08953660016</v>
      </c>
      <c r="J252" s="28"/>
      <c r="K252" s="28">
        <v>732628.75800455466</v>
      </c>
      <c r="L252" s="28">
        <v>0</v>
      </c>
      <c r="M252" s="28">
        <v>4641287.2944074254</v>
      </c>
      <c r="N252" s="28">
        <v>286459.73</v>
      </c>
      <c r="O252" s="43">
        <f t="shared" si="10"/>
        <v>5660375.7824119795</v>
      </c>
      <c r="P252" s="28"/>
      <c r="Q252" s="43">
        <f t="shared" si="11"/>
        <v>-144922.74287587276</v>
      </c>
      <c r="R252" s="28">
        <v>-35229</v>
      </c>
      <c r="S252" s="28">
        <v>-180151.74287587276</v>
      </c>
      <c r="T252" s="30"/>
      <c r="U252" s="30"/>
      <c r="V252" s="30"/>
      <c r="W252" s="30"/>
      <c r="X252" s="30"/>
      <c r="Y252" s="30"/>
      <c r="Z252" s="30"/>
      <c r="AA252" s="30"/>
      <c r="AB252" s="31"/>
      <c r="AC252" s="31"/>
      <c r="AD252" s="31"/>
      <c r="AE252" s="31"/>
      <c r="AF252" s="31"/>
      <c r="AG252" s="31"/>
      <c r="AH252" s="31"/>
      <c r="AI252" s="31"/>
    </row>
    <row r="253" spans="1:35">
      <c r="A253" s="29">
        <v>38210</v>
      </c>
      <c r="B253" s="27" t="s">
        <v>619</v>
      </c>
      <c r="C253" s="27">
        <v>34900169</v>
      </c>
      <c r="D253" s="28">
        <v>29677360.948993865</v>
      </c>
      <c r="E253" s="28">
        <v>0</v>
      </c>
      <c r="F253" s="28">
        <v>3191.6467256485121</v>
      </c>
      <c r="G253" s="28">
        <v>0</v>
      </c>
      <c r="H253" s="28">
        <v>1169339.8700000001</v>
      </c>
      <c r="I253" s="43">
        <f t="shared" si="9"/>
        <v>1172531.5167256487</v>
      </c>
      <c r="J253" s="28"/>
      <c r="K253" s="28">
        <v>2029468.8431884218</v>
      </c>
      <c r="L253" s="28">
        <v>0</v>
      </c>
      <c r="M253" s="28">
        <v>12856918.123090656</v>
      </c>
      <c r="N253" s="28">
        <v>870505.2699999999</v>
      </c>
      <c r="O253" s="43">
        <f t="shared" si="10"/>
        <v>15756892.236279078</v>
      </c>
      <c r="P253" s="28"/>
      <c r="Q253" s="43">
        <f t="shared" si="11"/>
        <v>-401453.24370977259</v>
      </c>
      <c r="R253" s="28">
        <v>118232</v>
      </c>
      <c r="S253" s="28">
        <v>-283221.24370977259</v>
      </c>
      <c r="T253" s="30"/>
      <c r="U253" s="30"/>
      <c r="V253" s="30"/>
      <c r="W253" s="30"/>
      <c r="X253" s="30"/>
      <c r="Y253" s="30"/>
      <c r="Z253" s="30"/>
      <c r="AA253" s="30"/>
      <c r="AB253" s="31"/>
      <c r="AC253" s="31"/>
      <c r="AD253" s="31"/>
      <c r="AE253" s="31"/>
      <c r="AF253" s="31"/>
      <c r="AG253" s="31"/>
      <c r="AH253" s="31"/>
      <c r="AI253" s="31"/>
    </row>
    <row r="254" spans="1:35">
      <c r="A254" s="29">
        <v>38300</v>
      </c>
      <c r="B254" s="27" t="s">
        <v>620</v>
      </c>
      <c r="C254" s="27">
        <v>72417487</v>
      </c>
      <c r="D254" s="28">
        <v>60652730.688064516</v>
      </c>
      <c r="E254" s="28">
        <v>0</v>
      </c>
      <c r="F254" s="28">
        <v>6522.8874622341145</v>
      </c>
      <c r="G254" s="28">
        <v>0</v>
      </c>
      <c r="H254" s="28">
        <v>1073472.2300000002</v>
      </c>
      <c r="I254" s="43">
        <f t="shared" si="9"/>
        <v>1079995.1174622343</v>
      </c>
      <c r="J254" s="28"/>
      <c r="K254" s="28">
        <v>4147701.1743957009</v>
      </c>
      <c r="L254" s="28">
        <v>0</v>
      </c>
      <c r="M254" s="28">
        <v>26276163.133636978</v>
      </c>
      <c r="N254" s="28">
        <v>2996274.85</v>
      </c>
      <c r="O254" s="43">
        <f t="shared" si="10"/>
        <v>33420139.158032678</v>
      </c>
      <c r="P254" s="28"/>
      <c r="Q254" s="43">
        <f t="shared" si="11"/>
        <v>-820464.9684515479</v>
      </c>
      <c r="R254" s="28">
        <v>-330891</v>
      </c>
      <c r="S254" s="28">
        <v>-1151355.9684515479</v>
      </c>
      <c r="T254" s="30"/>
      <c r="U254" s="30"/>
      <c r="V254" s="30"/>
      <c r="W254" s="30"/>
      <c r="X254" s="30"/>
      <c r="Y254" s="30"/>
      <c r="Z254" s="30"/>
      <c r="AA254" s="30"/>
      <c r="AB254" s="31"/>
      <c r="AC254" s="31"/>
      <c r="AD254" s="31"/>
      <c r="AE254" s="31"/>
      <c r="AF254" s="31"/>
      <c r="AG254" s="31"/>
      <c r="AH254" s="31"/>
      <c r="AI254" s="31"/>
    </row>
    <row r="255" spans="1:35">
      <c r="A255" s="29">
        <v>38400</v>
      </c>
      <c r="B255" s="27" t="s">
        <v>621</v>
      </c>
      <c r="C255" s="27">
        <v>89804118</v>
      </c>
      <c r="D255" s="28">
        <v>75981458.357397899</v>
      </c>
      <c r="E255" s="28">
        <v>0</v>
      </c>
      <c r="F255" s="28">
        <v>8171.412819428635</v>
      </c>
      <c r="G255" s="28">
        <v>0</v>
      </c>
      <c r="H255" s="28">
        <v>1236828.1499999999</v>
      </c>
      <c r="I255" s="43">
        <f t="shared" si="9"/>
        <v>1244999.5628194285</v>
      </c>
      <c r="J255" s="28"/>
      <c r="K255" s="28">
        <v>5195947.1543615898</v>
      </c>
      <c r="L255" s="28">
        <v>0</v>
      </c>
      <c r="M255" s="28">
        <v>32916921.764898751</v>
      </c>
      <c r="N255" s="28">
        <v>2692964.8699999996</v>
      </c>
      <c r="O255" s="43">
        <f t="shared" si="10"/>
        <v>40805833.789260335</v>
      </c>
      <c r="P255" s="28"/>
      <c r="Q255" s="43">
        <f t="shared" si="11"/>
        <v>-1027820.5779133309</v>
      </c>
      <c r="R255" s="28">
        <v>-229387</v>
      </c>
      <c r="S255" s="28">
        <v>-1257207.5779133309</v>
      </c>
      <c r="T255" s="30"/>
      <c r="U255" s="30"/>
      <c r="V255" s="30"/>
      <c r="W255" s="30"/>
      <c r="X255" s="30"/>
      <c r="Y255" s="30"/>
      <c r="Z255" s="30"/>
      <c r="AA255" s="30"/>
      <c r="AB255" s="31"/>
      <c r="AC255" s="31"/>
      <c r="AD255" s="31"/>
      <c r="AE255" s="31"/>
      <c r="AF255" s="31"/>
      <c r="AG255" s="31"/>
      <c r="AH255" s="31"/>
      <c r="AI255" s="31"/>
    </row>
    <row r="256" spans="1:35">
      <c r="A256" s="29">
        <v>38402</v>
      </c>
      <c r="B256" s="27" t="s">
        <v>622</v>
      </c>
      <c r="C256" s="27">
        <v>3680058</v>
      </c>
      <c r="D256" s="28">
        <v>5284693.7578388834</v>
      </c>
      <c r="E256" s="28">
        <v>0</v>
      </c>
      <c r="F256" s="28">
        <v>568.3415349076754</v>
      </c>
      <c r="G256" s="28">
        <v>0</v>
      </c>
      <c r="H256" s="28">
        <v>3116887.43</v>
      </c>
      <c r="I256" s="43">
        <f t="shared" si="9"/>
        <v>3117455.7715349076</v>
      </c>
      <c r="J256" s="28"/>
      <c r="K256" s="28">
        <v>361390.69782249967</v>
      </c>
      <c r="L256" s="28">
        <v>0</v>
      </c>
      <c r="M256" s="28">
        <v>2289451.5616464149</v>
      </c>
      <c r="N256" s="28">
        <v>0</v>
      </c>
      <c r="O256" s="43">
        <f t="shared" si="10"/>
        <v>2650842.2594689145</v>
      </c>
      <c r="P256" s="28"/>
      <c r="Q256" s="43">
        <f t="shared" si="11"/>
        <v>-71487.408330668695</v>
      </c>
      <c r="R256" s="28">
        <v>645908</v>
      </c>
      <c r="S256" s="28">
        <v>574420.5916693313</v>
      </c>
      <c r="T256" s="30"/>
      <c r="U256" s="30"/>
      <c r="V256" s="30"/>
      <c r="W256" s="30"/>
      <c r="X256" s="30"/>
      <c r="Y256" s="30"/>
      <c r="Z256" s="30"/>
      <c r="AA256" s="30"/>
      <c r="AB256" s="31"/>
      <c r="AC256" s="31"/>
      <c r="AD256" s="31"/>
      <c r="AE256" s="31"/>
      <c r="AF256" s="31"/>
      <c r="AG256" s="31"/>
      <c r="AH256" s="31"/>
      <c r="AI256" s="31"/>
    </row>
    <row r="257" spans="1:35">
      <c r="A257" s="29">
        <v>38405</v>
      </c>
      <c r="B257" s="27" t="s">
        <v>623</v>
      </c>
      <c r="C257" s="27">
        <v>21532223</v>
      </c>
      <c r="D257" s="28">
        <v>20104789.460388102</v>
      </c>
      <c r="E257" s="28">
        <v>0</v>
      </c>
      <c r="F257" s="28">
        <v>2162.16615039822</v>
      </c>
      <c r="G257" s="28">
        <v>0</v>
      </c>
      <c r="H257" s="28">
        <v>1768304.6600000001</v>
      </c>
      <c r="I257" s="43">
        <f t="shared" si="9"/>
        <v>1770466.8261503985</v>
      </c>
      <c r="J257" s="28"/>
      <c r="K257" s="28">
        <v>1374854.1781792059</v>
      </c>
      <c r="L257" s="28">
        <v>0</v>
      </c>
      <c r="M257" s="28">
        <v>8709859.0645365324</v>
      </c>
      <c r="N257" s="28">
        <v>890100.4600000002</v>
      </c>
      <c r="O257" s="43">
        <f t="shared" si="10"/>
        <v>10974813.70271574</v>
      </c>
      <c r="P257" s="28"/>
      <c r="Q257" s="43">
        <f t="shared" si="11"/>
        <v>-271962.62278697686</v>
      </c>
      <c r="R257" s="28">
        <v>131135</v>
      </c>
      <c r="S257" s="28">
        <v>-140827.62278697686</v>
      </c>
      <c r="T257" s="30"/>
      <c r="U257" s="30"/>
      <c r="V257" s="30"/>
      <c r="W257" s="30"/>
      <c r="X257" s="30"/>
      <c r="Y257" s="30"/>
      <c r="Z257" s="30"/>
      <c r="AA257" s="30"/>
      <c r="AB257" s="31"/>
      <c r="AC257" s="31"/>
      <c r="AD257" s="31"/>
      <c r="AE257" s="31"/>
      <c r="AF257" s="31"/>
      <c r="AG257" s="31"/>
      <c r="AH257" s="31"/>
      <c r="AI257" s="31"/>
    </row>
    <row r="258" spans="1:35">
      <c r="A258" s="29">
        <v>38500</v>
      </c>
      <c r="B258" s="27" t="s">
        <v>624</v>
      </c>
      <c r="C258" s="27">
        <v>70162741</v>
      </c>
      <c r="D258" s="28">
        <v>58569542.967234477</v>
      </c>
      <c r="E258" s="28">
        <v>0</v>
      </c>
      <c r="F258" s="28">
        <v>6298.8514589202259</v>
      </c>
      <c r="G258" s="28">
        <v>0</v>
      </c>
      <c r="H258" s="28">
        <v>0</v>
      </c>
      <c r="I258" s="43">
        <f t="shared" si="9"/>
        <v>6298.8514589202259</v>
      </c>
      <c r="J258" s="28"/>
      <c r="K258" s="28">
        <v>4005243.6508783987</v>
      </c>
      <c r="L258" s="28">
        <v>0</v>
      </c>
      <c r="M258" s="28">
        <v>25373678.366734758</v>
      </c>
      <c r="N258" s="28">
        <v>3759926.9299999997</v>
      </c>
      <c r="O258" s="43">
        <f t="shared" si="10"/>
        <v>33138848.947613157</v>
      </c>
      <c r="P258" s="28"/>
      <c r="Q258" s="43">
        <f t="shared" si="11"/>
        <v>-792285.16411563428</v>
      </c>
      <c r="R258" s="28">
        <v>-783504</v>
      </c>
      <c r="S258" s="28">
        <v>-1575789.1641156343</v>
      </c>
      <c r="T258" s="30"/>
      <c r="U258" s="30"/>
      <c r="V258" s="30"/>
      <c r="W258" s="30"/>
      <c r="X258" s="30"/>
      <c r="Y258" s="30"/>
      <c r="Z258" s="30"/>
      <c r="AA258" s="30"/>
      <c r="AB258" s="31"/>
      <c r="AC258" s="31"/>
      <c r="AD258" s="31"/>
      <c r="AE258" s="31"/>
      <c r="AF258" s="31"/>
      <c r="AG258" s="31"/>
      <c r="AH258" s="31"/>
      <c r="AI258" s="31"/>
    </row>
    <row r="259" spans="1:35">
      <c r="A259" s="29">
        <v>38600</v>
      </c>
      <c r="B259" s="27" t="s">
        <v>625</v>
      </c>
      <c r="C259" s="27">
        <v>90312846</v>
      </c>
      <c r="D259" s="28">
        <v>75362160.308421403</v>
      </c>
      <c r="E259" s="28">
        <v>0</v>
      </c>
      <c r="F259" s="28">
        <v>8104.8106234861643</v>
      </c>
      <c r="G259" s="28">
        <v>0</v>
      </c>
      <c r="H259" s="28">
        <v>3144888.3999999994</v>
      </c>
      <c r="I259" s="43">
        <f t="shared" si="9"/>
        <v>3152993.2106234855</v>
      </c>
      <c r="J259" s="28"/>
      <c r="K259" s="28">
        <v>5153596.8903217278</v>
      </c>
      <c r="L259" s="28">
        <v>0</v>
      </c>
      <c r="M259" s="28">
        <v>32648627.980010509</v>
      </c>
      <c r="N259" s="28">
        <v>4100945.34</v>
      </c>
      <c r="O259" s="43">
        <f t="shared" si="10"/>
        <v>41903170.210332245</v>
      </c>
      <c r="P259" s="28"/>
      <c r="Q259" s="43">
        <f t="shared" si="11"/>
        <v>-1019443.188465924</v>
      </c>
      <c r="R259" s="28">
        <v>-33967</v>
      </c>
      <c r="S259" s="28">
        <v>-1053410.188465924</v>
      </c>
      <c r="T259" s="30"/>
      <c r="U259" s="30"/>
      <c r="V259" s="30"/>
      <c r="W259" s="30"/>
      <c r="X259" s="30"/>
      <c r="Y259" s="30"/>
      <c r="Z259" s="30"/>
      <c r="AA259" s="30"/>
      <c r="AB259" s="31"/>
      <c r="AC259" s="31"/>
      <c r="AD259" s="31"/>
      <c r="AE259" s="31"/>
      <c r="AF259" s="31"/>
      <c r="AG259" s="31"/>
      <c r="AH259" s="31"/>
      <c r="AI259" s="31"/>
    </row>
    <row r="260" spans="1:35">
      <c r="A260" s="29">
        <v>38601</v>
      </c>
      <c r="B260" s="27" t="s">
        <v>626</v>
      </c>
      <c r="C260" s="27">
        <v>1053326</v>
      </c>
      <c r="D260" s="28">
        <v>995135.53717007604</v>
      </c>
      <c r="E260" s="28">
        <v>0</v>
      </c>
      <c r="F260" s="28">
        <v>107.02173430809358</v>
      </c>
      <c r="G260" s="28">
        <v>0</v>
      </c>
      <c r="H260" s="28">
        <v>98360.16</v>
      </c>
      <c r="I260" s="43">
        <f t="shared" si="9"/>
        <v>98467.181734308091</v>
      </c>
      <c r="J260" s="28"/>
      <c r="K260" s="28">
        <v>68051.790812823398</v>
      </c>
      <c r="L260" s="28">
        <v>0</v>
      </c>
      <c r="M260" s="28">
        <v>431115.90776411432</v>
      </c>
      <c r="N260" s="28">
        <v>150940.38</v>
      </c>
      <c r="O260" s="43">
        <f t="shared" si="10"/>
        <v>650108.07857693778</v>
      </c>
      <c r="P260" s="28"/>
      <c r="Q260" s="43">
        <f t="shared" si="11"/>
        <v>-13461.459264950376</v>
      </c>
      <c r="R260" s="28">
        <v>-18065</v>
      </c>
      <c r="S260" s="28">
        <v>-31526.459264950376</v>
      </c>
      <c r="T260" s="30"/>
      <c r="U260" s="30"/>
      <c r="V260" s="30"/>
      <c r="W260" s="30"/>
      <c r="X260" s="30"/>
      <c r="Y260" s="30"/>
      <c r="Z260" s="30"/>
      <c r="AA260" s="30"/>
      <c r="AB260" s="31"/>
      <c r="AC260" s="31"/>
      <c r="AD260" s="31"/>
      <c r="AE260" s="31"/>
      <c r="AF260" s="31"/>
      <c r="AG260" s="31"/>
      <c r="AH260" s="31"/>
      <c r="AI260" s="31"/>
    </row>
    <row r="261" spans="1:35">
      <c r="A261" s="29">
        <v>38602</v>
      </c>
      <c r="B261" s="27" t="s">
        <v>627</v>
      </c>
      <c r="C261" s="27">
        <v>6551021</v>
      </c>
      <c r="D261" s="28">
        <v>6343560.9039246244</v>
      </c>
      <c r="E261" s="28">
        <v>0</v>
      </c>
      <c r="F261" s="28">
        <v>682.21722004869764</v>
      </c>
      <c r="G261" s="28">
        <v>0</v>
      </c>
      <c r="H261" s="28">
        <v>1780467.24</v>
      </c>
      <c r="I261" s="43">
        <f t="shared" si="9"/>
        <v>1781149.4572200486</v>
      </c>
      <c r="J261" s="28"/>
      <c r="K261" s="28">
        <v>433800.70270594448</v>
      </c>
      <c r="L261" s="28">
        <v>0</v>
      </c>
      <c r="M261" s="28">
        <v>2748177.2559105521</v>
      </c>
      <c r="N261" s="28">
        <v>0</v>
      </c>
      <c r="O261" s="43">
        <f t="shared" si="10"/>
        <v>3181977.9586164965</v>
      </c>
      <c r="P261" s="28"/>
      <c r="Q261" s="43">
        <f t="shared" si="11"/>
        <v>-85810.9745362135</v>
      </c>
      <c r="R261" s="28">
        <v>403688</v>
      </c>
      <c r="S261" s="28">
        <v>317877.0254637865</v>
      </c>
      <c r="T261" s="30"/>
      <c r="U261" s="30"/>
      <c r="V261" s="30"/>
      <c r="W261" s="30"/>
      <c r="X261" s="30"/>
      <c r="Y261" s="30"/>
      <c r="Z261" s="30"/>
      <c r="AA261" s="30"/>
      <c r="AB261" s="31"/>
      <c r="AC261" s="31"/>
      <c r="AD261" s="31"/>
      <c r="AE261" s="31"/>
      <c r="AF261" s="31"/>
      <c r="AG261" s="31"/>
      <c r="AH261" s="31"/>
      <c r="AI261" s="31"/>
    </row>
    <row r="262" spans="1:35">
      <c r="A262" s="29">
        <v>38605</v>
      </c>
      <c r="B262" s="27" t="s">
        <v>628</v>
      </c>
      <c r="C262" s="27">
        <v>23144077</v>
      </c>
      <c r="D262" s="28">
        <v>19755709.268433046</v>
      </c>
      <c r="E262" s="28">
        <v>0</v>
      </c>
      <c r="F262" s="28">
        <v>2124.6243368082351</v>
      </c>
      <c r="G262" s="28">
        <v>0</v>
      </c>
      <c r="H262" s="28">
        <v>0</v>
      </c>
      <c r="I262" s="43">
        <f t="shared" si="9"/>
        <v>2124.6243368082351</v>
      </c>
      <c r="J262" s="28"/>
      <c r="K262" s="28">
        <v>1350982.5070492562</v>
      </c>
      <c r="L262" s="28">
        <v>0</v>
      </c>
      <c r="M262" s="28">
        <v>8558629.2872432135</v>
      </c>
      <c r="N262" s="28">
        <v>1565848.8399999999</v>
      </c>
      <c r="O262" s="43">
        <f t="shared" si="10"/>
        <v>11475460.63429247</v>
      </c>
      <c r="P262" s="28"/>
      <c r="Q262" s="43">
        <f t="shared" si="11"/>
        <v>-267240.52033142303</v>
      </c>
      <c r="R262" s="28">
        <v>-369665</v>
      </c>
      <c r="S262" s="28">
        <v>-636905.52033142303</v>
      </c>
      <c r="T262" s="30"/>
      <c r="U262" s="30"/>
      <c r="V262" s="30"/>
      <c r="W262" s="30"/>
      <c r="X262" s="30"/>
      <c r="Y262" s="30"/>
      <c r="Z262" s="30"/>
      <c r="AA262" s="30"/>
      <c r="AB262" s="31"/>
      <c r="AC262" s="31"/>
      <c r="AD262" s="31"/>
      <c r="AE262" s="31"/>
      <c r="AF262" s="31"/>
      <c r="AG262" s="31"/>
      <c r="AH262" s="31"/>
      <c r="AI262" s="31"/>
    </row>
    <row r="263" spans="1:35">
      <c r="A263" s="29">
        <v>38610</v>
      </c>
      <c r="B263" s="27" t="s">
        <v>629</v>
      </c>
      <c r="C263" s="27">
        <v>17980947</v>
      </c>
      <c r="D263" s="28">
        <v>15475507.826395199</v>
      </c>
      <c r="E263" s="28">
        <v>0</v>
      </c>
      <c r="F263" s="28">
        <v>1664.3107824635877</v>
      </c>
      <c r="G263" s="28">
        <v>0</v>
      </c>
      <c r="H263" s="28">
        <v>0</v>
      </c>
      <c r="I263" s="43">
        <f t="shared" ref="I263:I312" si="12">SUM(E263:H263)</f>
        <v>1664.3107824635877</v>
      </c>
      <c r="J263" s="28"/>
      <c r="K263" s="28">
        <v>1058283.4407232474</v>
      </c>
      <c r="L263" s="28">
        <v>0</v>
      </c>
      <c r="M263" s="28">
        <v>6704347.0975514809</v>
      </c>
      <c r="N263" s="28">
        <v>303744.02</v>
      </c>
      <c r="O263" s="43">
        <f t="shared" ref="O263:O312" si="13">SUM(K263:N263)</f>
        <v>8066374.5582747273</v>
      </c>
      <c r="P263" s="28"/>
      <c r="Q263" s="43">
        <f t="shared" ref="Q263:Q312" si="14">S263-R263</f>
        <v>-209341.13941617298</v>
      </c>
      <c r="R263" s="28">
        <v>-67030</v>
      </c>
      <c r="S263" s="28">
        <v>-276371.13941617298</v>
      </c>
      <c r="T263" s="30"/>
      <c r="U263" s="30"/>
      <c r="V263" s="30"/>
      <c r="W263" s="30"/>
      <c r="X263" s="30"/>
      <c r="Y263" s="30"/>
      <c r="Z263" s="30"/>
      <c r="AA263" s="30"/>
      <c r="AB263" s="31"/>
      <c r="AC263" s="31"/>
      <c r="AD263" s="31"/>
      <c r="AE263" s="31"/>
      <c r="AF263" s="31"/>
      <c r="AG263" s="31"/>
      <c r="AH263" s="31"/>
      <c r="AI263" s="31"/>
    </row>
    <row r="264" spans="1:35">
      <c r="A264" s="29">
        <v>38620</v>
      </c>
      <c r="B264" s="27" t="s">
        <v>630</v>
      </c>
      <c r="C264" s="27">
        <v>14646449</v>
      </c>
      <c r="D264" s="28">
        <v>12161455.111861385</v>
      </c>
      <c r="E264" s="28">
        <v>0</v>
      </c>
      <c r="F264" s="28">
        <v>1307.9016502644113</v>
      </c>
      <c r="G264" s="28">
        <v>0</v>
      </c>
      <c r="H264" s="28">
        <v>0</v>
      </c>
      <c r="I264" s="43">
        <f t="shared" si="12"/>
        <v>1307.9016502644113</v>
      </c>
      <c r="J264" s="28"/>
      <c r="K264" s="28">
        <v>831653.96340254578</v>
      </c>
      <c r="L264" s="28">
        <v>0</v>
      </c>
      <c r="M264" s="28">
        <v>5268623.3395984396</v>
      </c>
      <c r="N264" s="28">
        <v>1086184.94</v>
      </c>
      <c r="O264" s="43">
        <f t="shared" si="13"/>
        <v>7186462.2430009861</v>
      </c>
      <c r="P264" s="28"/>
      <c r="Q264" s="43">
        <f t="shared" si="14"/>
        <v>-164511.11450792709</v>
      </c>
      <c r="R264" s="28">
        <v>-234939</v>
      </c>
      <c r="S264" s="28">
        <v>-399450.11450792709</v>
      </c>
      <c r="T264" s="30"/>
      <c r="U264" s="30"/>
      <c r="V264" s="30"/>
      <c r="W264" s="30"/>
      <c r="X264" s="30"/>
      <c r="Y264" s="30"/>
      <c r="Z264" s="30"/>
      <c r="AA264" s="30"/>
      <c r="AB264" s="31"/>
      <c r="AC264" s="31"/>
      <c r="AD264" s="31"/>
      <c r="AE264" s="31"/>
      <c r="AF264" s="31"/>
      <c r="AG264" s="31"/>
      <c r="AH264" s="31"/>
      <c r="AI264" s="31"/>
    </row>
    <row r="265" spans="1:35">
      <c r="A265" s="29">
        <v>38700</v>
      </c>
      <c r="B265" s="27" t="s">
        <v>631</v>
      </c>
      <c r="C265" s="27">
        <v>26980726</v>
      </c>
      <c r="D265" s="28">
        <v>22720342.61215429</v>
      </c>
      <c r="E265" s="28">
        <v>0</v>
      </c>
      <c r="F265" s="28">
        <v>2443.4553920918288</v>
      </c>
      <c r="G265" s="28">
        <v>0</v>
      </c>
      <c r="H265" s="28">
        <v>893455.54</v>
      </c>
      <c r="I265" s="43">
        <f t="shared" si="12"/>
        <v>895898.99539209192</v>
      </c>
      <c r="J265" s="28"/>
      <c r="K265" s="28">
        <v>1553717.2545196121</v>
      </c>
      <c r="L265" s="28">
        <v>0</v>
      </c>
      <c r="M265" s="28">
        <v>9842977.1882618777</v>
      </c>
      <c r="N265" s="28">
        <v>1000969.76</v>
      </c>
      <c r="O265" s="43">
        <f t="shared" si="13"/>
        <v>12397664.202781489</v>
      </c>
      <c r="P265" s="28"/>
      <c r="Q265" s="43">
        <f t="shared" si="14"/>
        <v>-307343.88149305084</v>
      </c>
      <c r="R265" s="28">
        <v>23169</v>
      </c>
      <c r="S265" s="28">
        <v>-284174.88149305084</v>
      </c>
      <c r="T265" s="30"/>
      <c r="U265" s="30"/>
      <c r="V265" s="30"/>
      <c r="W265" s="30"/>
      <c r="X265" s="30"/>
      <c r="Y265" s="30"/>
      <c r="Z265" s="30"/>
      <c r="AA265" s="30"/>
      <c r="AB265" s="31"/>
      <c r="AC265" s="31"/>
      <c r="AD265" s="31"/>
      <c r="AE265" s="31"/>
      <c r="AF265" s="31"/>
      <c r="AG265" s="31"/>
      <c r="AH265" s="31"/>
      <c r="AI265" s="31"/>
    </row>
    <row r="266" spans="1:35">
      <c r="A266" s="29">
        <v>38701</v>
      </c>
      <c r="B266" s="27" t="s">
        <v>632</v>
      </c>
      <c r="C266" s="27">
        <v>1581166</v>
      </c>
      <c r="D266" s="28">
        <v>1350505.6232975121</v>
      </c>
      <c r="E266" s="28">
        <v>0</v>
      </c>
      <c r="F266" s="28">
        <v>145.23994441058551</v>
      </c>
      <c r="G266" s="28">
        <v>0</v>
      </c>
      <c r="H266" s="28">
        <v>0</v>
      </c>
      <c r="I266" s="43">
        <f t="shared" si="12"/>
        <v>145.23994441058551</v>
      </c>
      <c r="J266" s="28"/>
      <c r="K266" s="28">
        <v>92353.561438667457</v>
      </c>
      <c r="L266" s="28">
        <v>0</v>
      </c>
      <c r="M266" s="28">
        <v>585070.41474325804</v>
      </c>
      <c r="N266" s="28">
        <v>93940.140000000014</v>
      </c>
      <c r="O266" s="43">
        <f t="shared" si="13"/>
        <v>771364.11618192552</v>
      </c>
      <c r="P266" s="28"/>
      <c r="Q266" s="43">
        <f t="shared" si="14"/>
        <v>-18268.640552005047</v>
      </c>
      <c r="R266" s="28">
        <v>-22132</v>
      </c>
      <c r="S266" s="28">
        <v>-40400.640552005047</v>
      </c>
      <c r="T266" s="30"/>
      <c r="U266" s="30"/>
      <c r="V266" s="30"/>
      <c r="W266" s="30"/>
      <c r="X266" s="30"/>
      <c r="Y266" s="30"/>
      <c r="Z266" s="30"/>
      <c r="AA266" s="30"/>
      <c r="AB266" s="31"/>
      <c r="AC266" s="31"/>
      <c r="AD266" s="31"/>
      <c r="AE266" s="31"/>
      <c r="AF266" s="31"/>
      <c r="AG266" s="31"/>
      <c r="AH266" s="31"/>
      <c r="AI266" s="31"/>
    </row>
    <row r="267" spans="1:35">
      <c r="A267" s="29">
        <v>38800</v>
      </c>
      <c r="B267" s="27" t="s">
        <v>633</v>
      </c>
      <c r="C267" s="27">
        <v>45915902</v>
      </c>
      <c r="D267" s="28">
        <v>38855529.318442918</v>
      </c>
      <c r="E267" s="28">
        <v>0</v>
      </c>
      <c r="F267" s="28">
        <v>4178.7112187859257</v>
      </c>
      <c r="G267" s="28">
        <v>0</v>
      </c>
      <c r="H267" s="28">
        <v>657488.18999999994</v>
      </c>
      <c r="I267" s="43">
        <f t="shared" si="12"/>
        <v>661666.9012187859</v>
      </c>
      <c r="J267" s="28"/>
      <c r="K267" s="28">
        <v>2657112.4413792328</v>
      </c>
      <c r="L267" s="28">
        <v>0</v>
      </c>
      <c r="M267" s="28">
        <v>16833112.376826271</v>
      </c>
      <c r="N267" s="28">
        <v>1399284.7000000002</v>
      </c>
      <c r="O267" s="43">
        <f t="shared" si="13"/>
        <v>20889509.518205505</v>
      </c>
      <c r="P267" s="28"/>
      <c r="Q267" s="43">
        <f t="shared" si="14"/>
        <v>-525608.66458901763</v>
      </c>
      <c r="R267" s="28">
        <v>-115486</v>
      </c>
      <c r="S267" s="28">
        <v>-641094.66458901763</v>
      </c>
      <c r="T267" s="30"/>
      <c r="U267" s="30"/>
      <c r="V267" s="30"/>
      <c r="W267" s="30"/>
      <c r="X267" s="30"/>
      <c r="Y267" s="30"/>
      <c r="Z267" s="30"/>
      <c r="AA267" s="30"/>
      <c r="AB267" s="31"/>
      <c r="AC267" s="31"/>
      <c r="AD267" s="31"/>
      <c r="AE267" s="31"/>
      <c r="AF267" s="31"/>
      <c r="AG267" s="31"/>
      <c r="AH267" s="31"/>
      <c r="AI267" s="31"/>
    </row>
    <row r="268" spans="1:35">
      <c r="A268" s="29">
        <v>38801</v>
      </c>
      <c r="B268" s="27" t="s">
        <v>634</v>
      </c>
      <c r="C268" s="27">
        <v>3788251</v>
      </c>
      <c r="D268" s="28">
        <v>3470685.3826795905</v>
      </c>
      <c r="E268" s="28">
        <v>0</v>
      </c>
      <c r="F268" s="28">
        <v>373.25429807108992</v>
      </c>
      <c r="G268" s="28">
        <v>0</v>
      </c>
      <c r="H268" s="28">
        <v>824524.06</v>
      </c>
      <c r="I268" s="43">
        <f t="shared" si="12"/>
        <v>824897.3142980712</v>
      </c>
      <c r="J268" s="28"/>
      <c r="K268" s="28">
        <v>237340.79415306303</v>
      </c>
      <c r="L268" s="28">
        <v>0</v>
      </c>
      <c r="M268" s="28">
        <v>1503581.1798426991</v>
      </c>
      <c r="N268" s="28">
        <v>0</v>
      </c>
      <c r="O268" s="43">
        <f t="shared" si="13"/>
        <v>1740921.9739957622</v>
      </c>
      <c r="P268" s="28"/>
      <c r="Q268" s="43">
        <f t="shared" si="14"/>
        <v>-46948.851664905495</v>
      </c>
      <c r="R268" s="28">
        <v>195755</v>
      </c>
      <c r="S268" s="28">
        <v>148806.14833509451</v>
      </c>
      <c r="T268" s="30"/>
      <c r="U268" s="30"/>
      <c r="V268" s="30"/>
      <c r="W268" s="30"/>
      <c r="X268" s="30"/>
      <c r="Y268" s="30"/>
      <c r="Z268" s="30"/>
      <c r="AA268" s="30"/>
      <c r="AB268" s="31"/>
      <c r="AC268" s="31"/>
      <c r="AD268" s="31"/>
      <c r="AE268" s="31"/>
      <c r="AF268" s="31"/>
      <c r="AG268" s="31"/>
      <c r="AH268" s="31"/>
      <c r="AI268" s="31"/>
    </row>
    <row r="269" spans="1:35">
      <c r="A269" s="29">
        <v>38900</v>
      </c>
      <c r="B269" s="27" t="s">
        <v>635</v>
      </c>
      <c r="C269" s="27">
        <v>9625201</v>
      </c>
      <c r="D269" s="28">
        <v>8351698.2473212071</v>
      </c>
      <c r="E269" s="28">
        <v>0</v>
      </c>
      <c r="F269" s="28">
        <v>898.18190733808422</v>
      </c>
      <c r="G269" s="28">
        <v>0</v>
      </c>
      <c r="H269" s="28">
        <v>0</v>
      </c>
      <c r="I269" s="43">
        <f t="shared" si="12"/>
        <v>898.18190733808422</v>
      </c>
      <c r="J269" s="28"/>
      <c r="K269" s="28">
        <v>571125.92750621855</v>
      </c>
      <c r="L269" s="28">
        <v>0</v>
      </c>
      <c r="M269" s="28">
        <v>3618148.3212057985</v>
      </c>
      <c r="N269" s="28">
        <v>394464.96000000008</v>
      </c>
      <c r="O269" s="43">
        <f t="shared" si="13"/>
        <v>4583739.2087120172</v>
      </c>
      <c r="P269" s="28"/>
      <c r="Q269" s="43">
        <f t="shared" si="14"/>
        <v>-112975.54871742206</v>
      </c>
      <c r="R269" s="28">
        <v>-97970</v>
      </c>
      <c r="S269" s="28">
        <v>-210945.54871742206</v>
      </c>
      <c r="T269" s="30"/>
      <c r="U269" s="30"/>
      <c r="V269" s="30"/>
      <c r="W269" s="30"/>
      <c r="X269" s="30"/>
      <c r="Y269" s="30"/>
      <c r="Z269" s="30"/>
      <c r="AA269" s="30"/>
      <c r="AB269" s="31"/>
      <c r="AC269" s="31"/>
      <c r="AD269" s="31"/>
      <c r="AE269" s="31"/>
      <c r="AF269" s="31"/>
      <c r="AG269" s="31"/>
      <c r="AH269" s="31"/>
      <c r="AI269" s="31"/>
    </row>
    <row r="270" spans="1:35">
      <c r="A270" s="29">
        <v>39000</v>
      </c>
      <c r="B270" s="27" t="s">
        <v>636</v>
      </c>
      <c r="C270" s="27">
        <v>477021010</v>
      </c>
      <c r="D270" s="28">
        <v>394819991.70304614</v>
      </c>
      <c r="E270" s="28">
        <v>0</v>
      </c>
      <c r="F270" s="28">
        <v>42460.848023725521</v>
      </c>
      <c r="G270" s="28">
        <v>0</v>
      </c>
      <c r="H270" s="28">
        <v>17376308.460000001</v>
      </c>
      <c r="I270" s="43">
        <f t="shared" si="12"/>
        <v>17418769.308023725</v>
      </c>
      <c r="J270" s="28"/>
      <c r="K270" s="28">
        <v>26999532.068199087</v>
      </c>
      <c r="L270" s="28">
        <v>0</v>
      </c>
      <c r="M270" s="28">
        <v>171045135.44402692</v>
      </c>
      <c r="N270" s="28">
        <v>26356879.789999999</v>
      </c>
      <c r="O270" s="43">
        <f t="shared" si="13"/>
        <v>224401547.30222601</v>
      </c>
      <c r="P270" s="28"/>
      <c r="Q270" s="43">
        <f t="shared" si="14"/>
        <v>-5340830.8108814023</v>
      </c>
      <c r="R270" s="28">
        <v>-927299</v>
      </c>
      <c r="S270" s="28">
        <v>-6268129.8108814023</v>
      </c>
      <c r="T270" s="30"/>
      <c r="U270" s="30"/>
      <c r="V270" s="30"/>
      <c r="W270" s="30"/>
      <c r="X270" s="30"/>
      <c r="Y270" s="30"/>
      <c r="Z270" s="30"/>
      <c r="AA270" s="30"/>
      <c r="AB270" s="31"/>
      <c r="AC270" s="31"/>
      <c r="AD270" s="31"/>
      <c r="AE270" s="31"/>
      <c r="AF270" s="31"/>
      <c r="AG270" s="31"/>
      <c r="AH270" s="31"/>
      <c r="AI270" s="31"/>
    </row>
    <row r="271" spans="1:35">
      <c r="A271" s="29">
        <v>39100</v>
      </c>
      <c r="B271" s="27" t="s">
        <v>637</v>
      </c>
      <c r="C271" s="27">
        <v>68727085</v>
      </c>
      <c r="D271" s="28">
        <v>55355517.182721652</v>
      </c>
      <c r="E271" s="28">
        <v>0</v>
      </c>
      <c r="F271" s="28">
        <v>5953.1996349410401</v>
      </c>
      <c r="G271" s="28">
        <v>0</v>
      </c>
      <c r="H271" s="28">
        <v>0</v>
      </c>
      <c r="I271" s="43">
        <f t="shared" si="12"/>
        <v>5953.1996349410401</v>
      </c>
      <c r="J271" s="28"/>
      <c r="K271" s="28">
        <v>3785454.4111358738</v>
      </c>
      <c r="L271" s="28">
        <v>0</v>
      </c>
      <c r="M271" s="28">
        <v>23981288.299160987</v>
      </c>
      <c r="N271" s="28">
        <v>6631875.5299999993</v>
      </c>
      <c r="O271" s="43">
        <f t="shared" si="13"/>
        <v>34398618.240296863</v>
      </c>
      <c r="P271" s="28"/>
      <c r="Q271" s="43">
        <f t="shared" si="14"/>
        <v>-748808.22012445703</v>
      </c>
      <c r="R271" s="28">
        <v>-1379396</v>
      </c>
      <c r="S271" s="28">
        <v>-2128204.220124457</v>
      </c>
      <c r="T271" s="30"/>
      <c r="U271" s="30"/>
      <c r="V271" s="30"/>
      <c r="W271" s="30"/>
      <c r="X271" s="30"/>
      <c r="Y271" s="30"/>
      <c r="Z271" s="30"/>
      <c r="AA271" s="30"/>
      <c r="AB271" s="31"/>
      <c r="AC271" s="31"/>
      <c r="AD271" s="31"/>
      <c r="AE271" s="31"/>
      <c r="AF271" s="31"/>
      <c r="AG271" s="31"/>
      <c r="AH271" s="31"/>
      <c r="AI271" s="31"/>
    </row>
    <row r="272" spans="1:35">
      <c r="A272" s="29">
        <v>39101</v>
      </c>
      <c r="B272" s="27" t="s">
        <v>638</v>
      </c>
      <c r="C272" s="27">
        <v>5792209</v>
      </c>
      <c r="D272" s="28">
        <v>5696742.5036097504</v>
      </c>
      <c r="E272" s="28">
        <v>0</v>
      </c>
      <c r="F272" s="28">
        <v>612.65514887483539</v>
      </c>
      <c r="G272" s="28">
        <v>0</v>
      </c>
      <c r="H272" s="28">
        <v>1566846.73</v>
      </c>
      <c r="I272" s="43">
        <f t="shared" si="12"/>
        <v>1567459.3851488747</v>
      </c>
      <c r="J272" s="28"/>
      <c r="K272" s="28">
        <v>389568.34610440879</v>
      </c>
      <c r="L272" s="28">
        <v>0</v>
      </c>
      <c r="M272" s="28">
        <v>2467960.1985627571</v>
      </c>
      <c r="N272" s="28">
        <v>0</v>
      </c>
      <c r="O272" s="43">
        <f t="shared" si="13"/>
        <v>2857528.5446671657</v>
      </c>
      <c r="P272" s="28"/>
      <c r="Q272" s="43">
        <f t="shared" si="14"/>
        <v>-77061.284638675512</v>
      </c>
      <c r="R272" s="28">
        <v>348799</v>
      </c>
      <c r="S272" s="28">
        <v>271737.71536132449</v>
      </c>
      <c r="T272" s="30"/>
      <c r="U272" s="30"/>
      <c r="V272" s="30"/>
      <c r="W272" s="30"/>
      <c r="X272" s="30"/>
      <c r="Y272" s="30"/>
      <c r="Z272" s="30"/>
      <c r="AA272" s="30"/>
      <c r="AB272" s="31"/>
      <c r="AC272" s="31"/>
      <c r="AD272" s="31"/>
      <c r="AE272" s="31"/>
      <c r="AF272" s="31"/>
      <c r="AG272" s="31"/>
      <c r="AH272" s="31"/>
      <c r="AI272" s="31"/>
    </row>
    <row r="273" spans="1:35">
      <c r="A273" s="29">
        <v>39105</v>
      </c>
      <c r="B273" s="27" t="s">
        <v>639</v>
      </c>
      <c r="C273" s="27">
        <v>26774696</v>
      </c>
      <c r="D273" s="28">
        <v>22228127.619377881</v>
      </c>
      <c r="E273" s="28">
        <v>0</v>
      </c>
      <c r="F273" s="28">
        <v>2390.5201478344188</v>
      </c>
      <c r="G273" s="28">
        <v>0</v>
      </c>
      <c r="H273" s="28">
        <v>0</v>
      </c>
      <c r="I273" s="43">
        <f t="shared" si="12"/>
        <v>2390.5201478344188</v>
      </c>
      <c r="J273" s="28"/>
      <c r="K273" s="28">
        <v>1520057.379802383</v>
      </c>
      <c r="L273" s="28">
        <v>0</v>
      </c>
      <c r="M273" s="28">
        <v>9629738.0174682997</v>
      </c>
      <c r="N273" s="28">
        <v>3191026.4899999998</v>
      </c>
      <c r="O273" s="43">
        <f t="shared" si="13"/>
        <v>14340821.887270683</v>
      </c>
      <c r="P273" s="28"/>
      <c r="Q273" s="43">
        <f t="shared" si="14"/>
        <v>-300685.55513664964</v>
      </c>
      <c r="R273" s="28">
        <v>-730550</v>
      </c>
      <c r="S273" s="28">
        <v>-1031235.5551366496</v>
      </c>
      <c r="T273" s="30"/>
      <c r="U273" s="30"/>
      <c r="V273" s="30"/>
      <c r="W273" s="30"/>
      <c r="X273" s="30"/>
      <c r="Y273" s="30"/>
      <c r="Z273" s="30"/>
      <c r="AA273" s="30"/>
      <c r="AB273" s="31"/>
      <c r="AC273" s="31"/>
      <c r="AD273" s="31"/>
      <c r="AE273" s="31"/>
      <c r="AF273" s="31"/>
      <c r="AG273" s="31"/>
      <c r="AH273" s="31"/>
      <c r="AI273" s="31"/>
    </row>
    <row r="274" spans="1:35">
      <c r="A274" s="29">
        <v>39200</v>
      </c>
      <c r="B274" s="27" t="s">
        <v>640</v>
      </c>
      <c r="C274" s="27">
        <v>1971459508</v>
      </c>
      <c r="D274" s="28">
        <v>1688971688.4609945</v>
      </c>
      <c r="E274" s="28">
        <v>0</v>
      </c>
      <c r="F274" s="28">
        <v>181640.16922811687</v>
      </c>
      <c r="G274" s="28">
        <v>0</v>
      </c>
      <c r="H274" s="28">
        <v>109656184.16</v>
      </c>
      <c r="I274" s="43">
        <f t="shared" si="12"/>
        <v>109837824.32922812</v>
      </c>
      <c r="J274" s="28"/>
      <c r="K274" s="28">
        <v>115499331.78930785</v>
      </c>
      <c r="L274" s="28">
        <v>0</v>
      </c>
      <c r="M274" s="28">
        <v>731701527.25963497</v>
      </c>
      <c r="N274" s="28">
        <v>35570314.719999991</v>
      </c>
      <c r="O274" s="43">
        <f t="shared" si="13"/>
        <v>882771173.76894283</v>
      </c>
      <c r="P274" s="28"/>
      <c r="Q274" s="43">
        <f t="shared" si="14"/>
        <v>-22847151.139449164</v>
      </c>
      <c r="R274" s="28">
        <v>20299979</v>
      </c>
      <c r="S274" s="28">
        <v>-2547172.1394491643</v>
      </c>
      <c r="T274" s="30"/>
      <c r="U274" s="30"/>
      <c r="V274" s="30"/>
      <c r="W274" s="30"/>
      <c r="X274" s="30"/>
      <c r="Y274" s="30"/>
      <c r="Z274" s="30"/>
      <c r="AA274" s="30"/>
      <c r="AB274" s="31"/>
      <c r="AC274" s="31"/>
      <c r="AD274" s="31"/>
      <c r="AE274" s="31"/>
      <c r="AF274" s="31"/>
      <c r="AG274" s="31"/>
      <c r="AH274" s="31"/>
      <c r="AI274" s="31"/>
    </row>
    <row r="275" spans="1:35">
      <c r="A275" s="29">
        <v>39201</v>
      </c>
      <c r="B275" s="27" t="s">
        <v>641</v>
      </c>
      <c r="C275" s="27">
        <v>6046700</v>
      </c>
      <c r="D275" s="28">
        <v>5215396.1187452115</v>
      </c>
      <c r="E275" s="28">
        <v>0</v>
      </c>
      <c r="F275" s="28">
        <v>560.88884596813011</v>
      </c>
      <c r="G275" s="28">
        <v>0</v>
      </c>
      <c r="H275" s="28">
        <v>122247.98000000001</v>
      </c>
      <c r="I275" s="43">
        <f t="shared" si="12"/>
        <v>122808.86884596814</v>
      </c>
      <c r="J275" s="28"/>
      <c r="K275" s="28">
        <v>356651.76481991028</v>
      </c>
      <c r="L275" s="28">
        <v>0</v>
      </c>
      <c r="M275" s="28">
        <v>2259429.8770023766</v>
      </c>
      <c r="N275" s="28">
        <v>94339.75</v>
      </c>
      <c r="O275" s="43">
        <f t="shared" si="13"/>
        <v>2710421.3918222869</v>
      </c>
      <c r="P275" s="28"/>
      <c r="Q275" s="43">
        <f t="shared" si="14"/>
        <v>-70549.990625539678</v>
      </c>
      <c r="R275" s="28">
        <v>11697</v>
      </c>
      <c r="S275" s="28">
        <v>-58852.990625539678</v>
      </c>
      <c r="T275" s="30"/>
      <c r="U275" s="30"/>
      <c r="V275" s="30"/>
      <c r="W275" s="30"/>
      <c r="X275" s="30"/>
      <c r="Y275" s="30"/>
      <c r="Z275" s="30"/>
      <c r="AA275" s="30"/>
      <c r="AB275" s="31"/>
      <c r="AC275" s="31"/>
      <c r="AD275" s="31"/>
      <c r="AE275" s="31"/>
      <c r="AF275" s="31"/>
      <c r="AG275" s="31"/>
      <c r="AH275" s="31"/>
      <c r="AI275" s="31"/>
    </row>
    <row r="276" spans="1:35">
      <c r="A276" s="29">
        <v>39204</v>
      </c>
      <c r="B276" s="27" t="s">
        <v>642</v>
      </c>
      <c r="C276" s="27">
        <v>5162785</v>
      </c>
      <c r="D276" s="28">
        <v>5716377.8883316405</v>
      </c>
      <c r="E276" s="28">
        <v>0</v>
      </c>
      <c r="F276" s="28">
        <v>614.76681851194019</v>
      </c>
      <c r="G276" s="28">
        <v>0</v>
      </c>
      <c r="H276" s="28">
        <v>2740651.34</v>
      </c>
      <c r="I276" s="43">
        <f t="shared" si="12"/>
        <v>2741266.1068185116</v>
      </c>
      <c r="J276" s="28"/>
      <c r="K276" s="28">
        <v>390911.09112100839</v>
      </c>
      <c r="L276" s="28">
        <v>0</v>
      </c>
      <c r="M276" s="28">
        <v>2476466.6424022629</v>
      </c>
      <c r="N276" s="28">
        <v>0</v>
      </c>
      <c r="O276" s="43">
        <f t="shared" si="13"/>
        <v>2867377.733523271</v>
      </c>
      <c r="P276" s="28"/>
      <c r="Q276" s="43">
        <f t="shared" si="14"/>
        <v>-77326.89568473713</v>
      </c>
      <c r="R276" s="28">
        <v>606811</v>
      </c>
      <c r="S276" s="28">
        <v>529484.10431526287</v>
      </c>
      <c r="T276" s="30"/>
      <c r="U276" s="30"/>
      <c r="V276" s="30"/>
      <c r="W276" s="30"/>
      <c r="X276" s="30"/>
      <c r="Y276" s="30"/>
      <c r="Z276" s="30"/>
      <c r="AA276" s="30"/>
      <c r="AB276" s="31"/>
      <c r="AC276" s="31"/>
      <c r="AD276" s="31"/>
      <c r="AE276" s="31"/>
      <c r="AF276" s="31"/>
      <c r="AG276" s="31"/>
      <c r="AH276" s="31"/>
      <c r="AI276" s="31"/>
    </row>
    <row r="277" spans="1:35">
      <c r="A277" s="29">
        <v>39205</v>
      </c>
      <c r="B277" s="27" t="s">
        <v>643</v>
      </c>
      <c r="C277" s="27">
        <v>145956593</v>
      </c>
      <c r="D277" s="28">
        <v>132949040.70858362</v>
      </c>
      <c r="E277" s="28">
        <v>0</v>
      </c>
      <c r="F277" s="28">
        <v>14297.981761992005</v>
      </c>
      <c r="G277" s="28">
        <v>0</v>
      </c>
      <c r="H277" s="28">
        <v>10309680.210000001</v>
      </c>
      <c r="I277" s="43">
        <f t="shared" si="12"/>
        <v>10323978.191761993</v>
      </c>
      <c r="J277" s="28"/>
      <c r="K277" s="28">
        <v>9091641.7137435619</v>
      </c>
      <c r="L277" s="28">
        <v>0</v>
      </c>
      <c r="M277" s="28">
        <v>57596594.059771009</v>
      </c>
      <c r="N277" s="28">
        <v>0</v>
      </c>
      <c r="O277" s="43">
        <f t="shared" si="13"/>
        <v>66688235.773514569</v>
      </c>
      <c r="P277" s="28"/>
      <c r="Q277" s="43">
        <f t="shared" si="14"/>
        <v>-1798435.6196842398</v>
      </c>
      <c r="R277" s="28">
        <v>2177837</v>
      </c>
      <c r="S277" s="28">
        <v>379401.38031576015</v>
      </c>
      <c r="T277" s="30"/>
      <c r="U277" s="30"/>
      <c r="V277" s="30"/>
      <c r="W277" s="30"/>
      <c r="X277" s="30"/>
      <c r="Y277" s="30"/>
      <c r="Z277" s="30"/>
      <c r="AA277" s="30"/>
      <c r="AB277" s="31"/>
      <c r="AC277" s="31"/>
      <c r="AD277" s="31"/>
      <c r="AE277" s="31"/>
      <c r="AF277" s="31"/>
      <c r="AG277" s="31"/>
      <c r="AH277" s="31"/>
      <c r="AI277" s="31"/>
    </row>
    <row r="278" spans="1:35">
      <c r="A278" s="29">
        <v>39208</v>
      </c>
      <c r="B278" s="27" t="s">
        <v>644</v>
      </c>
      <c r="C278" s="27">
        <v>11860088</v>
      </c>
      <c r="D278" s="28">
        <v>10221742.258588377</v>
      </c>
      <c r="E278" s="28">
        <v>0</v>
      </c>
      <c r="F278" s="28">
        <v>1099.2954456779869</v>
      </c>
      <c r="G278" s="28">
        <v>0</v>
      </c>
      <c r="H278" s="28">
        <v>0</v>
      </c>
      <c r="I278" s="43">
        <f t="shared" si="12"/>
        <v>1099.2954456779869</v>
      </c>
      <c r="J278" s="28"/>
      <c r="K278" s="28">
        <v>699007.76879029092</v>
      </c>
      <c r="L278" s="28">
        <v>0</v>
      </c>
      <c r="M278" s="28">
        <v>4428294.467739542</v>
      </c>
      <c r="N278" s="28">
        <v>190723.90999999997</v>
      </c>
      <c r="O278" s="43">
        <f t="shared" si="13"/>
        <v>5318026.1465298329</v>
      </c>
      <c r="P278" s="28"/>
      <c r="Q278" s="43">
        <f t="shared" si="14"/>
        <v>-138272.10853768163</v>
      </c>
      <c r="R278" s="28">
        <v>-39230</v>
      </c>
      <c r="S278" s="28">
        <v>-177502.10853768163</v>
      </c>
      <c r="T278" s="30"/>
      <c r="U278" s="30"/>
      <c r="V278" s="30"/>
      <c r="W278" s="30"/>
      <c r="X278" s="30"/>
      <c r="Y278" s="30"/>
      <c r="Z278" s="30"/>
      <c r="AA278" s="30"/>
      <c r="AB278" s="31"/>
      <c r="AC278" s="31"/>
      <c r="AD278" s="31"/>
      <c r="AE278" s="31"/>
      <c r="AF278" s="31"/>
      <c r="AG278" s="31"/>
      <c r="AH278" s="31"/>
      <c r="AI278" s="31"/>
    </row>
    <row r="279" spans="1:35">
      <c r="A279" s="29">
        <v>39209</v>
      </c>
      <c r="B279" s="27" t="s">
        <v>645</v>
      </c>
      <c r="C279" s="27">
        <v>6111570</v>
      </c>
      <c r="D279" s="28">
        <v>5106603.4386188276</v>
      </c>
      <c r="E279" s="28">
        <v>0</v>
      </c>
      <c r="F279" s="28">
        <v>549.18878451661976</v>
      </c>
      <c r="G279" s="28">
        <v>0</v>
      </c>
      <c r="H279" s="28">
        <v>224431.61</v>
      </c>
      <c r="I279" s="43">
        <f t="shared" si="12"/>
        <v>224980.79878451661</v>
      </c>
      <c r="J279" s="28"/>
      <c r="K279" s="28">
        <v>349212.05979603884</v>
      </c>
      <c r="L279" s="28">
        <v>0</v>
      </c>
      <c r="M279" s="28">
        <v>2212298.4915303104</v>
      </c>
      <c r="N279" s="28">
        <v>297554.78000000003</v>
      </c>
      <c r="O279" s="43">
        <f t="shared" si="13"/>
        <v>2859065.3313263496</v>
      </c>
      <c r="P279" s="28"/>
      <c r="Q279" s="43">
        <f t="shared" si="14"/>
        <v>-69078.327868015156</v>
      </c>
      <c r="R279" s="28">
        <v>-3404</v>
      </c>
      <c r="S279" s="28">
        <v>-72482.327868015156</v>
      </c>
      <c r="T279" s="30"/>
      <c r="U279" s="30"/>
      <c r="V279" s="30"/>
      <c r="W279" s="30"/>
      <c r="X279" s="30"/>
      <c r="Y279" s="30"/>
      <c r="Z279" s="30"/>
      <c r="AA279" s="30"/>
      <c r="AB279" s="31"/>
      <c r="AC279" s="31"/>
      <c r="AD279" s="31"/>
      <c r="AE279" s="31"/>
      <c r="AF279" s="31"/>
      <c r="AG279" s="31"/>
      <c r="AH279" s="31"/>
      <c r="AI279" s="31"/>
    </row>
    <row r="280" spans="1:35">
      <c r="A280" s="29">
        <v>39300</v>
      </c>
      <c r="B280" s="27" t="s">
        <v>646</v>
      </c>
      <c r="C280" s="27">
        <v>26150045</v>
      </c>
      <c r="D280" s="28">
        <v>20457228.980735462</v>
      </c>
      <c r="E280" s="28">
        <v>0</v>
      </c>
      <c r="F280" s="28">
        <v>2200.069158881211</v>
      </c>
      <c r="G280" s="28">
        <v>0</v>
      </c>
      <c r="H280" s="28">
        <v>0</v>
      </c>
      <c r="I280" s="43">
        <f t="shared" si="12"/>
        <v>2200.069158881211</v>
      </c>
      <c r="J280" s="28"/>
      <c r="K280" s="28">
        <v>1398955.5219028622</v>
      </c>
      <c r="L280" s="28">
        <v>0</v>
      </c>
      <c r="M280" s="28">
        <v>8862543.8440794833</v>
      </c>
      <c r="N280" s="28">
        <v>4271440.2</v>
      </c>
      <c r="O280" s="43">
        <f t="shared" si="13"/>
        <v>14532939.565982345</v>
      </c>
      <c r="P280" s="28"/>
      <c r="Q280" s="43">
        <f t="shared" si="14"/>
        <v>-276730.15723230783</v>
      </c>
      <c r="R280" s="28">
        <v>-923202</v>
      </c>
      <c r="S280" s="28">
        <v>-1199932.1572323078</v>
      </c>
      <c r="T280" s="30"/>
      <c r="U280" s="30"/>
      <c r="V280" s="30"/>
      <c r="W280" s="30"/>
      <c r="X280" s="30"/>
      <c r="Y280" s="30"/>
      <c r="Z280" s="30"/>
      <c r="AA280" s="30"/>
      <c r="AB280" s="31"/>
      <c r="AC280" s="31"/>
      <c r="AD280" s="31"/>
      <c r="AE280" s="31"/>
      <c r="AF280" s="31"/>
      <c r="AG280" s="31"/>
      <c r="AH280" s="31"/>
      <c r="AI280" s="31"/>
    </row>
    <row r="281" spans="1:35">
      <c r="A281" s="29">
        <v>39301</v>
      </c>
      <c r="B281" s="27" t="s">
        <v>647</v>
      </c>
      <c r="C281" s="27">
        <v>1875079</v>
      </c>
      <c r="D281" s="28">
        <v>1063488.1848360309</v>
      </c>
      <c r="E281" s="28">
        <v>0</v>
      </c>
      <c r="F281" s="28">
        <v>114.37259694640879</v>
      </c>
      <c r="G281" s="28">
        <v>0</v>
      </c>
      <c r="H281" s="28">
        <v>249072.27999999997</v>
      </c>
      <c r="I281" s="43">
        <f t="shared" si="12"/>
        <v>249186.65259694637</v>
      </c>
      <c r="J281" s="28"/>
      <c r="K281" s="28">
        <v>72725.975638835836</v>
      </c>
      <c r="L281" s="28">
        <v>0</v>
      </c>
      <c r="M281" s="28">
        <v>460727.40527585766</v>
      </c>
      <c r="N281" s="28">
        <v>733329.78</v>
      </c>
      <c r="O281" s="43">
        <f t="shared" si="13"/>
        <v>1266783.1609146935</v>
      </c>
      <c r="P281" s="28"/>
      <c r="Q281" s="43">
        <f t="shared" si="14"/>
        <v>-14386.069005277124</v>
      </c>
      <c r="R281" s="28">
        <v>-84400</v>
      </c>
      <c r="S281" s="28">
        <v>-98786.069005277124</v>
      </c>
      <c r="T281" s="30"/>
      <c r="U281" s="30"/>
      <c r="V281" s="30"/>
      <c r="W281" s="30"/>
      <c r="X281" s="30"/>
      <c r="Y281" s="30"/>
      <c r="Z281" s="30"/>
      <c r="AA281" s="30"/>
      <c r="AB281" s="31"/>
      <c r="AC281" s="31"/>
      <c r="AD281" s="31"/>
      <c r="AE281" s="31"/>
      <c r="AF281" s="31"/>
      <c r="AG281" s="31"/>
      <c r="AH281" s="31"/>
      <c r="AI281" s="31"/>
    </row>
    <row r="282" spans="1:35">
      <c r="A282" s="29">
        <v>39400</v>
      </c>
      <c r="B282" s="27" t="s">
        <v>648</v>
      </c>
      <c r="C282" s="27">
        <v>17845774</v>
      </c>
      <c r="D282" s="28">
        <v>15424676.024190828</v>
      </c>
      <c r="E282" s="28">
        <v>0</v>
      </c>
      <c r="F282" s="28">
        <v>1658.8441696723621</v>
      </c>
      <c r="G282" s="28">
        <v>0</v>
      </c>
      <c r="H282" s="28">
        <v>0</v>
      </c>
      <c r="I282" s="43">
        <f t="shared" si="12"/>
        <v>1658.8441696723621</v>
      </c>
      <c r="J282" s="28"/>
      <c r="K282" s="28">
        <v>1054807.3917456423</v>
      </c>
      <c r="L282" s="28">
        <v>0</v>
      </c>
      <c r="M282" s="28">
        <v>6682325.9281962961</v>
      </c>
      <c r="N282" s="28">
        <v>741341.72000000009</v>
      </c>
      <c r="O282" s="43">
        <f t="shared" si="13"/>
        <v>8478475.0399419386</v>
      </c>
      <c r="P282" s="28"/>
      <c r="Q282" s="43">
        <f t="shared" si="14"/>
        <v>-208653.53529648564</v>
      </c>
      <c r="R282" s="28">
        <v>-181828</v>
      </c>
      <c r="S282" s="28">
        <v>-390481.53529648564</v>
      </c>
      <c r="T282" s="30"/>
      <c r="U282" s="30"/>
      <c r="V282" s="30"/>
      <c r="W282" s="30"/>
      <c r="X282" s="30"/>
      <c r="Y282" s="30"/>
      <c r="Z282" s="30"/>
      <c r="AA282" s="30"/>
      <c r="AB282" s="31"/>
      <c r="AC282" s="31"/>
      <c r="AD282" s="31"/>
      <c r="AE282" s="31"/>
      <c r="AF282" s="31"/>
      <c r="AG282" s="31"/>
      <c r="AH282" s="31"/>
      <c r="AI282" s="31"/>
    </row>
    <row r="283" spans="1:35">
      <c r="A283" s="29">
        <v>39401</v>
      </c>
      <c r="B283" s="27" t="s">
        <v>649</v>
      </c>
      <c r="C283" s="27">
        <v>9358530</v>
      </c>
      <c r="D283" s="28">
        <v>9830554.7851418834</v>
      </c>
      <c r="E283" s="28">
        <v>0</v>
      </c>
      <c r="F283" s="28">
        <v>1057.2253162428105</v>
      </c>
      <c r="G283" s="28">
        <v>0</v>
      </c>
      <c r="H283" s="28">
        <v>4638177.16</v>
      </c>
      <c r="I283" s="43">
        <f t="shared" si="12"/>
        <v>4639234.3853162434</v>
      </c>
      <c r="J283" s="28"/>
      <c r="K283" s="28">
        <v>672256.68251514994</v>
      </c>
      <c r="L283" s="28">
        <v>0</v>
      </c>
      <c r="M283" s="28">
        <v>4258823.2649183758</v>
      </c>
      <c r="N283" s="28">
        <v>0</v>
      </c>
      <c r="O283" s="43">
        <f t="shared" si="13"/>
        <v>4931079.9474335257</v>
      </c>
      <c r="P283" s="28"/>
      <c r="Q283" s="43">
        <f t="shared" si="14"/>
        <v>-132980.42328025121</v>
      </c>
      <c r="R283" s="28">
        <v>1053605</v>
      </c>
      <c r="S283" s="28">
        <v>920624.57671974879</v>
      </c>
      <c r="T283" s="30"/>
      <c r="U283" s="30"/>
      <c r="V283" s="30"/>
      <c r="W283" s="30"/>
      <c r="X283" s="30"/>
      <c r="Y283" s="30"/>
      <c r="Z283" s="30"/>
      <c r="AA283" s="30"/>
      <c r="AB283" s="31"/>
      <c r="AC283" s="31"/>
      <c r="AD283" s="31"/>
      <c r="AE283" s="31"/>
      <c r="AF283" s="31"/>
      <c r="AG283" s="31"/>
      <c r="AH283" s="31"/>
      <c r="AI283" s="31"/>
    </row>
    <row r="284" spans="1:35">
      <c r="A284" s="29">
        <v>39500</v>
      </c>
      <c r="B284" s="27" t="s">
        <v>650</v>
      </c>
      <c r="C284" s="27">
        <v>58945383</v>
      </c>
      <c r="D284" s="28">
        <v>50695093.863950439</v>
      </c>
      <c r="E284" s="28">
        <v>0</v>
      </c>
      <c r="F284" s="28">
        <v>5451.9951782134467</v>
      </c>
      <c r="G284" s="28">
        <v>0</v>
      </c>
      <c r="H284" s="28">
        <v>2044947.52</v>
      </c>
      <c r="I284" s="43">
        <f t="shared" si="12"/>
        <v>2050399.5151782134</v>
      </c>
      <c r="J284" s="28"/>
      <c r="K284" s="28">
        <v>3466754.0923250099</v>
      </c>
      <c r="L284" s="28">
        <v>0</v>
      </c>
      <c r="M284" s="28">
        <v>21962285.189797293</v>
      </c>
      <c r="N284" s="28">
        <v>751934.85999999987</v>
      </c>
      <c r="O284" s="43">
        <f t="shared" si="13"/>
        <v>26180974.142122302</v>
      </c>
      <c r="P284" s="28"/>
      <c r="Q284" s="43">
        <f t="shared" si="14"/>
        <v>-685765.48005609866</v>
      </c>
      <c r="R284" s="28">
        <v>360851</v>
      </c>
      <c r="S284" s="28">
        <v>-324914.48005609866</v>
      </c>
      <c r="T284" s="30"/>
      <c r="U284" s="30"/>
      <c r="V284" s="30"/>
      <c r="W284" s="30"/>
      <c r="X284" s="30"/>
      <c r="Y284" s="30"/>
      <c r="Z284" s="30"/>
      <c r="AA284" s="30"/>
      <c r="AB284" s="31"/>
      <c r="AC284" s="31"/>
      <c r="AD284" s="31"/>
      <c r="AE284" s="31"/>
      <c r="AF284" s="31"/>
      <c r="AG284" s="31"/>
      <c r="AH284" s="31"/>
      <c r="AI284" s="31"/>
    </row>
    <row r="285" spans="1:35">
      <c r="A285" s="29">
        <v>39501</v>
      </c>
      <c r="B285" s="27" t="s">
        <v>651</v>
      </c>
      <c r="C285" s="27">
        <v>1889920</v>
      </c>
      <c r="D285" s="28">
        <v>1557467.1966479651</v>
      </c>
      <c r="E285" s="28">
        <v>0</v>
      </c>
      <c r="F285" s="28">
        <v>167.49744831819277</v>
      </c>
      <c r="G285" s="28">
        <v>0</v>
      </c>
      <c r="H285" s="28">
        <v>22435.670000000006</v>
      </c>
      <c r="I285" s="43">
        <f t="shared" si="12"/>
        <v>22603.1674483182</v>
      </c>
      <c r="J285" s="28"/>
      <c r="K285" s="28">
        <v>106506.41562037679</v>
      </c>
      <c r="L285" s="28">
        <v>0</v>
      </c>
      <c r="M285" s="28">
        <v>674730.37086084217</v>
      </c>
      <c r="N285" s="28">
        <v>116060.28</v>
      </c>
      <c r="O285" s="43">
        <f t="shared" si="13"/>
        <v>897297.06648121902</v>
      </c>
      <c r="P285" s="28"/>
      <c r="Q285" s="43">
        <f t="shared" si="14"/>
        <v>-21068.244614944182</v>
      </c>
      <c r="R285" s="28">
        <v>-17603</v>
      </c>
      <c r="S285" s="28">
        <v>-38671.244614944182</v>
      </c>
      <c r="T285" s="30"/>
      <c r="U285" s="30"/>
      <c r="V285" s="30"/>
      <c r="W285" s="30"/>
      <c r="X285" s="30"/>
      <c r="Y285" s="30"/>
      <c r="Z285" s="30"/>
      <c r="AA285" s="30"/>
      <c r="AB285" s="31"/>
      <c r="AC285" s="31"/>
      <c r="AD285" s="31"/>
      <c r="AE285" s="31"/>
      <c r="AF285" s="31"/>
      <c r="AG285" s="31"/>
      <c r="AH285" s="31"/>
      <c r="AI285" s="31"/>
    </row>
    <row r="286" spans="1:35">
      <c r="A286" s="29">
        <v>39600</v>
      </c>
      <c r="B286" s="27" t="s">
        <v>652</v>
      </c>
      <c r="C286" s="27">
        <v>191786814</v>
      </c>
      <c r="D286" s="28">
        <v>163367702.56448162</v>
      </c>
      <c r="E286" s="28">
        <v>0</v>
      </c>
      <c r="F286" s="28">
        <v>17569.351364496652</v>
      </c>
      <c r="G286" s="28">
        <v>0</v>
      </c>
      <c r="H286" s="28">
        <v>7931416.4499999993</v>
      </c>
      <c r="I286" s="43">
        <f t="shared" si="12"/>
        <v>7948985.8013644964</v>
      </c>
      <c r="J286" s="28"/>
      <c r="K286" s="28">
        <v>11171803.853708429</v>
      </c>
      <c r="L286" s="28">
        <v>0</v>
      </c>
      <c r="M286" s="28">
        <v>70774660.037992254</v>
      </c>
      <c r="N286" s="28">
        <v>4258024.88</v>
      </c>
      <c r="O286" s="43">
        <f t="shared" si="13"/>
        <v>86204488.77170068</v>
      </c>
      <c r="P286" s="28"/>
      <c r="Q286" s="43">
        <f t="shared" si="14"/>
        <v>-2209916.6046394911</v>
      </c>
      <c r="R286" s="28">
        <v>1131251</v>
      </c>
      <c r="S286" s="28">
        <v>-1078665.6046394911</v>
      </c>
      <c r="T286" s="30"/>
      <c r="U286" s="30"/>
      <c r="V286" s="30"/>
      <c r="W286" s="30"/>
      <c r="X286" s="30"/>
      <c r="Y286" s="30"/>
      <c r="Z286" s="30"/>
      <c r="AA286" s="30"/>
      <c r="AB286" s="31"/>
      <c r="AC286" s="31"/>
      <c r="AD286" s="31"/>
      <c r="AE286" s="31"/>
      <c r="AF286" s="31"/>
      <c r="AG286" s="31"/>
      <c r="AH286" s="31"/>
      <c r="AI286" s="31"/>
    </row>
    <row r="287" spans="1:35">
      <c r="A287" s="29">
        <v>39605</v>
      </c>
      <c r="B287" s="27" t="s">
        <v>653</v>
      </c>
      <c r="C287" s="27">
        <v>25826219</v>
      </c>
      <c r="D287" s="28">
        <v>24005888.233760796</v>
      </c>
      <c r="E287" s="28">
        <v>0</v>
      </c>
      <c r="F287" s="28">
        <v>2581.7091085502457</v>
      </c>
      <c r="G287" s="28">
        <v>0</v>
      </c>
      <c r="H287" s="28">
        <v>2050714.92</v>
      </c>
      <c r="I287" s="43">
        <f t="shared" si="12"/>
        <v>2053296.6291085503</v>
      </c>
      <c r="J287" s="28"/>
      <c r="K287" s="28">
        <v>1641628.4909834005</v>
      </c>
      <c r="L287" s="28">
        <v>0</v>
      </c>
      <c r="M287" s="28">
        <v>10399904.964269944</v>
      </c>
      <c r="N287" s="28">
        <v>376227.74000000011</v>
      </c>
      <c r="O287" s="43">
        <f t="shared" si="13"/>
        <v>12417761.195253344</v>
      </c>
      <c r="P287" s="28"/>
      <c r="Q287" s="43">
        <f t="shared" si="14"/>
        <v>-324733.77696022019</v>
      </c>
      <c r="R287" s="28">
        <v>316091</v>
      </c>
      <c r="S287" s="28">
        <v>-8642.7769602201879</v>
      </c>
      <c r="T287" s="30"/>
      <c r="U287" s="30"/>
      <c r="V287" s="30"/>
      <c r="W287" s="30"/>
      <c r="X287" s="30"/>
      <c r="Y287" s="30"/>
      <c r="Z287" s="30"/>
      <c r="AA287" s="30"/>
      <c r="AB287" s="31"/>
      <c r="AC287" s="31"/>
      <c r="AD287" s="31"/>
      <c r="AE287" s="31"/>
      <c r="AF287" s="31"/>
      <c r="AG287" s="31"/>
      <c r="AH287" s="31"/>
      <c r="AI287" s="31"/>
    </row>
    <row r="288" spans="1:35">
      <c r="A288" s="29">
        <v>39700</v>
      </c>
      <c r="B288" s="27" t="s">
        <v>654</v>
      </c>
      <c r="C288" s="27">
        <v>112661025</v>
      </c>
      <c r="D288" s="28">
        <v>92156929.987014994</v>
      </c>
      <c r="E288" s="28">
        <v>0</v>
      </c>
      <c r="F288" s="28">
        <v>9911.0011328473247</v>
      </c>
      <c r="G288" s="28">
        <v>0</v>
      </c>
      <c r="H288" s="28">
        <v>1530919.98</v>
      </c>
      <c r="I288" s="43">
        <f t="shared" si="12"/>
        <v>1540830.9811328473</v>
      </c>
      <c r="J288" s="28"/>
      <c r="K288" s="28">
        <v>6302097.2347219316</v>
      </c>
      <c r="L288" s="28">
        <v>0</v>
      </c>
      <c r="M288" s="28">
        <v>39924509.520077057</v>
      </c>
      <c r="N288" s="28">
        <v>7537495.4700000007</v>
      </c>
      <c r="O288" s="43">
        <f t="shared" si="13"/>
        <v>53764102.224798985</v>
      </c>
      <c r="P288" s="28"/>
      <c r="Q288" s="43">
        <f t="shared" si="14"/>
        <v>-1246630.3119385298</v>
      </c>
      <c r="R288" s="28">
        <v>-1124769</v>
      </c>
      <c r="S288" s="28">
        <v>-2371399.3119385298</v>
      </c>
      <c r="T288" s="30"/>
      <c r="U288" s="30"/>
      <c r="V288" s="30"/>
      <c r="W288" s="30"/>
      <c r="X288" s="30"/>
      <c r="Y288" s="30"/>
      <c r="Z288" s="30"/>
      <c r="AA288" s="30"/>
      <c r="AB288" s="31"/>
      <c r="AC288" s="31"/>
      <c r="AD288" s="31"/>
      <c r="AE288" s="31"/>
      <c r="AF288" s="31"/>
      <c r="AG288" s="31"/>
      <c r="AH288" s="31"/>
      <c r="AI288" s="31"/>
    </row>
    <row r="289" spans="1:35">
      <c r="A289" s="29">
        <v>39703</v>
      </c>
      <c r="B289" s="27" t="s">
        <v>655</v>
      </c>
      <c r="C289" s="27">
        <v>4599680</v>
      </c>
      <c r="D289" s="28">
        <v>5590430.2552148644</v>
      </c>
      <c r="E289" s="28">
        <v>0</v>
      </c>
      <c r="F289" s="28">
        <v>601.22184039441254</v>
      </c>
      <c r="G289" s="28">
        <v>0</v>
      </c>
      <c r="H289" s="28">
        <v>3021523.87</v>
      </c>
      <c r="I289" s="43">
        <f t="shared" si="12"/>
        <v>3022125.0918403943</v>
      </c>
      <c r="J289" s="28"/>
      <c r="K289" s="28">
        <v>382298.2609947024</v>
      </c>
      <c r="L289" s="28">
        <v>0</v>
      </c>
      <c r="M289" s="28">
        <v>2421903.374720837</v>
      </c>
      <c r="N289" s="28">
        <v>0</v>
      </c>
      <c r="O289" s="43">
        <f t="shared" si="13"/>
        <v>2804201.6357155396</v>
      </c>
      <c r="P289" s="28"/>
      <c r="Q289" s="43">
        <f t="shared" si="14"/>
        <v>-75623.17473167507</v>
      </c>
      <c r="R289" s="28">
        <v>654097</v>
      </c>
      <c r="S289" s="28">
        <v>578473.82526832493</v>
      </c>
      <c r="T289" s="30"/>
      <c r="U289" s="30"/>
      <c r="V289" s="30"/>
      <c r="W289" s="30"/>
      <c r="X289" s="30"/>
      <c r="Y289" s="30"/>
      <c r="Z289" s="30"/>
      <c r="AA289" s="30"/>
      <c r="AB289" s="31"/>
      <c r="AC289" s="31"/>
      <c r="AD289" s="31"/>
      <c r="AE289" s="31"/>
      <c r="AF289" s="31"/>
      <c r="AG289" s="31"/>
      <c r="AH289" s="31"/>
      <c r="AI289" s="31"/>
    </row>
    <row r="290" spans="1:35">
      <c r="A290" s="29">
        <v>39705</v>
      </c>
      <c r="B290" s="27" t="s">
        <v>656</v>
      </c>
      <c r="C290" s="27">
        <v>24476663</v>
      </c>
      <c r="D290" s="28">
        <v>21795943.232235964</v>
      </c>
      <c r="E290" s="28">
        <v>0</v>
      </c>
      <c r="F290" s="28">
        <v>2344.0409254277902</v>
      </c>
      <c r="G290" s="28">
        <v>0</v>
      </c>
      <c r="H290" s="28">
        <v>719134.82000000007</v>
      </c>
      <c r="I290" s="43">
        <f t="shared" si="12"/>
        <v>721478.86092542787</v>
      </c>
      <c r="J290" s="28"/>
      <c r="K290" s="28">
        <v>1490502.6884977834</v>
      </c>
      <c r="L290" s="28">
        <v>0</v>
      </c>
      <c r="M290" s="28">
        <v>9442505.6549061425</v>
      </c>
      <c r="N290" s="28">
        <v>1281340.4100000001</v>
      </c>
      <c r="O290" s="43">
        <f t="shared" si="13"/>
        <v>12214348.753403926</v>
      </c>
      <c r="P290" s="28"/>
      <c r="Q290" s="43">
        <f t="shared" si="14"/>
        <v>-294839.28322619665</v>
      </c>
      <c r="R290" s="28">
        <v>-176512</v>
      </c>
      <c r="S290" s="28">
        <v>-471351.28322619665</v>
      </c>
      <c r="T290" s="30"/>
      <c r="U290" s="30"/>
      <c r="V290" s="30"/>
      <c r="W290" s="30"/>
      <c r="X290" s="30"/>
      <c r="Y290" s="30"/>
      <c r="Z290" s="30"/>
      <c r="AA290" s="30"/>
      <c r="AB290" s="31"/>
      <c r="AC290" s="31"/>
      <c r="AD290" s="31"/>
      <c r="AE290" s="31"/>
      <c r="AF290" s="31"/>
      <c r="AG290" s="31"/>
      <c r="AH290" s="31"/>
      <c r="AI290" s="31"/>
    </row>
    <row r="291" spans="1:35">
      <c r="A291" s="29">
        <v>39800</v>
      </c>
      <c r="B291" s="27" t="s">
        <v>657</v>
      </c>
      <c r="C291" s="27">
        <v>124608101</v>
      </c>
      <c r="D291" s="28">
        <v>107387248.50727798</v>
      </c>
      <c r="E291" s="28">
        <v>0</v>
      </c>
      <c r="F291" s="28">
        <v>11548.943131417045</v>
      </c>
      <c r="G291" s="28">
        <v>0</v>
      </c>
      <c r="H291" s="28">
        <v>1747991.5300000007</v>
      </c>
      <c r="I291" s="43">
        <f t="shared" si="12"/>
        <v>1759540.4731314178</v>
      </c>
      <c r="J291" s="28"/>
      <c r="K291" s="28">
        <v>7343613.5862446986</v>
      </c>
      <c r="L291" s="28">
        <v>0</v>
      </c>
      <c r="M291" s="28">
        <v>46522635.182529062</v>
      </c>
      <c r="N291" s="28">
        <v>1218205.4899999998</v>
      </c>
      <c r="O291" s="43">
        <f t="shared" si="13"/>
        <v>55084454.258773766</v>
      </c>
      <c r="P291" s="28"/>
      <c r="Q291" s="43">
        <f t="shared" si="14"/>
        <v>-1452654.7202948993</v>
      </c>
      <c r="R291" s="28">
        <v>193359</v>
      </c>
      <c r="S291" s="28">
        <v>-1259295.7202948993</v>
      </c>
      <c r="T291" s="30"/>
      <c r="U291" s="30"/>
      <c r="V291" s="30"/>
      <c r="W291" s="30"/>
      <c r="X291" s="30"/>
      <c r="Y291" s="30"/>
      <c r="Z291" s="30"/>
      <c r="AA291" s="30"/>
      <c r="AB291" s="31"/>
      <c r="AC291" s="31"/>
      <c r="AD291" s="31"/>
      <c r="AE291" s="31"/>
      <c r="AF291" s="31"/>
      <c r="AG291" s="31"/>
      <c r="AH291" s="31"/>
      <c r="AI291" s="31"/>
    </row>
    <row r="292" spans="1:35">
      <c r="A292" s="29">
        <v>39805</v>
      </c>
      <c r="B292" s="27" t="s">
        <v>658</v>
      </c>
      <c r="C292" s="27">
        <v>13581219</v>
      </c>
      <c r="D292" s="28">
        <v>11517884.793027163</v>
      </c>
      <c r="E292" s="28">
        <v>0</v>
      </c>
      <c r="F292" s="28">
        <v>1238.688861160661</v>
      </c>
      <c r="G292" s="28">
        <v>0</v>
      </c>
      <c r="H292" s="28">
        <v>0</v>
      </c>
      <c r="I292" s="43">
        <f t="shared" si="12"/>
        <v>1238.688861160661</v>
      </c>
      <c r="J292" s="28"/>
      <c r="K292" s="28">
        <v>787643.70440131135</v>
      </c>
      <c r="L292" s="28">
        <v>0</v>
      </c>
      <c r="M292" s="28">
        <v>4989813.2960473783</v>
      </c>
      <c r="N292" s="28">
        <v>469063.57</v>
      </c>
      <c r="O292" s="43">
        <f t="shared" si="13"/>
        <v>6246520.5704486901</v>
      </c>
      <c r="P292" s="28"/>
      <c r="Q292" s="43">
        <f t="shared" si="14"/>
        <v>-155805.35817574523</v>
      </c>
      <c r="R292" s="28">
        <v>-101104</v>
      </c>
      <c r="S292" s="28">
        <v>-256909.35817574523</v>
      </c>
      <c r="T292" s="30"/>
      <c r="U292" s="30"/>
      <c r="V292" s="30"/>
      <c r="W292" s="30"/>
      <c r="X292" s="30"/>
      <c r="Y292" s="30"/>
      <c r="Z292" s="30"/>
      <c r="AA292" s="30"/>
      <c r="AB292" s="31"/>
      <c r="AC292" s="31"/>
      <c r="AD292" s="31"/>
      <c r="AE292" s="31"/>
      <c r="AF292" s="31"/>
      <c r="AG292" s="31"/>
      <c r="AH292" s="31"/>
      <c r="AI292" s="31"/>
    </row>
    <row r="293" spans="1:35">
      <c r="A293" s="29">
        <v>39900</v>
      </c>
      <c r="B293" s="27" t="s">
        <v>659</v>
      </c>
      <c r="C293" s="27">
        <v>63360414</v>
      </c>
      <c r="D293" s="28">
        <v>53220149.129430793</v>
      </c>
      <c r="E293" s="28">
        <v>0</v>
      </c>
      <c r="F293" s="28">
        <v>5723.5517925605382</v>
      </c>
      <c r="G293" s="28">
        <v>0</v>
      </c>
      <c r="H293" s="28">
        <v>2471183.84</v>
      </c>
      <c r="I293" s="43">
        <f t="shared" si="12"/>
        <v>2476907.3917925605</v>
      </c>
      <c r="J293" s="28"/>
      <c r="K293" s="28">
        <v>3639428.4937712331</v>
      </c>
      <c r="L293" s="28">
        <v>0</v>
      </c>
      <c r="M293" s="28">
        <v>23056197.347551797</v>
      </c>
      <c r="N293" s="28">
        <v>2409429.71</v>
      </c>
      <c r="O293" s="43">
        <f t="shared" si="13"/>
        <v>29105055.55132303</v>
      </c>
      <c r="P293" s="28"/>
      <c r="Q293" s="43">
        <f t="shared" si="14"/>
        <v>-719922.5447476292</v>
      </c>
      <c r="R293" s="28">
        <v>135905</v>
      </c>
      <c r="S293" s="28">
        <v>-584017.5447476292</v>
      </c>
      <c r="T293" s="30"/>
      <c r="U293" s="30"/>
      <c r="V293" s="30"/>
      <c r="W293" s="30"/>
      <c r="X293" s="30"/>
      <c r="Y293" s="30"/>
      <c r="Z293" s="30"/>
      <c r="AA293" s="30"/>
      <c r="AB293" s="31"/>
      <c r="AC293" s="31"/>
      <c r="AD293" s="31"/>
      <c r="AE293" s="31"/>
      <c r="AF293" s="31"/>
      <c r="AG293" s="31"/>
      <c r="AH293" s="31"/>
      <c r="AI293" s="31"/>
    </row>
    <row r="294" spans="1:35">
      <c r="A294" s="29">
        <v>40000</v>
      </c>
      <c r="B294" s="27" t="s">
        <v>660</v>
      </c>
      <c r="C294" s="27">
        <v>88177756</v>
      </c>
      <c r="D294" s="28">
        <v>64995740.946179762</v>
      </c>
      <c r="E294" s="28">
        <v>0</v>
      </c>
      <c r="F294" s="28">
        <v>6989.9557579438679</v>
      </c>
      <c r="G294" s="28">
        <v>0</v>
      </c>
      <c r="H294" s="28">
        <v>0</v>
      </c>
      <c r="I294" s="43">
        <f t="shared" si="12"/>
        <v>6989.9557579438679</v>
      </c>
      <c r="J294" s="28"/>
      <c r="K294" s="28">
        <v>4444695.3705786942</v>
      </c>
      <c r="L294" s="28">
        <v>0</v>
      </c>
      <c r="M294" s="28">
        <v>28157655.464092698</v>
      </c>
      <c r="N294" s="28">
        <v>20923067.810646001</v>
      </c>
      <c r="O294" s="43">
        <f t="shared" si="13"/>
        <v>53525418.645317391</v>
      </c>
      <c r="P294" s="28"/>
      <c r="Q294" s="43">
        <f t="shared" si="14"/>
        <v>-879213.97749438789</v>
      </c>
      <c r="R294" s="28">
        <v>-4566637</v>
      </c>
      <c r="S294" s="28">
        <v>-5445850.9774943879</v>
      </c>
      <c r="T294" s="30"/>
      <c r="U294" s="30"/>
      <c r="V294" s="30"/>
      <c r="W294" s="30"/>
      <c r="X294" s="30"/>
      <c r="Y294" s="30"/>
      <c r="Z294" s="30"/>
      <c r="AA294" s="30"/>
      <c r="AB294" s="31"/>
      <c r="AC294" s="31"/>
      <c r="AD294" s="31"/>
      <c r="AE294" s="31"/>
      <c r="AF294" s="31"/>
      <c r="AG294" s="31"/>
      <c r="AH294" s="31"/>
      <c r="AI294" s="31"/>
    </row>
    <row r="295" spans="1:35">
      <c r="A295" s="29">
        <v>51000</v>
      </c>
      <c r="B295" s="27" t="s">
        <v>661</v>
      </c>
      <c r="C295" s="27">
        <v>872679928</v>
      </c>
      <c r="D295" s="28">
        <v>717873115.4691937</v>
      </c>
      <c r="E295" s="28">
        <v>0</v>
      </c>
      <c r="F295" s="28">
        <v>77203.540514495762</v>
      </c>
      <c r="G295" s="28">
        <v>0</v>
      </c>
      <c r="H295" s="28">
        <v>0</v>
      </c>
      <c r="I295" s="43">
        <f t="shared" si="12"/>
        <v>77203.540514495762</v>
      </c>
      <c r="J295" s="28"/>
      <c r="K295" s="28">
        <v>49091329.187182471</v>
      </c>
      <c r="L295" s="28">
        <v>0</v>
      </c>
      <c r="M295" s="28">
        <v>310999206.53213823</v>
      </c>
      <c r="N295" s="28">
        <v>90042363.889999986</v>
      </c>
      <c r="O295" s="43">
        <f t="shared" si="13"/>
        <v>450132899.6093207</v>
      </c>
      <c r="P295" s="28"/>
      <c r="Q295" s="43">
        <f t="shared" si="14"/>
        <v>-9710852.869885087</v>
      </c>
      <c r="R295" s="28">
        <v>-20093282</v>
      </c>
      <c r="S295" s="28">
        <v>-29804134.869885087</v>
      </c>
      <c r="T295" s="30"/>
      <c r="U295" s="30"/>
      <c r="V295" s="30"/>
      <c r="W295" s="30"/>
      <c r="X295" s="30"/>
      <c r="Y295" s="30"/>
      <c r="Z295" s="30"/>
      <c r="AA295" s="30"/>
      <c r="AB295" s="31"/>
      <c r="AC295" s="31"/>
      <c r="AD295" s="31"/>
      <c r="AE295" s="31"/>
      <c r="AF295" s="31"/>
      <c r="AG295" s="31"/>
      <c r="AH295" s="31"/>
      <c r="AI295" s="31"/>
    </row>
    <row r="296" spans="1:35" ht="27.6">
      <c r="A296" s="29">
        <v>51000.1</v>
      </c>
      <c r="B296" s="27" t="s">
        <v>662</v>
      </c>
      <c r="C296" s="27">
        <v>523596</v>
      </c>
      <c r="D296" s="28">
        <v>606794.41809840931</v>
      </c>
      <c r="E296" s="28">
        <v>0</v>
      </c>
      <c r="F296" s="28">
        <v>65.257662840898391</v>
      </c>
      <c r="G296" s="28">
        <v>0</v>
      </c>
      <c r="H296" s="28">
        <v>238997</v>
      </c>
      <c r="I296" s="43">
        <f t="shared" si="12"/>
        <v>239062.25766284089</v>
      </c>
      <c r="J296" s="28"/>
      <c r="K296" s="28">
        <v>41495.317276378039</v>
      </c>
      <c r="L296" s="28">
        <v>0</v>
      </c>
      <c r="M296" s="28">
        <v>262877.59898589872</v>
      </c>
      <c r="N296" s="28">
        <v>0</v>
      </c>
      <c r="O296" s="43">
        <f t="shared" si="13"/>
        <v>304372.91626227676</v>
      </c>
      <c r="P296" s="28"/>
      <c r="Q296" s="43">
        <f t="shared" si="14"/>
        <v>-8208.2707380699067</v>
      </c>
      <c r="R296" s="28">
        <v>49230</v>
      </c>
      <c r="S296" s="28">
        <v>41021.729261930093</v>
      </c>
      <c r="T296" s="30"/>
      <c r="U296" s="30"/>
      <c r="V296" s="30"/>
      <c r="W296" s="30"/>
      <c r="X296" s="30"/>
      <c r="Y296" s="30"/>
      <c r="Z296" s="30"/>
      <c r="AA296" s="30"/>
      <c r="AB296" s="31"/>
      <c r="AC296" s="31"/>
      <c r="AD296" s="31"/>
      <c r="AE296" s="31"/>
      <c r="AF296" s="31"/>
      <c r="AG296" s="31"/>
      <c r="AH296" s="31"/>
      <c r="AI296" s="31"/>
    </row>
    <row r="297" spans="1:35">
      <c r="A297" s="29">
        <v>51000.2</v>
      </c>
      <c r="B297" s="27" t="s">
        <v>663</v>
      </c>
      <c r="C297" s="27">
        <v>20123893</v>
      </c>
      <c r="D297" s="28">
        <v>18542673.650679078</v>
      </c>
      <c r="E297" s="28">
        <v>0</v>
      </c>
      <c r="F297" s="28">
        <v>1994.1685902945255</v>
      </c>
      <c r="G297" s="28">
        <v>0</v>
      </c>
      <c r="H297" s="28">
        <v>1771535</v>
      </c>
      <c r="I297" s="43">
        <f t="shared" si="12"/>
        <v>1773529.1685902944</v>
      </c>
      <c r="J297" s="28"/>
      <c r="K297" s="28">
        <v>1268029.7570356519</v>
      </c>
      <c r="L297" s="28">
        <v>0</v>
      </c>
      <c r="M297" s="28">
        <v>8033114.0921764327</v>
      </c>
      <c r="N297" s="28">
        <v>0</v>
      </c>
      <c r="O297" s="43">
        <f t="shared" si="13"/>
        <v>9301143.849212084</v>
      </c>
      <c r="P297" s="28"/>
      <c r="Q297" s="43">
        <f t="shared" si="14"/>
        <v>-250831.47287086281</v>
      </c>
      <c r="R297" s="28">
        <v>370478</v>
      </c>
      <c r="S297" s="28">
        <v>119646.52712913719</v>
      </c>
      <c r="T297" s="30"/>
      <c r="U297" s="30"/>
      <c r="V297" s="30"/>
      <c r="W297" s="30"/>
      <c r="X297" s="30"/>
      <c r="Y297" s="30"/>
      <c r="Z297" s="30"/>
      <c r="AA297" s="30"/>
      <c r="AB297" s="31"/>
      <c r="AC297" s="31"/>
      <c r="AD297" s="31"/>
      <c r="AE297" s="31"/>
      <c r="AF297" s="31"/>
      <c r="AG297" s="31"/>
      <c r="AH297" s="31"/>
      <c r="AI297" s="31"/>
    </row>
    <row r="298" spans="1:35">
      <c r="A298" s="29">
        <v>60000</v>
      </c>
      <c r="B298" s="27" t="s">
        <v>664</v>
      </c>
      <c r="C298" s="27">
        <v>3725775</v>
      </c>
      <c r="D298" s="28">
        <v>3082785.5038182973</v>
      </c>
      <c r="E298" s="28">
        <v>0</v>
      </c>
      <c r="F298" s="28">
        <v>331.53764197243544</v>
      </c>
      <c r="G298" s="28">
        <v>0</v>
      </c>
      <c r="H298" s="28">
        <v>0</v>
      </c>
      <c r="I298" s="43">
        <f t="shared" si="12"/>
        <v>331.53764197243544</v>
      </c>
      <c r="J298" s="28"/>
      <c r="K298" s="28">
        <v>210814.47057412032</v>
      </c>
      <c r="L298" s="28">
        <v>0</v>
      </c>
      <c r="M298" s="28">
        <v>1335533.8745067522</v>
      </c>
      <c r="N298" s="28">
        <v>907181.82643799996</v>
      </c>
      <c r="O298" s="43">
        <f t="shared" si="13"/>
        <v>2453530.1715188725</v>
      </c>
      <c r="P298" s="28"/>
      <c r="Q298" s="43">
        <f t="shared" si="14"/>
        <v>-41701.627160718897</v>
      </c>
      <c r="R298" s="28">
        <v>-221332</v>
      </c>
      <c r="S298" s="28">
        <v>-263033.6271607189</v>
      </c>
      <c r="T298" s="30"/>
      <c r="U298" s="30"/>
      <c r="V298" s="30"/>
      <c r="W298" s="30"/>
      <c r="X298" s="30"/>
      <c r="Y298" s="30"/>
      <c r="Z298" s="30"/>
      <c r="AA298" s="30"/>
      <c r="AB298" s="31"/>
      <c r="AC298" s="31"/>
      <c r="AD298" s="31"/>
      <c r="AE298" s="31"/>
      <c r="AF298" s="31"/>
      <c r="AG298" s="31"/>
      <c r="AH298" s="31"/>
      <c r="AI298" s="31"/>
    </row>
    <row r="299" spans="1:35">
      <c r="A299" s="29">
        <v>90901</v>
      </c>
      <c r="B299" s="27" t="s">
        <v>665</v>
      </c>
      <c r="C299" s="27">
        <v>26753885</v>
      </c>
      <c r="D299" s="28">
        <v>22295720.611810718</v>
      </c>
      <c r="E299" s="28">
        <v>0</v>
      </c>
      <c r="F299" s="28">
        <v>2397.789420609141</v>
      </c>
      <c r="G299" s="28">
        <v>0</v>
      </c>
      <c r="H299" s="28">
        <v>2935023.88</v>
      </c>
      <c r="I299" s="43">
        <f t="shared" si="12"/>
        <v>2937421.6694206093</v>
      </c>
      <c r="J299" s="28"/>
      <c r="K299" s="28">
        <v>1524679.6841728452</v>
      </c>
      <c r="L299" s="28">
        <v>0</v>
      </c>
      <c r="M299" s="28">
        <v>9659020.8463377841</v>
      </c>
      <c r="N299" s="28">
        <v>1178575.0499999998</v>
      </c>
      <c r="O299" s="43">
        <f t="shared" si="13"/>
        <v>12362275.580510627</v>
      </c>
      <c r="P299" s="28"/>
      <c r="Q299" s="43">
        <f t="shared" si="14"/>
        <v>-301599.90230150684</v>
      </c>
      <c r="R299" s="28">
        <v>498038</v>
      </c>
      <c r="S299" s="28">
        <v>196438.09769849316</v>
      </c>
      <c r="T299" s="30"/>
      <c r="U299" s="30"/>
      <c r="V299" s="30"/>
      <c r="W299" s="30"/>
      <c r="X299" s="30"/>
      <c r="Y299" s="30"/>
      <c r="Z299" s="30"/>
      <c r="AA299" s="30"/>
      <c r="AB299" s="31"/>
      <c r="AC299" s="31"/>
      <c r="AD299" s="31"/>
      <c r="AE299" s="31"/>
      <c r="AF299" s="31"/>
      <c r="AG299" s="31"/>
      <c r="AH299" s="31"/>
      <c r="AI299" s="31"/>
    </row>
    <row r="300" spans="1:35">
      <c r="A300" s="29">
        <v>91041</v>
      </c>
      <c r="B300" s="27" t="s">
        <v>753</v>
      </c>
      <c r="C300" s="27">
        <v>4886483</v>
      </c>
      <c r="D300" s="28">
        <v>4406907.6635314431</v>
      </c>
      <c r="E300" s="28">
        <v>0</v>
      </c>
      <c r="F300" s="28">
        <v>473.94018477709608</v>
      </c>
      <c r="G300" s="28">
        <v>0</v>
      </c>
      <c r="H300" s="28">
        <v>744362.8</v>
      </c>
      <c r="I300" s="43">
        <f t="shared" si="12"/>
        <v>744836.74018477718</v>
      </c>
      <c r="J300" s="28"/>
      <c r="K300" s="28">
        <v>301363.81661872112</v>
      </c>
      <c r="L300" s="28">
        <v>0</v>
      </c>
      <c r="M300" s="28">
        <v>1909174.3775882521</v>
      </c>
      <c r="N300" s="28">
        <v>0</v>
      </c>
      <c r="O300" s="43">
        <f t="shared" si="13"/>
        <v>2210538.1942069731</v>
      </c>
      <c r="P300" s="28"/>
      <c r="Q300" s="43">
        <f t="shared" si="14"/>
        <v>-59613.372299064242</v>
      </c>
      <c r="R300" s="28">
        <v>176389</v>
      </c>
      <c r="S300" s="28">
        <v>116775.62770093576</v>
      </c>
      <c r="T300" s="30"/>
      <c r="U300" s="30"/>
      <c r="V300" s="30"/>
      <c r="W300" s="30"/>
      <c r="X300" s="30"/>
      <c r="Y300" s="30"/>
      <c r="Z300" s="30"/>
      <c r="AA300" s="30"/>
      <c r="AB300" s="31"/>
      <c r="AC300" s="31"/>
      <c r="AD300" s="31"/>
      <c r="AE300" s="31"/>
      <c r="AF300" s="31"/>
      <c r="AG300" s="31"/>
      <c r="AH300" s="31"/>
      <c r="AI300" s="31"/>
    </row>
    <row r="301" spans="1:35">
      <c r="A301" s="29">
        <v>91111</v>
      </c>
      <c r="B301" s="27" t="s">
        <v>754</v>
      </c>
      <c r="C301" s="27">
        <v>2769848</v>
      </c>
      <c r="D301" s="28">
        <v>2238634.0698709912</v>
      </c>
      <c r="E301" s="28">
        <v>0</v>
      </c>
      <c r="F301" s="28">
        <v>240.75349381391823</v>
      </c>
      <c r="G301" s="28">
        <v>0</v>
      </c>
      <c r="H301" s="28">
        <v>421563.53</v>
      </c>
      <c r="I301" s="43">
        <f t="shared" si="12"/>
        <v>421804.28349381394</v>
      </c>
      <c r="J301" s="28"/>
      <c r="K301" s="28">
        <v>153087.65555336463</v>
      </c>
      <c r="L301" s="28">
        <v>0</v>
      </c>
      <c r="M301" s="28">
        <v>969827.87378656829</v>
      </c>
      <c r="N301" s="28">
        <v>210620.15000000002</v>
      </c>
      <c r="O301" s="43">
        <f t="shared" si="13"/>
        <v>1333535.6793399327</v>
      </c>
      <c r="P301" s="28"/>
      <c r="Q301" s="43">
        <f t="shared" si="14"/>
        <v>-30282.571767531583</v>
      </c>
      <c r="R301" s="28">
        <v>63265</v>
      </c>
      <c r="S301" s="28">
        <v>32982.428232468417</v>
      </c>
      <c r="T301" s="30"/>
      <c r="U301" s="30"/>
      <c r="V301" s="30"/>
      <c r="W301" s="30"/>
      <c r="X301" s="30"/>
      <c r="Y301" s="30"/>
      <c r="Z301" s="30"/>
      <c r="AA301" s="30"/>
      <c r="AB301" s="31"/>
      <c r="AC301" s="31"/>
      <c r="AD301" s="31"/>
      <c r="AE301" s="31"/>
      <c r="AF301" s="31"/>
      <c r="AG301" s="31"/>
      <c r="AH301" s="31"/>
      <c r="AI301" s="31"/>
    </row>
    <row r="302" spans="1:35">
      <c r="A302" s="29">
        <v>91151</v>
      </c>
      <c r="B302" s="27" t="s">
        <v>755</v>
      </c>
      <c r="C302" s="27">
        <v>7606034</v>
      </c>
      <c r="D302" s="28">
        <v>6227776.3416230641</v>
      </c>
      <c r="E302" s="28">
        <v>0</v>
      </c>
      <c r="F302" s="28">
        <v>669.76508774221634</v>
      </c>
      <c r="G302" s="28">
        <v>0</v>
      </c>
      <c r="H302" s="28">
        <v>802295.92999999993</v>
      </c>
      <c r="I302" s="43">
        <f t="shared" si="12"/>
        <v>802965.69508774218</v>
      </c>
      <c r="J302" s="28"/>
      <c r="K302" s="28">
        <v>425882.77922645007</v>
      </c>
      <c r="L302" s="28">
        <v>0</v>
      </c>
      <c r="M302" s="28">
        <v>2698016.3016182841</v>
      </c>
      <c r="N302" s="28">
        <v>502790.48</v>
      </c>
      <c r="O302" s="43">
        <f t="shared" si="13"/>
        <v>3626689.5608447343</v>
      </c>
      <c r="P302" s="28"/>
      <c r="Q302" s="43">
        <f t="shared" si="14"/>
        <v>-84244.71444064338</v>
      </c>
      <c r="R302" s="28">
        <v>100022</v>
      </c>
      <c r="S302" s="28">
        <v>15777.28555935662</v>
      </c>
      <c r="T302" s="30"/>
      <c r="U302" s="30"/>
      <c r="V302" s="30"/>
      <c r="W302" s="30"/>
      <c r="X302" s="30"/>
      <c r="Y302" s="30"/>
      <c r="Z302" s="30"/>
      <c r="AA302" s="30"/>
      <c r="AB302" s="31"/>
      <c r="AC302" s="31"/>
      <c r="AD302" s="31"/>
      <c r="AE302" s="31"/>
      <c r="AF302" s="31"/>
      <c r="AG302" s="31"/>
      <c r="AH302" s="31"/>
      <c r="AI302" s="31"/>
    </row>
    <row r="303" spans="1:35">
      <c r="A303" s="29">
        <v>98101</v>
      </c>
      <c r="B303" s="27" t="s">
        <v>669</v>
      </c>
      <c r="C303" s="27">
        <v>34160722</v>
      </c>
      <c r="D303" s="28">
        <v>27772726.478057314</v>
      </c>
      <c r="E303" s="28">
        <v>0</v>
      </c>
      <c r="F303" s="28">
        <v>2986.8130454622137</v>
      </c>
      <c r="G303" s="28">
        <v>0</v>
      </c>
      <c r="H303" s="28">
        <v>3341288.3499999996</v>
      </c>
      <c r="I303" s="43">
        <f t="shared" si="12"/>
        <v>3344275.1630454618</v>
      </c>
      <c r="J303" s="28"/>
      <c r="K303" s="28">
        <v>1899221.4794582622</v>
      </c>
      <c r="L303" s="28">
        <v>0</v>
      </c>
      <c r="M303" s="28">
        <v>12031786.120277448</v>
      </c>
      <c r="N303" s="28">
        <v>2458050.34</v>
      </c>
      <c r="O303" s="43">
        <f t="shared" si="13"/>
        <v>16389057.939735711</v>
      </c>
      <c r="P303" s="28"/>
      <c r="Q303" s="43">
        <f t="shared" si="14"/>
        <v>-375688.75521830586</v>
      </c>
      <c r="R303" s="28">
        <v>343714</v>
      </c>
      <c r="S303" s="28">
        <v>-31974.755218305858</v>
      </c>
      <c r="T303" s="30"/>
      <c r="U303" s="30"/>
      <c r="V303" s="30"/>
      <c r="W303" s="30"/>
      <c r="X303" s="30"/>
      <c r="Y303" s="30"/>
      <c r="Z303" s="30"/>
      <c r="AA303" s="30"/>
      <c r="AB303" s="31"/>
      <c r="AC303" s="31"/>
      <c r="AD303" s="31"/>
      <c r="AE303" s="31"/>
      <c r="AF303" s="31"/>
      <c r="AG303" s="31"/>
      <c r="AH303" s="31"/>
      <c r="AI303" s="31"/>
    </row>
    <row r="304" spans="1:35" ht="27.6">
      <c r="A304" s="29">
        <v>98103</v>
      </c>
      <c r="B304" s="27" t="s">
        <v>670</v>
      </c>
      <c r="C304" s="27">
        <v>6289173</v>
      </c>
      <c r="D304" s="28">
        <v>5088057.6211999068</v>
      </c>
      <c r="E304" s="28">
        <v>0</v>
      </c>
      <c r="F304" s="28">
        <v>547.19428316568542</v>
      </c>
      <c r="G304" s="28">
        <v>0</v>
      </c>
      <c r="H304" s="28">
        <v>174611.84999999998</v>
      </c>
      <c r="I304" s="43">
        <f t="shared" si="12"/>
        <v>175159.04428316565</v>
      </c>
      <c r="J304" s="28"/>
      <c r="K304" s="28">
        <v>347943.81844686635</v>
      </c>
      <c r="L304" s="28">
        <v>0</v>
      </c>
      <c r="M304" s="28">
        <v>2204264.0369776543</v>
      </c>
      <c r="N304" s="28">
        <v>469709.83999999997</v>
      </c>
      <c r="O304" s="43">
        <f t="shared" si="13"/>
        <v>3021917.6954245204</v>
      </c>
      <c r="P304" s="28"/>
      <c r="Q304" s="43">
        <f t="shared" si="14"/>
        <v>-68827.454539685219</v>
      </c>
      <c r="R304" s="28">
        <v>-50292</v>
      </c>
      <c r="S304" s="28">
        <v>-119119.45453968522</v>
      </c>
      <c r="T304" s="30"/>
      <c r="U304" s="30"/>
      <c r="V304" s="30"/>
      <c r="W304" s="30"/>
      <c r="X304" s="30"/>
      <c r="Y304" s="30"/>
      <c r="Z304" s="30"/>
      <c r="AA304" s="30"/>
      <c r="AB304" s="31"/>
      <c r="AC304" s="31"/>
      <c r="AD304" s="31"/>
      <c r="AE304" s="31"/>
      <c r="AF304" s="31"/>
      <c r="AG304" s="31"/>
      <c r="AH304" s="31"/>
      <c r="AI304" s="31"/>
    </row>
    <row r="305" spans="1:35">
      <c r="A305" s="29">
        <v>98111</v>
      </c>
      <c r="B305" s="27" t="s">
        <v>756</v>
      </c>
      <c r="C305" s="27">
        <v>12123671</v>
      </c>
      <c r="D305" s="28">
        <v>10480910.111187538</v>
      </c>
      <c r="E305" s="28">
        <v>0</v>
      </c>
      <c r="F305" s="28">
        <v>1127.1676406966851</v>
      </c>
      <c r="G305" s="28">
        <v>0</v>
      </c>
      <c r="H305" s="28">
        <v>497411.73</v>
      </c>
      <c r="I305" s="43">
        <f t="shared" si="12"/>
        <v>498538.89764069667</v>
      </c>
      <c r="J305" s="28"/>
      <c r="K305" s="28">
        <v>716730.83034567849</v>
      </c>
      <c r="L305" s="28">
        <v>0</v>
      </c>
      <c r="M305" s="28">
        <v>4540572.0974616734</v>
      </c>
      <c r="N305" s="28">
        <v>81395.239999999991</v>
      </c>
      <c r="O305" s="43">
        <f t="shared" si="13"/>
        <v>5338698.1678073518</v>
      </c>
      <c r="P305" s="28"/>
      <c r="Q305" s="43">
        <f t="shared" si="14"/>
        <v>-141777.94237876707</v>
      </c>
      <c r="R305" s="28">
        <v>108075</v>
      </c>
      <c r="S305" s="28">
        <v>-33702.942378767068</v>
      </c>
      <c r="T305" s="30"/>
      <c r="U305" s="30"/>
      <c r="V305" s="30"/>
      <c r="W305" s="30"/>
      <c r="X305" s="30"/>
      <c r="Y305" s="30"/>
      <c r="Z305" s="30"/>
      <c r="AA305" s="30"/>
      <c r="AB305" s="31"/>
      <c r="AC305" s="31"/>
      <c r="AD305" s="31"/>
      <c r="AE305" s="31"/>
      <c r="AF305" s="31"/>
      <c r="AG305" s="31"/>
      <c r="AH305" s="31"/>
      <c r="AI305" s="31"/>
    </row>
    <row r="306" spans="1:35">
      <c r="A306" s="29">
        <v>98131</v>
      </c>
      <c r="B306" s="27" t="s">
        <v>757</v>
      </c>
      <c r="C306" s="27">
        <v>2950894</v>
      </c>
      <c r="D306" s="28">
        <v>2243524.0611744812</v>
      </c>
      <c r="E306" s="28">
        <v>0</v>
      </c>
      <c r="F306" s="28">
        <v>241.27940743635375</v>
      </c>
      <c r="G306" s="28">
        <v>0</v>
      </c>
      <c r="H306" s="28">
        <v>0</v>
      </c>
      <c r="I306" s="43">
        <f t="shared" si="12"/>
        <v>241.27940743635375</v>
      </c>
      <c r="J306" s="28"/>
      <c r="K306" s="28">
        <v>153422.06766181136</v>
      </c>
      <c r="L306" s="28">
        <v>0</v>
      </c>
      <c r="M306" s="28">
        <v>971946.4128871318</v>
      </c>
      <c r="N306" s="28">
        <v>666428.09000000008</v>
      </c>
      <c r="O306" s="43">
        <f t="shared" si="13"/>
        <v>1791796.5705489432</v>
      </c>
      <c r="P306" s="28"/>
      <c r="Q306" s="43">
        <f t="shared" si="14"/>
        <v>-30348.722487766761</v>
      </c>
      <c r="R306" s="28">
        <v>-146382</v>
      </c>
      <c r="S306" s="28">
        <v>-176730.72248776676</v>
      </c>
      <c r="T306" s="30"/>
      <c r="U306" s="30"/>
      <c r="V306" s="30"/>
      <c r="W306" s="30"/>
      <c r="X306" s="30"/>
      <c r="Y306" s="30"/>
      <c r="Z306" s="30"/>
      <c r="AA306" s="30"/>
      <c r="AB306" s="31"/>
      <c r="AC306" s="31"/>
      <c r="AD306" s="31"/>
      <c r="AE306" s="31"/>
      <c r="AF306" s="31"/>
      <c r="AG306" s="31"/>
      <c r="AH306" s="31"/>
      <c r="AI306" s="31"/>
    </row>
    <row r="307" spans="1:35">
      <c r="A307" s="29">
        <v>99401</v>
      </c>
      <c r="B307" s="27" t="s">
        <v>673</v>
      </c>
      <c r="C307" s="27">
        <v>10959935</v>
      </c>
      <c r="D307" s="28">
        <v>8473049.8595956489</v>
      </c>
      <c r="E307" s="28">
        <v>0</v>
      </c>
      <c r="F307" s="28">
        <v>911.23275926053554</v>
      </c>
      <c r="G307" s="28">
        <v>0</v>
      </c>
      <c r="H307" s="28">
        <v>887563.91999999993</v>
      </c>
      <c r="I307" s="43">
        <f t="shared" si="12"/>
        <v>888475.1527592605</v>
      </c>
      <c r="J307" s="28"/>
      <c r="K307" s="28">
        <v>579424.55816005415</v>
      </c>
      <c r="L307" s="28">
        <v>0</v>
      </c>
      <c r="M307" s="28">
        <v>3670721.099156166</v>
      </c>
      <c r="N307" s="28">
        <v>1334029.8500000001</v>
      </c>
      <c r="O307" s="43">
        <f t="shared" si="13"/>
        <v>5584175.5073162206</v>
      </c>
      <c r="P307" s="28"/>
      <c r="Q307" s="43">
        <f t="shared" si="14"/>
        <v>-114617.11725172773</v>
      </c>
      <c r="R307" s="28">
        <v>-44917</v>
      </c>
      <c r="S307" s="28">
        <v>-159534.11725172773</v>
      </c>
      <c r="T307" s="30"/>
      <c r="U307" s="30"/>
      <c r="V307" s="30"/>
      <c r="W307" s="30"/>
      <c r="X307" s="30"/>
      <c r="Y307" s="30"/>
      <c r="Z307" s="30"/>
      <c r="AA307" s="30"/>
      <c r="AB307" s="31"/>
      <c r="AC307" s="31"/>
      <c r="AD307" s="31"/>
      <c r="AE307" s="31"/>
      <c r="AF307" s="31"/>
      <c r="AG307" s="31"/>
      <c r="AH307" s="31"/>
      <c r="AI307" s="31"/>
    </row>
    <row r="308" spans="1:35">
      <c r="A308" s="29">
        <v>99521</v>
      </c>
      <c r="B308" s="27" t="s">
        <v>758</v>
      </c>
      <c r="C308" s="27">
        <v>5058674</v>
      </c>
      <c r="D308" s="28">
        <v>4754310.1304911803</v>
      </c>
      <c r="E308" s="28">
        <v>0</v>
      </c>
      <c r="F308" s="28">
        <v>511.30145771385759</v>
      </c>
      <c r="G308" s="28">
        <v>0</v>
      </c>
      <c r="H308" s="28">
        <v>1007059.13</v>
      </c>
      <c r="I308" s="43">
        <f t="shared" si="12"/>
        <v>1007570.4314577138</v>
      </c>
      <c r="J308" s="28"/>
      <c r="K308" s="28">
        <v>325120.68756489694</v>
      </c>
      <c r="L308" s="28">
        <v>0</v>
      </c>
      <c r="M308" s="28">
        <v>2059676.8825372555</v>
      </c>
      <c r="N308" s="28">
        <v>0</v>
      </c>
      <c r="O308" s="43">
        <f t="shared" si="13"/>
        <v>2384797.5701021524</v>
      </c>
      <c r="P308" s="28"/>
      <c r="Q308" s="43">
        <f t="shared" si="14"/>
        <v>-64312.765903330175</v>
      </c>
      <c r="R308" s="28">
        <v>228775</v>
      </c>
      <c r="S308" s="28">
        <v>164462.23409666982</v>
      </c>
      <c r="T308" s="30"/>
      <c r="U308" s="30"/>
      <c r="V308" s="30"/>
      <c r="W308" s="30"/>
      <c r="X308" s="30"/>
      <c r="Y308" s="30"/>
      <c r="Z308" s="30"/>
      <c r="AA308" s="30"/>
      <c r="AB308" s="31"/>
      <c r="AC308" s="31"/>
      <c r="AD308" s="31"/>
      <c r="AE308" s="31"/>
      <c r="AF308" s="31"/>
      <c r="AG308" s="31"/>
      <c r="AH308" s="31"/>
      <c r="AI308" s="31"/>
    </row>
    <row r="309" spans="1:35">
      <c r="A309" s="29">
        <v>99831</v>
      </c>
      <c r="B309" s="27" t="s">
        <v>759</v>
      </c>
      <c r="C309" s="27">
        <v>771058</v>
      </c>
      <c r="D309" s="28">
        <v>519675.47916247591</v>
      </c>
      <c r="E309" s="28">
        <v>0</v>
      </c>
      <c r="F309" s="28">
        <v>55.888454549525861</v>
      </c>
      <c r="G309" s="28">
        <v>0</v>
      </c>
      <c r="H309" s="28">
        <v>182060.16999999998</v>
      </c>
      <c r="I309" s="43">
        <f t="shared" si="12"/>
        <v>182116.05845454952</v>
      </c>
      <c r="J309" s="28"/>
      <c r="K309" s="28">
        <v>35537.72925140024</v>
      </c>
      <c r="L309" s="28">
        <v>0</v>
      </c>
      <c r="M309" s="28">
        <v>225135.59486234313</v>
      </c>
      <c r="N309" s="28">
        <v>191584.58000000002</v>
      </c>
      <c r="O309" s="43">
        <f t="shared" si="13"/>
        <v>452257.9041137434</v>
      </c>
      <c r="P309" s="28"/>
      <c r="Q309" s="43">
        <f t="shared" si="14"/>
        <v>-7029.7884739340807</v>
      </c>
      <c r="R309" s="28">
        <v>7200</v>
      </c>
      <c r="S309" s="28">
        <v>170.21152606591932</v>
      </c>
      <c r="T309" s="30"/>
      <c r="U309" s="30"/>
      <c r="V309" s="30"/>
      <c r="W309" s="30"/>
      <c r="X309" s="30"/>
      <c r="Y309" s="30"/>
      <c r="Z309" s="30"/>
      <c r="AA309" s="30"/>
      <c r="AB309" s="31"/>
      <c r="AC309" s="31"/>
      <c r="AD309" s="31"/>
      <c r="AE309" s="31"/>
      <c r="AF309" s="31"/>
      <c r="AG309" s="31"/>
      <c r="AH309" s="31"/>
      <c r="AI309" s="31"/>
    </row>
    <row r="310" spans="1:35" ht="27.6">
      <c r="A310" s="29">
        <v>11050</v>
      </c>
      <c r="B310" s="27" t="s">
        <v>733</v>
      </c>
      <c r="C310" s="44">
        <v>0</v>
      </c>
      <c r="D310" s="28">
        <v>5663101.5926489942</v>
      </c>
      <c r="E310" s="28">
        <v>0</v>
      </c>
      <c r="F310" s="28">
        <v>609.037246879235</v>
      </c>
      <c r="G310" s="28">
        <v>0</v>
      </c>
      <c r="H310" s="28">
        <v>7364210.25</v>
      </c>
      <c r="I310" s="43">
        <f t="shared" si="12"/>
        <v>7364819.2872468792</v>
      </c>
      <c r="J310" s="28"/>
      <c r="K310" s="28">
        <v>387267.83479819947</v>
      </c>
      <c r="L310" s="28">
        <v>0</v>
      </c>
      <c r="M310" s="28">
        <v>2453386.1953182877</v>
      </c>
      <c r="N310" s="28">
        <v>0</v>
      </c>
      <c r="O310" s="43">
        <f t="shared" si="13"/>
        <v>2840654.0301164873</v>
      </c>
      <c r="P310" s="28"/>
      <c r="Q310" s="43">
        <f t="shared" si="14"/>
        <v>-76606.215949560981</v>
      </c>
      <c r="R310" s="28">
        <v>1472837</v>
      </c>
      <c r="S310" s="28">
        <v>1396230.784050439</v>
      </c>
      <c r="T310" s="30"/>
      <c r="U310" s="30"/>
      <c r="V310" s="30"/>
      <c r="W310" s="30"/>
      <c r="X310" s="30"/>
      <c r="Y310" s="30"/>
      <c r="Z310" s="30"/>
      <c r="AA310" s="30"/>
      <c r="AB310" s="31"/>
      <c r="AC310" s="31"/>
      <c r="AD310" s="31"/>
      <c r="AE310" s="31"/>
      <c r="AF310" s="31"/>
      <c r="AG310" s="31"/>
      <c r="AH310" s="31"/>
      <c r="AI310" s="31"/>
    </row>
    <row r="311" spans="1:35">
      <c r="A311" s="29">
        <v>18640</v>
      </c>
      <c r="B311" s="27" t="s">
        <v>734</v>
      </c>
      <c r="C311" s="44">
        <v>0</v>
      </c>
      <c r="D311" s="28">
        <v>26092.019524073236</v>
      </c>
      <c r="E311" s="28">
        <v>0</v>
      </c>
      <c r="F311" s="28">
        <v>2.8060565735740934</v>
      </c>
      <c r="G311" s="28">
        <v>0</v>
      </c>
      <c r="H311" s="28">
        <v>34505.199999999997</v>
      </c>
      <c r="I311" s="43">
        <f t="shared" si="12"/>
        <v>34508.006056573569</v>
      </c>
      <c r="J311" s="28"/>
      <c r="K311" s="28">
        <v>1784.2840633107826</v>
      </c>
      <c r="L311" s="28">
        <v>0</v>
      </c>
      <c r="M311" s="28">
        <v>11303.644393121824</v>
      </c>
      <c r="N311" s="28">
        <v>0</v>
      </c>
      <c r="O311" s="43">
        <f t="shared" si="13"/>
        <v>13087.928456432606</v>
      </c>
      <c r="P311" s="28"/>
      <c r="Q311" s="43">
        <f t="shared" si="14"/>
        <v>-352.95275772275636</v>
      </c>
      <c r="R311" s="28">
        <v>6901</v>
      </c>
      <c r="S311" s="28">
        <v>6548.0472422772436</v>
      </c>
      <c r="T311" s="30"/>
      <c r="U311" s="30"/>
      <c r="V311" s="30"/>
      <c r="W311" s="30"/>
      <c r="X311" s="30"/>
      <c r="Y311" s="30"/>
      <c r="Z311" s="30"/>
      <c r="AA311" s="30"/>
      <c r="AB311" s="31"/>
      <c r="AC311" s="31"/>
      <c r="AD311" s="31"/>
      <c r="AE311" s="31"/>
      <c r="AF311" s="31"/>
      <c r="AG311" s="31"/>
      <c r="AH311" s="31"/>
      <c r="AI311" s="31"/>
    </row>
    <row r="312" spans="1:35">
      <c r="A312" s="29">
        <v>36303</v>
      </c>
      <c r="B312" s="27" t="s">
        <v>735</v>
      </c>
      <c r="C312" s="44">
        <v>0</v>
      </c>
      <c r="D312" s="28">
        <v>4004249.8562480812</v>
      </c>
      <c r="E312" s="28">
        <v>0</v>
      </c>
      <c r="F312" s="28">
        <v>430.63640419197043</v>
      </c>
      <c r="G312" s="28">
        <v>0</v>
      </c>
      <c r="H312" s="28">
        <v>5158219.7300000004</v>
      </c>
      <c r="I312" s="43">
        <f t="shared" si="12"/>
        <v>5158650.3664041925</v>
      </c>
      <c r="J312" s="28"/>
      <c r="K312" s="28">
        <v>273828.2899629873</v>
      </c>
      <c r="L312" s="28">
        <v>0</v>
      </c>
      <c r="M312" s="28">
        <v>1734733.6548951361</v>
      </c>
      <c r="N312" s="28">
        <v>0</v>
      </c>
      <c r="O312" s="43">
        <f t="shared" si="13"/>
        <v>2008561.9448581235</v>
      </c>
      <c r="P312" s="28"/>
      <c r="Q312" s="43">
        <f t="shared" si="14"/>
        <v>-54166.515339272562</v>
      </c>
      <c r="R312" s="28">
        <v>1031646</v>
      </c>
      <c r="S312" s="28">
        <v>977479.48466072744</v>
      </c>
      <c r="T312" s="30"/>
      <c r="U312" s="30"/>
      <c r="V312" s="30"/>
      <c r="W312" s="30"/>
      <c r="X312" s="30"/>
      <c r="Y312" s="30"/>
      <c r="Z312" s="30"/>
      <c r="AA312" s="30"/>
      <c r="AB312" s="31"/>
      <c r="AC312" s="31"/>
      <c r="AD312" s="31"/>
      <c r="AE312" s="31"/>
      <c r="AF312" s="31"/>
      <c r="AG312" s="31"/>
      <c r="AH312" s="31"/>
      <c r="AI312" s="31"/>
    </row>
    <row r="313" spans="1:35" ht="18" customHeight="1">
      <c r="A313" s="32"/>
      <c r="B313" s="33" t="s">
        <v>325</v>
      </c>
      <c r="C313" s="41">
        <f t="shared" ref="C313:I313" si="15">SUM(C6:C312)</f>
        <v>32786624459</v>
      </c>
      <c r="D313" s="41">
        <f t="shared" si="15"/>
        <v>28488185468.279972</v>
      </c>
      <c r="E313" s="41">
        <f t="shared" si="15"/>
        <v>0</v>
      </c>
      <c r="F313" s="41">
        <f t="shared" si="15"/>
        <v>3063757.0000000009</v>
      </c>
      <c r="G313" s="41">
        <f t="shared" si="15"/>
        <v>0</v>
      </c>
      <c r="H313" s="41">
        <f t="shared" si="15"/>
        <v>1472337816.8500011</v>
      </c>
      <c r="I313" s="41">
        <f t="shared" si="15"/>
        <v>1475401573.8499997</v>
      </c>
      <c r="J313" s="28"/>
      <c r="K313" s="41">
        <f>SUM(K6:K312)</f>
        <v>1948147746.0000005</v>
      </c>
      <c r="L313" s="41">
        <f>SUM(L6:L312)</f>
        <v>0</v>
      </c>
      <c r="M313" s="41">
        <f>SUM(M6:M312)</f>
        <v>12341739635.999998</v>
      </c>
      <c r="N313" s="41">
        <f>SUM(N6:N312)</f>
        <v>1472337827.0570829</v>
      </c>
      <c r="O313" s="41">
        <f>SUM(O6:O312)</f>
        <v>15762225209.057096</v>
      </c>
      <c r="P313" s="28"/>
      <c r="Q313" s="41">
        <f>SUM(Q6:Q312)</f>
        <v>-385366956.72000086</v>
      </c>
      <c r="R313" s="41">
        <f>SUM(R6:R312)</f>
        <v>51</v>
      </c>
      <c r="S313" s="41">
        <f>SUM(S6:S312)</f>
        <v>-385366905.72000098</v>
      </c>
      <c r="T313" s="30"/>
      <c r="U313" s="30"/>
      <c r="V313" s="30"/>
      <c r="W313" s="30"/>
      <c r="X313" s="30"/>
      <c r="Y313" s="30"/>
      <c r="Z313" s="30"/>
      <c r="AA313" s="30"/>
    </row>
    <row r="314" spans="1:35" ht="18" customHeight="1">
      <c r="A314" s="34"/>
      <c r="B314" s="35"/>
      <c r="C314" s="28"/>
      <c r="D314" s="28"/>
      <c r="E314" s="28"/>
      <c r="F314" s="28"/>
      <c r="G314" s="28"/>
      <c r="H314" s="28"/>
      <c r="I314" s="28"/>
      <c r="J314" s="28"/>
      <c r="K314" s="28"/>
      <c r="L314" s="28"/>
      <c r="M314" s="28"/>
      <c r="N314" s="28"/>
      <c r="O314" s="28"/>
      <c r="P314" s="28"/>
      <c r="Q314" s="28"/>
      <c r="R314" s="28"/>
      <c r="S314" s="28"/>
      <c r="T314" s="36"/>
      <c r="U314" s="36"/>
      <c r="V314" s="36"/>
      <c r="W314" s="36"/>
      <c r="X314" s="36"/>
      <c r="Y314" s="36"/>
      <c r="Z314" s="36"/>
      <c r="AA314" s="36"/>
    </row>
    <row r="315" spans="1:35" ht="18" customHeight="1"/>
    <row r="316" spans="1:35" ht="18" hidden="1" customHeight="1"/>
    <row r="317" spans="1:35" ht="18" hidden="1" customHeight="1"/>
    <row r="318" spans="1:35" ht="18" hidden="1" customHeight="1">
      <c r="B318" s="27" t="s">
        <v>676</v>
      </c>
      <c r="C318" s="26" t="s">
        <v>360</v>
      </c>
    </row>
    <row r="319" spans="1:35" ht="18" hidden="1" customHeight="1">
      <c r="B319" s="304" t="s">
        <v>508</v>
      </c>
      <c r="C319" s="29">
        <v>33501</v>
      </c>
    </row>
    <row r="320" spans="1:35" ht="18" hidden="1" customHeight="1">
      <c r="B320" s="27" t="s">
        <v>570</v>
      </c>
      <c r="C320" s="29">
        <v>36301</v>
      </c>
    </row>
    <row r="321" spans="2:19" ht="18" hidden="1" customHeight="1">
      <c r="B321" s="27" t="s">
        <v>378</v>
      </c>
      <c r="C321" s="29">
        <v>10800</v>
      </c>
      <c r="S321" s="39"/>
    </row>
    <row r="322" spans="2:19" ht="18" hidden="1" customHeight="1">
      <c r="B322" s="27" t="s">
        <v>432</v>
      </c>
      <c r="C322" s="29">
        <v>30105</v>
      </c>
    </row>
    <row r="323" spans="2:19" ht="18" hidden="1" customHeight="1">
      <c r="B323" s="27" t="s">
        <v>428</v>
      </c>
      <c r="C323" s="29">
        <v>30100</v>
      </c>
    </row>
    <row r="324" spans="2:19" ht="18" hidden="1" customHeight="1">
      <c r="B324" s="27" t="s">
        <v>433</v>
      </c>
      <c r="C324" s="29">
        <v>30200</v>
      </c>
    </row>
    <row r="325" spans="2:19" ht="18" hidden="1" customHeight="1">
      <c r="B325" s="27" t="s">
        <v>434</v>
      </c>
      <c r="C325" s="29">
        <v>30300</v>
      </c>
    </row>
    <row r="326" spans="2:19" ht="18" hidden="1" customHeight="1">
      <c r="B326" s="27" t="s">
        <v>532</v>
      </c>
      <c r="C326" s="29">
        <v>34901</v>
      </c>
    </row>
    <row r="327" spans="2:19" ht="18" hidden="1" customHeight="1">
      <c r="B327" s="27" t="s">
        <v>435</v>
      </c>
      <c r="C327" s="29">
        <v>30400</v>
      </c>
    </row>
    <row r="328" spans="2:19" ht="18" hidden="1" customHeight="1">
      <c r="B328" s="27" t="s">
        <v>407</v>
      </c>
      <c r="C328" s="29">
        <v>20100</v>
      </c>
    </row>
    <row r="329" spans="2:19" ht="18" hidden="1" customHeight="1">
      <c r="B329" s="27" t="s">
        <v>589</v>
      </c>
      <c r="C329" s="29">
        <v>36901</v>
      </c>
      <c r="S329" s="39"/>
    </row>
    <row r="330" spans="2:19" ht="18" hidden="1" customHeight="1">
      <c r="B330" s="27" t="s">
        <v>505</v>
      </c>
      <c r="C330" s="29">
        <v>33402</v>
      </c>
      <c r="S330" s="40"/>
    </row>
    <row r="331" spans="2:19" ht="18" hidden="1" customHeight="1">
      <c r="B331" s="27" t="s">
        <v>437</v>
      </c>
      <c r="C331" s="29">
        <v>30500</v>
      </c>
      <c r="S331" s="39"/>
    </row>
    <row r="332" spans="2:19" ht="18" hidden="1" customHeight="1">
      <c r="B332" s="27" t="s">
        <v>604</v>
      </c>
      <c r="C332" s="29">
        <v>37610</v>
      </c>
    </row>
    <row r="333" spans="2:19" ht="18" hidden="1" customHeight="1">
      <c r="B333" s="27" t="s">
        <v>451</v>
      </c>
      <c r="C333" s="29">
        <v>31110</v>
      </c>
    </row>
    <row r="334" spans="2:19" ht="18" hidden="1" customHeight="1">
      <c r="B334" s="27" t="s">
        <v>450</v>
      </c>
      <c r="C334" s="29">
        <v>31105</v>
      </c>
    </row>
    <row r="335" spans="2:19" ht="18" hidden="1" customHeight="1">
      <c r="B335" s="27" t="s">
        <v>438</v>
      </c>
      <c r="C335" s="29">
        <v>30600</v>
      </c>
    </row>
    <row r="336" spans="2:19" ht="18" hidden="1" customHeight="1">
      <c r="B336" s="27" t="s">
        <v>401</v>
      </c>
      <c r="C336" s="29">
        <v>18600</v>
      </c>
    </row>
    <row r="337" spans="2:35" ht="18" hidden="1" customHeight="1">
      <c r="B337" s="27" t="s">
        <v>498</v>
      </c>
      <c r="C337" s="29">
        <v>33206</v>
      </c>
    </row>
    <row r="338" spans="2:35" ht="18" hidden="1" customHeight="1">
      <c r="B338" s="27" t="s">
        <v>441</v>
      </c>
      <c r="C338" s="29">
        <v>30705</v>
      </c>
    </row>
    <row r="339" spans="2:35" ht="18" hidden="1" customHeight="1">
      <c r="B339" s="27" t="s">
        <v>440</v>
      </c>
      <c r="C339" s="29">
        <v>30700</v>
      </c>
    </row>
    <row r="340" spans="2:35" s="38" customFormat="1" ht="18" hidden="1" customHeight="1">
      <c r="B340" s="27" t="s">
        <v>442</v>
      </c>
      <c r="C340" s="29">
        <v>30800</v>
      </c>
      <c r="E340" s="37"/>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row>
    <row r="341" spans="2:35" s="38" customFormat="1" ht="18" hidden="1" customHeight="1">
      <c r="B341" s="27" t="s">
        <v>611</v>
      </c>
      <c r="C341" s="29">
        <v>37901</v>
      </c>
      <c r="E341" s="37"/>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row>
    <row r="342" spans="2:35" s="38" customFormat="1" ht="18" hidden="1" customHeight="1">
      <c r="B342" s="27" t="s">
        <v>754</v>
      </c>
      <c r="C342" s="29">
        <v>91111</v>
      </c>
      <c r="E342" s="37"/>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row>
    <row r="343" spans="2:35" s="38" customFormat="1" ht="36" hidden="1" customHeight="1">
      <c r="B343" s="27" t="s">
        <v>759</v>
      </c>
      <c r="C343" s="29">
        <v>99831</v>
      </c>
      <c r="E343" s="37"/>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row>
    <row r="344" spans="2:35" s="38" customFormat="1" ht="18" hidden="1" customHeight="1">
      <c r="B344" s="27" t="s">
        <v>755</v>
      </c>
      <c r="C344" s="29">
        <v>91151</v>
      </c>
      <c r="E344" s="37"/>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row>
    <row r="345" spans="2:35" s="38" customFormat="1" ht="18" hidden="1" customHeight="1">
      <c r="B345" s="27" t="s">
        <v>444</v>
      </c>
      <c r="C345" s="29">
        <v>30905</v>
      </c>
      <c r="E345" s="37"/>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row>
    <row r="346" spans="2:35" s="38" customFormat="1" ht="18" hidden="1" customHeight="1">
      <c r="B346" s="27" t="s">
        <v>665</v>
      </c>
      <c r="C346" s="29">
        <v>90901</v>
      </c>
      <c r="E346" s="37"/>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row>
    <row r="347" spans="2:35" s="38" customFormat="1" ht="18" hidden="1" customHeight="1">
      <c r="B347" s="27" t="s">
        <v>443</v>
      </c>
      <c r="C347" s="29">
        <v>30900</v>
      </c>
      <c r="E347" s="37"/>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row>
    <row r="348" spans="2:35" s="38" customFormat="1" ht="18" hidden="1" customHeight="1">
      <c r="B348" s="27" t="s">
        <v>758</v>
      </c>
      <c r="C348" s="29">
        <v>99521</v>
      </c>
      <c r="E348" s="37"/>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row>
    <row r="349" spans="2:35" s="38" customFormat="1" ht="18" hidden="1" customHeight="1">
      <c r="B349" s="27" t="s">
        <v>526</v>
      </c>
      <c r="C349" s="29">
        <v>34505</v>
      </c>
      <c r="E349" s="37"/>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row>
    <row r="350" spans="2:35" s="38" customFormat="1" ht="18" hidden="1" customHeight="1">
      <c r="B350" s="27" t="s">
        <v>634</v>
      </c>
      <c r="C350" s="29">
        <v>38801</v>
      </c>
      <c r="E350" s="37"/>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row>
    <row r="351" spans="2:35" s="38" customFormat="1" ht="18" hidden="1" customHeight="1">
      <c r="B351" s="27" t="s">
        <v>626</v>
      </c>
      <c r="C351" s="29">
        <v>38601</v>
      </c>
      <c r="E351" s="37"/>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row>
    <row r="352" spans="2:35" s="38" customFormat="1" ht="18" hidden="1" customHeight="1">
      <c r="B352" s="27" t="s">
        <v>446</v>
      </c>
      <c r="C352" s="29">
        <v>31005</v>
      </c>
      <c r="E352" s="37"/>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row>
    <row r="353" spans="2:35" s="38" customFormat="1" ht="18" hidden="1" customHeight="1">
      <c r="B353" s="27" t="s">
        <v>445</v>
      </c>
      <c r="C353" s="29">
        <v>31000</v>
      </c>
      <c r="E353" s="37"/>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row>
    <row r="354" spans="2:35" s="38" customFormat="1" ht="18" hidden="1" customHeight="1">
      <c r="B354" s="27" t="s">
        <v>447</v>
      </c>
      <c r="C354" s="29">
        <v>31100</v>
      </c>
      <c r="E354" s="37"/>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row>
    <row r="355" spans="2:35" s="38" customFormat="1" ht="18" hidden="1" customHeight="1">
      <c r="B355" s="27" t="s">
        <v>452</v>
      </c>
      <c r="C355" s="29">
        <v>31200</v>
      </c>
      <c r="E355" s="37"/>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row>
    <row r="356" spans="2:35" s="38" customFormat="1" ht="18" hidden="1" customHeight="1">
      <c r="B356" s="27" t="s">
        <v>454</v>
      </c>
      <c r="C356" s="29">
        <v>31300</v>
      </c>
      <c r="E356" s="37"/>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row>
    <row r="357" spans="2:35" s="38" customFormat="1" ht="54" hidden="1" customHeight="1">
      <c r="B357" s="27" t="s">
        <v>458</v>
      </c>
      <c r="C357" s="29">
        <v>31405</v>
      </c>
      <c r="E357" s="37"/>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row>
    <row r="358" spans="2:35" s="38" customFormat="1" ht="18" hidden="1" customHeight="1">
      <c r="B358" s="27" t="s">
        <v>457</v>
      </c>
      <c r="C358" s="29">
        <v>31400</v>
      </c>
      <c r="E358" s="37"/>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row>
    <row r="359" spans="2:35" s="38" customFormat="1" ht="18" hidden="1" customHeight="1">
      <c r="B359" s="27" t="s">
        <v>459</v>
      </c>
      <c r="C359" s="29">
        <v>31500</v>
      </c>
      <c r="E359" s="37"/>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row>
    <row r="360" spans="2:35" s="38" customFormat="1" ht="18" hidden="1" customHeight="1">
      <c r="B360" s="27" t="s">
        <v>577</v>
      </c>
      <c r="C360" s="29">
        <v>36501</v>
      </c>
      <c r="E360" s="37"/>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row>
    <row r="361" spans="2:35" s="38" customFormat="1" ht="18" hidden="1" customHeight="1">
      <c r="B361" s="27" t="s">
        <v>579</v>
      </c>
      <c r="C361" s="29">
        <v>36505</v>
      </c>
      <c r="E361" s="37"/>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row>
    <row r="362" spans="2:35" s="38" customFormat="1" ht="18" hidden="1" customHeight="1">
      <c r="B362" s="27" t="s">
        <v>455</v>
      </c>
      <c r="C362" s="29">
        <v>31301</v>
      </c>
      <c r="E362" s="37"/>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row>
    <row r="363" spans="2:35" s="38" customFormat="1" ht="18" hidden="1" customHeight="1">
      <c r="B363" s="27" t="s">
        <v>461</v>
      </c>
      <c r="C363" s="29">
        <v>31605</v>
      </c>
      <c r="E363" s="37"/>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row>
    <row r="364" spans="2:35" s="38" customFormat="1" ht="18" hidden="1" customHeight="1">
      <c r="B364" s="27" t="s">
        <v>460</v>
      </c>
      <c r="C364" s="29">
        <v>31600</v>
      </c>
      <c r="E364" s="37"/>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row>
    <row r="365" spans="2:35" s="38" customFormat="1" ht="18" hidden="1" customHeight="1">
      <c r="B365" s="27" t="s">
        <v>645</v>
      </c>
      <c r="C365" s="29">
        <v>39209</v>
      </c>
      <c r="E365" s="37"/>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row>
    <row r="366" spans="2:35" s="38" customFormat="1" ht="18" hidden="1" customHeight="1">
      <c r="B366" s="27" t="s">
        <v>462</v>
      </c>
      <c r="C366" s="29">
        <v>31700</v>
      </c>
      <c r="E366" s="37"/>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row>
    <row r="367" spans="2:35" s="38" customFormat="1" ht="18" hidden="1" customHeight="1">
      <c r="B367" s="27" t="s">
        <v>463</v>
      </c>
      <c r="C367" s="29">
        <v>31800</v>
      </c>
      <c r="E367" s="37"/>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row>
    <row r="368" spans="2:35" s="38" customFormat="1" ht="18" hidden="1" customHeight="1">
      <c r="B368" s="27" t="s">
        <v>464</v>
      </c>
      <c r="C368" s="29">
        <v>31805</v>
      </c>
      <c r="E368" s="37"/>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row>
    <row r="369" spans="2:35" s="38" customFormat="1" ht="18" hidden="1" customHeight="1">
      <c r="B369" s="27" t="s">
        <v>543</v>
      </c>
      <c r="C369" s="29">
        <v>35305</v>
      </c>
      <c r="E369" s="37"/>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row>
    <row r="370" spans="2:35" s="38" customFormat="1" ht="18" hidden="1" customHeight="1">
      <c r="B370" s="27" t="s">
        <v>494</v>
      </c>
      <c r="C370" s="29">
        <v>33202</v>
      </c>
      <c r="E370" s="37"/>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row>
    <row r="371" spans="2:35" s="38" customFormat="1" ht="18" hidden="1" customHeight="1">
      <c r="B371" s="27" t="s">
        <v>559</v>
      </c>
      <c r="C371" s="29">
        <v>36005</v>
      </c>
      <c r="E371" s="37"/>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row>
    <row r="372" spans="2:35" s="38" customFormat="1" ht="18" hidden="1" customHeight="1">
      <c r="B372" s="27" t="s">
        <v>587</v>
      </c>
      <c r="C372" s="29">
        <v>36810</v>
      </c>
      <c r="E372" s="37"/>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row>
    <row r="373" spans="2:35" s="38" customFormat="1" ht="18" hidden="1" customHeight="1">
      <c r="B373" s="27" t="s">
        <v>563</v>
      </c>
      <c r="C373" s="29">
        <v>36009</v>
      </c>
      <c r="E373" s="37"/>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row>
    <row r="374" spans="2:35" s="38" customFormat="1" ht="18" hidden="1" customHeight="1">
      <c r="B374" s="27" t="s">
        <v>554</v>
      </c>
      <c r="C374" s="29">
        <v>36000</v>
      </c>
      <c r="E374" s="37"/>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row>
    <row r="375" spans="2:35" s="38" customFormat="1" ht="18" hidden="1" customHeight="1">
      <c r="B375" s="27" t="s">
        <v>467</v>
      </c>
      <c r="C375" s="29">
        <v>31900</v>
      </c>
      <c r="E375" s="37"/>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row>
    <row r="376" spans="2:35" s="38" customFormat="1" ht="18" hidden="1" customHeight="1">
      <c r="B376" s="27" t="s">
        <v>468</v>
      </c>
      <c r="C376" s="29">
        <v>32000</v>
      </c>
      <c r="E376" s="37"/>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row>
    <row r="377" spans="2:35" s="38" customFormat="1" ht="18" hidden="1" customHeight="1">
      <c r="B377" s="27" t="s">
        <v>545</v>
      </c>
      <c r="C377" s="29">
        <v>35401</v>
      </c>
      <c r="E377" s="37"/>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row>
    <row r="378" spans="2:35" s="38" customFormat="1" ht="18" hidden="1" customHeight="1">
      <c r="B378" s="27" t="s">
        <v>471</v>
      </c>
      <c r="C378" s="29">
        <v>32200</v>
      </c>
      <c r="E378" s="37"/>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row>
    <row r="379" spans="2:35" s="38" customFormat="1" ht="18" hidden="1" customHeight="1">
      <c r="B379" s="27" t="s">
        <v>472</v>
      </c>
      <c r="C379" s="29">
        <v>32300</v>
      </c>
      <c r="E379" s="37"/>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row>
    <row r="380" spans="2:35" s="38" customFormat="1" ht="18" hidden="1" customHeight="1">
      <c r="B380" s="27" t="s">
        <v>473</v>
      </c>
      <c r="C380" s="29">
        <v>32305</v>
      </c>
      <c r="E380" s="37"/>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row>
    <row r="381" spans="2:35" s="38" customFormat="1" ht="18" hidden="1" customHeight="1">
      <c r="B381" s="27" t="s">
        <v>619</v>
      </c>
      <c r="C381" s="29">
        <v>38210</v>
      </c>
      <c r="E381" s="37"/>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row>
    <row r="382" spans="2:35" s="38" customFormat="1" ht="18" hidden="1" customHeight="1">
      <c r="B382" s="27" t="s">
        <v>429</v>
      </c>
      <c r="C382" s="29">
        <v>30102</v>
      </c>
      <c r="E382" s="37"/>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row>
    <row r="383" spans="2:35" s="38" customFormat="1" ht="18" hidden="1" customHeight="1">
      <c r="B383" s="27" t="s">
        <v>584</v>
      </c>
      <c r="C383" s="29">
        <v>36705</v>
      </c>
      <c r="E383" s="37"/>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row>
    <row r="384" spans="2:35" s="38" customFormat="1" ht="18" hidden="1" customHeight="1">
      <c r="B384" s="27" t="s">
        <v>592</v>
      </c>
      <c r="C384" s="29">
        <v>37005</v>
      </c>
      <c r="E384" s="37"/>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row>
    <row r="385" spans="2:35" s="38" customFormat="1" ht="18" hidden="1" customHeight="1">
      <c r="B385" s="27" t="s">
        <v>474</v>
      </c>
      <c r="C385" s="29">
        <v>32400</v>
      </c>
      <c r="E385" s="37"/>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row>
    <row r="386" spans="2:35" s="38" customFormat="1" ht="18" hidden="1" customHeight="1">
      <c r="B386" s="27" t="s">
        <v>555</v>
      </c>
      <c r="C386" s="29">
        <v>36001</v>
      </c>
      <c r="E386" s="37"/>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row>
    <row r="387" spans="2:35" s="38" customFormat="1" ht="18" hidden="1" customHeight="1">
      <c r="B387" s="27" t="s">
        <v>405</v>
      </c>
      <c r="C387" s="29">
        <v>19005</v>
      </c>
      <c r="E387" s="37"/>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row>
    <row r="388" spans="2:35" s="38" customFormat="1" ht="18" hidden="1" customHeight="1">
      <c r="B388" s="27" t="s">
        <v>557</v>
      </c>
      <c r="C388" s="29">
        <v>36003</v>
      </c>
      <c r="E388" s="37"/>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row>
    <row r="389" spans="2:35" s="38" customFormat="1" ht="18" hidden="1" customHeight="1">
      <c r="B389" s="27" t="s">
        <v>660</v>
      </c>
      <c r="C389" s="29">
        <v>40000</v>
      </c>
      <c r="E389" s="37"/>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row>
    <row r="390" spans="2:35" s="38" customFormat="1" ht="18" hidden="1" customHeight="1">
      <c r="B390" s="27" t="s">
        <v>490</v>
      </c>
      <c r="C390" s="29">
        <v>33027</v>
      </c>
      <c r="E390" s="37"/>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row>
    <row r="391" spans="2:35" s="38" customFormat="1" ht="18" hidden="1" customHeight="1">
      <c r="B391" s="27" t="s">
        <v>558</v>
      </c>
      <c r="C391" s="29">
        <v>36004</v>
      </c>
      <c r="E391" s="37"/>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row>
    <row r="392" spans="2:35" s="38" customFormat="1" ht="18" hidden="1" customHeight="1">
      <c r="B392" s="27" t="s">
        <v>478</v>
      </c>
      <c r="C392" s="29">
        <v>32505</v>
      </c>
      <c r="E392" s="37"/>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row>
    <row r="393" spans="2:35" s="38" customFormat="1" ht="18" hidden="1" customHeight="1">
      <c r="B393" s="27" t="s">
        <v>479</v>
      </c>
      <c r="C393" s="29">
        <v>32600</v>
      </c>
      <c r="E393" s="37"/>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row>
    <row r="394" spans="2:35" s="38" customFormat="1" ht="18" hidden="1" customHeight="1">
      <c r="B394" s="27" t="s">
        <v>481</v>
      </c>
      <c r="C394" s="29">
        <v>32700</v>
      </c>
      <c r="E394" s="37"/>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row>
    <row r="395" spans="2:35" s="38" customFormat="1" ht="18" hidden="1" customHeight="1">
      <c r="B395" s="27" t="s">
        <v>482</v>
      </c>
      <c r="C395" s="29">
        <v>32800</v>
      </c>
      <c r="E395" s="37"/>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row>
    <row r="396" spans="2:35" s="38" customFormat="1" ht="18" hidden="1" customHeight="1">
      <c r="B396" s="27" t="s">
        <v>485</v>
      </c>
      <c r="C396" s="29">
        <v>32905</v>
      </c>
      <c r="E396" s="37"/>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row>
    <row r="397" spans="2:35" s="38" customFormat="1" ht="18" hidden="1" customHeight="1">
      <c r="B397" s="27" t="s">
        <v>483</v>
      </c>
      <c r="C397" s="29">
        <v>32900</v>
      </c>
      <c r="E397" s="37"/>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row>
    <row r="398" spans="2:35" s="38" customFormat="1" ht="18" hidden="1" customHeight="1">
      <c r="B398" s="27" t="s">
        <v>488</v>
      </c>
      <c r="C398" s="29">
        <v>33000</v>
      </c>
      <c r="E398" s="37"/>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row>
    <row r="399" spans="2:35" s="38" customFormat="1" ht="18" hidden="1" customHeight="1">
      <c r="B399" s="27" t="s">
        <v>380</v>
      </c>
      <c r="C399" s="29">
        <v>10900</v>
      </c>
      <c r="E399" s="37"/>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row>
    <row r="400" spans="2:35" s="38" customFormat="1" ht="18" hidden="1" customHeight="1">
      <c r="B400" s="27" t="s">
        <v>400</v>
      </c>
      <c r="C400" s="29">
        <v>18400</v>
      </c>
      <c r="E400" s="37"/>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row>
    <row r="401" spans="2:35" s="38" customFormat="1" ht="18" hidden="1" customHeight="1">
      <c r="B401" s="27" t="s">
        <v>393</v>
      </c>
      <c r="C401" s="29">
        <v>12510</v>
      </c>
      <c r="E401" s="37"/>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row>
    <row r="402" spans="2:35" s="38" customFormat="1" ht="18" hidden="1" customHeight="1">
      <c r="B402" s="27" t="s">
        <v>377</v>
      </c>
      <c r="C402" s="29">
        <v>10700</v>
      </c>
      <c r="E402" s="37"/>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row>
    <row r="403" spans="2:35" s="38" customFormat="1" ht="18" hidden="1" customHeight="1">
      <c r="B403" s="27" t="s">
        <v>375</v>
      </c>
      <c r="C403" s="29">
        <v>10400</v>
      </c>
      <c r="E403" s="37"/>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row>
    <row r="404" spans="2:35" s="38" customFormat="1" ht="18" hidden="1" customHeight="1">
      <c r="B404" s="27" t="s">
        <v>423</v>
      </c>
      <c r="C404" s="29">
        <v>22000</v>
      </c>
      <c r="E404" s="37"/>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row>
    <row r="405" spans="2:35" s="38" customFormat="1" ht="18" hidden="1" customHeight="1">
      <c r="B405" s="27" t="s">
        <v>406</v>
      </c>
      <c r="C405" s="29">
        <v>19100</v>
      </c>
      <c r="E405" s="37"/>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row>
    <row r="406" spans="2:35" s="38" customFormat="1" ht="18" hidden="1" customHeight="1">
      <c r="B406" s="27" t="s">
        <v>491</v>
      </c>
      <c r="C406" s="29">
        <v>33100</v>
      </c>
      <c r="E406" s="37"/>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row>
    <row r="407" spans="2:35" s="38" customFormat="1" ht="18" hidden="1" customHeight="1">
      <c r="B407" s="27" t="s">
        <v>493</v>
      </c>
      <c r="C407" s="29">
        <v>33200</v>
      </c>
      <c r="E407" s="37"/>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row>
    <row r="408" spans="2:35" s="38" customFormat="1" ht="18" hidden="1" customHeight="1">
      <c r="B408" s="27" t="s">
        <v>497</v>
      </c>
      <c r="C408" s="29">
        <v>33205</v>
      </c>
      <c r="E408" s="37"/>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row>
    <row r="409" spans="2:35" s="38" customFormat="1" ht="18" hidden="1" customHeight="1">
      <c r="B409" s="27" t="s">
        <v>409</v>
      </c>
      <c r="C409" s="29">
        <v>20300</v>
      </c>
      <c r="E409" s="37"/>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row>
    <row r="410" spans="2:35" s="38" customFormat="1" ht="18" hidden="1" customHeight="1">
      <c r="B410" s="27" t="s">
        <v>644</v>
      </c>
      <c r="C410" s="29">
        <v>39208</v>
      </c>
      <c r="E410" s="37"/>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row>
    <row r="411" spans="2:35" s="38" customFormat="1" ht="18" hidden="1" customHeight="1">
      <c r="B411" s="27" t="s">
        <v>470</v>
      </c>
      <c r="C411" s="29">
        <v>32100</v>
      </c>
      <c r="E411" s="37"/>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row>
    <row r="412" spans="2:35" s="38" customFormat="1" ht="18" hidden="1" customHeight="1">
      <c r="B412" s="27" t="s">
        <v>502</v>
      </c>
      <c r="C412" s="29">
        <v>33300</v>
      </c>
      <c r="E412" s="37"/>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row>
    <row r="413" spans="2:35" s="38" customFormat="1" ht="18" hidden="1" customHeight="1">
      <c r="B413" s="27" t="s">
        <v>503</v>
      </c>
      <c r="C413" s="29">
        <v>33305</v>
      </c>
      <c r="E413" s="37"/>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row>
    <row r="414" spans="2:35" s="38" customFormat="1" ht="18" hidden="1" customHeight="1">
      <c r="B414" s="27" t="s">
        <v>591</v>
      </c>
      <c r="C414" s="29">
        <v>37000</v>
      </c>
      <c r="E414" s="37"/>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row>
    <row r="415" spans="2:35" s="38" customFormat="1" ht="18" hidden="1" customHeight="1">
      <c r="B415" s="27" t="s">
        <v>410</v>
      </c>
      <c r="C415" s="29">
        <v>20400</v>
      </c>
      <c r="E415" s="37"/>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row>
    <row r="416" spans="2:35" s="38" customFormat="1" ht="18" hidden="1" customHeight="1">
      <c r="B416" s="27" t="s">
        <v>630</v>
      </c>
      <c r="C416" s="29">
        <v>38620</v>
      </c>
      <c r="E416" s="37"/>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row>
    <row r="417" spans="2:35" s="38" customFormat="1" ht="18" hidden="1" customHeight="1">
      <c r="B417" s="27" t="s">
        <v>641</v>
      </c>
      <c r="C417" s="29">
        <v>39201</v>
      </c>
      <c r="E417" s="37"/>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row>
    <row r="418" spans="2:35" s="38" customFormat="1" ht="18" hidden="1" customHeight="1">
      <c r="B418" s="27" t="s">
        <v>385</v>
      </c>
      <c r="C418" s="29">
        <v>11300</v>
      </c>
      <c r="E418" s="37"/>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row>
    <row r="419" spans="2:35" s="38" customFormat="1" ht="18" hidden="1" customHeight="1">
      <c r="B419" s="27" t="s">
        <v>449</v>
      </c>
      <c r="C419" s="29">
        <v>31102</v>
      </c>
      <c r="E419" s="37"/>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row>
    <row r="420" spans="2:35" s="38" customFormat="1" ht="18" hidden="1" customHeight="1">
      <c r="B420" s="27" t="s">
        <v>448</v>
      </c>
      <c r="C420" s="29">
        <v>31101</v>
      </c>
      <c r="E420" s="37"/>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row>
    <row r="421" spans="2:35" s="38" customFormat="1" ht="18" hidden="1" customHeight="1">
      <c r="B421" s="27" t="s">
        <v>411</v>
      </c>
      <c r="C421" s="29">
        <v>20600</v>
      </c>
      <c r="E421" s="37"/>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row>
    <row r="422" spans="2:35" s="38" customFormat="1" ht="18" hidden="1" customHeight="1">
      <c r="B422" s="27" t="s">
        <v>480</v>
      </c>
      <c r="C422" s="29">
        <v>32605</v>
      </c>
      <c r="E422" s="37"/>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row>
    <row r="423" spans="2:35" s="38" customFormat="1" ht="18" hidden="1" customHeight="1">
      <c r="B423" s="27" t="s">
        <v>573</v>
      </c>
      <c r="C423" s="29">
        <v>36310</v>
      </c>
      <c r="E423" s="37"/>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row>
    <row r="424" spans="2:35" s="38" customFormat="1" ht="18" hidden="1" customHeight="1">
      <c r="B424" s="27" t="s">
        <v>756</v>
      </c>
      <c r="C424" s="29">
        <v>98111</v>
      </c>
      <c r="E424" s="37"/>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row>
    <row r="425" spans="2:35" s="38" customFormat="1" ht="18" hidden="1" customHeight="1">
      <c r="B425" s="27" t="s">
        <v>506</v>
      </c>
      <c r="C425" s="29">
        <v>33405</v>
      </c>
      <c r="E425" s="37"/>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row>
    <row r="426" spans="2:35" s="38" customFormat="1" ht="18" hidden="1" customHeight="1">
      <c r="B426" s="27" t="s">
        <v>507</v>
      </c>
      <c r="C426" s="29">
        <v>33500</v>
      </c>
      <c r="E426" s="37"/>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row>
    <row r="427" spans="2:35" s="38" customFormat="1" ht="18" hidden="1" customHeight="1">
      <c r="B427" s="27" t="s">
        <v>510</v>
      </c>
      <c r="C427" s="29">
        <v>33605</v>
      </c>
      <c r="E427" s="37"/>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row>
    <row r="428" spans="2:35" s="38" customFormat="1" ht="18" hidden="1" customHeight="1">
      <c r="B428" s="27" t="s">
        <v>581</v>
      </c>
      <c r="C428" s="29">
        <v>36601</v>
      </c>
      <c r="E428" s="37"/>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row>
    <row r="429" spans="2:35" s="38" customFormat="1" ht="18" hidden="1" customHeight="1">
      <c r="B429" s="27" t="s">
        <v>509</v>
      </c>
      <c r="C429" s="29">
        <v>33600</v>
      </c>
      <c r="E429" s="37"/>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row>
    <row r="430" spans="2:35" s="38" customFormat="1" ht="18" hidden="1" customHeight="1">
      <c r="B430" s="27" t="s">
        <v>511</v>
      </c>
      <c r="C430" s="29">
        <v>33700</v>
      </c>
      <c r="E430" s="37"/>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row>
    <row r="431" spans="2:35" s="38" customFormat="1" ht="18" hidden="1" customHeight="1">
      <c r="B431" s="27" t="s">
        <v>391</v>
      </c>
      <c r="C431" s="29">
        <v>12160</v>
      </c>
      <c r="E431" s="37"/>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row>
    <row r="432" spans="2:35" s="38" customFormat="1" ht="18" hidden="1" customHeight="1">
      <c r="B432" s="27" t="s">
        <v>389</v>
      </c>
      <c r="C432" s="29">
        <v>12100</v>
      </c>
      <c r="E432" s="37"/>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row>
    <row r="433" spans="2:35" s="38" customFormat="1" ht="18" hidden="1" customHeight="1">
      <c r="B433" s="27" t="s">
        <v>512</v>
      </c>
      <c r="C433" s="29">
        <v>33800</v>
      </c>
      <c r="E433" s="37"/>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row>
    <row r="434" spans="2:35" s="38" customFormat="1" ht="18" hidden="1" customHeight="1">
      <c r="B434" s="27" t="s">
        <v>439</v>
      </c>
      <c r="C434" s="29">
        <v>30601</v>
      </c>
      <c r="E434" s="37"/>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row>
    <row r="435" spans="2:35" ht="27.6" hidden="1">
      <c r="B435" s="27" t="s">
        <v>513</v>
      </c>
      <c r="C435" s="29">
        <v>33900</v>
      </c>
    </row>
    <row r="436" spans="2:35" hidden="1">
      <c r="B436" s="27" t="s">
        <v>622</v>
      </c>
      <c r="C436" s="29">
        <v>38402</v>
      </c>
    </row>
    <row r="437" spans="2:35" hidden="1">
      <c r="B437" s="27" t="s">
        <v>514</v>
      </c>
      <c r="C437" s="29">
        <v>34000</v>
      </c>
    </row>
    <row r="438" spans="2:35" hidden="1">
      <c r="B438" s="27" t="s">
        <v>515</v>
      </c>
      <c r="C438" s="29">
        <v>34100</v>
      </c>
    </row>
    <row r="439" spans="2:35" hidden="1">
      <c r="B439" s="27" t="s">
        <v>516</v>
      </c>
      <c r="C439" s="29">
        <v>34105</v>
      </c>
    </row>
    <row r="440" spans="2:35" hidden="1">
      <c r="B440" s="27" t="s">
        <v>518</v>
      </c>
      <c r="C440" s="29">
        <v>34205</v>
      </c>
    </row>
    <row r="441" spans="2:35" hidden="1">
      <c r="B441" s="27" t="s">
        <v>517</v>
      </c>
      <c r="C441" s="29">
        <v>34200</v>
      </c>
    </row>
    <row r="442" spans="2:35" hidden="1">
      <c r="B442" s="27" t="s">
        <v>647</v>
      </c>
      <c r="C442" s="29">
        <v>39301</v>
      </c>
    </row>
    <row r="443" spans="2:35" hidden="1">
      <c r="B443" s="27" t="s">
        <v>521</v>
      </c>
      <c r="C443" s="29">
        <v>34300</v>
      </c>
    </row>
    <row r="444" spans="2:35" hidden="1">
      <c r="B444" s="27" t="s">
        <v>522</v>
      </c>
      <c r="C444" s="29">
        <v>34400</v>
      </c>
    </row>
    <row r="445" spans="2:35" hidden="1">
      <c r="B445" s="27" t="s">
        <v>523</v>
      </c>
      <c r="C445" s="29">
        <v>34405</v>
      </c>
    </row>
    <row r="446" spans="2:35" hidden="1">
      <c r="B446" s="27" t="s">
        <v>392</v>
      </c>
      <c r="C446" s="29">
        <v>12220</v>
      </c>
    </row>
    <row r="447" spans="2:35" hidden="1">
      <c r="B447" s="27" t="s">
        <v>495</v>
      </c>
      <c r="C447" s="29">
        <v>33203</v>
      </c>
    </row>
    <row r="448" spans="2:35" hidden="1">
      <c r="B448" s="27" t="s">
        <v>649</v>
      </c>
      <c r="C448" s="29">
        <v>39401</v>
      </c>
    </row>
    <row r="449" spans="2:3" hidden="1">
      <c r="B449" s="27" t="s">
        <v>524</v>
      </c>
      <c r="C449" s="29">
        <v>34500</v>
      </c>
    </row>
    <row r="450" spans="2:3" hidden="1">
      <c r="B450" s="27" t="s">
        <v>527</v>
      </c>
      <c r="C450" s="29">
        <v>34600</v>
      </c>
    </row>
    <row r="451" spans="2:3" hidden="1">
      <c r="B451" s="27" t="s">
        <v>465</v>
      </c>
      <c r="C451" s="29">
        <v>31810</v>
      </c>
    </row>
    <row r="452" spans="2:3" hidden="1">
      <c r="B452" s="27" t="s">
        <v>661</v>
      </c>
      <c r="C452" s="29">
        <v>51000</v>
      </c>
    </row>
    <row r="453" spans="2:3" hidden="1">
      <c r="B453" s="27" t="s">
        <v>529</v>
      </c>
      <c r="C453" s="29">
        <v>34700</v>
      </c>
    </row>
    <row r="454" spans="2:3" hidden="1">
      <c r="B454" s="27" t="s">
        <v>530</v>
      </c>
      <c r="C454" s="29">
        <v>34800</v>
      </c>
    </row>
    <row r="455" spans="2:3" hidden="1">
      <c r="B455" s="27" t="s">
        <v>382</v>
      </c>
      <c r="C455" s="29">
        <v>10930</v>
      </c>
    </row>
    <row r="456" spans="2:3" hidden="1">
      <c r="B456" s="27" t="s">
        <v>394</v>
      </c>
      <c r="C456" s="29">
        <v>12600</v>
      </c>
    </row>
    <row r="457" spans="2:3" hidden="1">
      <c r="B457" s="27" t="s">
        <v>499</v>
      </c>
      <c r="C457" s="29">
        <v>33207</v>
      </c>
    </row>
    <row r="458" spans="2:3" hidden="1">
      <c r="B458" s="27" t="s">
        <v>484</v>
      </c>
      <c r="C458" s="29">
        <v>32901</v>
      </c>
    </row>
    <row r="459" spans="2:3" hidden="1">
      <c r="B459" s="27" t="s">
        <v>531</v>
      </c>
      <c r="C459" s="29">
        <v>34900</v>
      </c>
    </row>
    <row r="460" spans="2:3" hidden="1">
      <c r="B460" s="27" t="s">
        <v>616</v>
      </c>
      <c r="C460" s="29">
        <v>38105</v>
      </c>
    </row>
    <row r="461" spans="2:3" hidden="1">
      <c r="B461" s="27" t="s">
        <v>536</v>
      </c>
      <c r="C461" s="29">
        <v>35000</v>
      </c>
    </row>
    <row r="462" spans="2:3" hidden="1">
      <c r="B462" s="27" t="s">
        <v>492</v>
      </c>
      <c r="C462" s="29">
        <v>33105</v>
      </c>
    </row>
    <row r="463" spans="2:3" hidden="1">
      <c r="B463" s="27" t="s">
        <v>538</v>
      </c>
      <c r="C463" s="29">
        <v>35100</v>
      </c>
    </row>
    <row r="464" spans="2:3" hidden="1">
      <c r="B464" s="27" t="s">
        <v>539</v>
      </c>
      <c r="C464" s="29">
        <v>35105</v>
      </c>
    </row>
    <row r="465" spans="2:3" hidden="1">
      <c r="B465" s="27" t="s">
        <v>541</v>
      </c>
      <c r="C465" s="29">
        <v>35200</v>
      </c>
    </row>
    <row r="466" spans="2:3" hidden="1">
      <c r="B466" s="27" t="s">
        <v>456</v>
      </c>
      <c r="C466" s="29">
        <v>31320</v>
      </c>
    </row>
    <row r="467" spans="2:3" hidden="1">
      <c r="B467" s="27" t="s">
        <v>556</v>
      </c>
      <c r="C467" s="29">
        <v>36002</v>
      </c>
    </row>
    <row r="468" spans="2:3" hidden="1">
      <c r="B468" s="27" t="s">
        <v>565</v>
      </c>
      <c r="C468" s="29">
        <v>36102</v>
      </c>
    </row>
    <row r="469" spans="2:3" hidden="1">
      <c r="B469" s="27" t="s">
        <v>500</v>
      </c>
      <c r="C469" s="29">
        <v>33208</v>
      </c>
    </row>
    <row r="470" spans="2:3" hidden="1">
      <c r="B470" s="27" t="s">
        <v>395</v>
      </c>
      <c r="C470" s="29">
        <v>12700</v>
      </c>
    </row>
    <row r="471" spans="2:3" hidden="1">
      <c r="B471" s="27" t="s">
        <v>757</v>
      </c>
      <c r="C471" s="29">
        <v>98131</v>
      </c>
    </row>
    <row r="472" spans="2:3" hidden="1">
      <c r="B472" s="27" t="s">
        <v>560</v>
      </c>
      <c r="C472" s="29">
        <v>36006</v>
      </c>
    </row>
    <row r="473" spans="2:3" hidden="1">
      <c r="B473" s="27" t="s">
        <v>664</v>
      </c>
      <c r="C473" s="29">
        <v>60000</v>
      </c>
    </row>
    <row r="474" spans="2:3" hidden="1">
      <c r="B474" s="27" t="s">
        <v>546</v>
      </c>
      <c r="C474" s="29">
        <v>35405</v>
      </c>
    </row>
    <row r="475" spans="2:3" hidden="1">
      <c r="B475" s="27" t="s">
        <v>544</v>
      </c>
      <c r="C475" s="29">
        <v>35400</v>
      </c>
    </row>
    <row r="476" spans="2:3" hidden="1">
      <c r="B476" s="27" t="s">
        <v>486</v>
      </c>
      <c r="C476" s="29">
        <v>32910</v>
      </c>
    </row>
    <row r="477" spans="2:3" hidden="1">
      <c r="B477" s="27" t="s">
        <v>547</v>
      </c>
      <c r="C477" s="29">
        <v>35500</v>
      </c>
    </row>
    <row r="478" spans="2:3" hidden="1">
      <c r="B478" s="27" t="s">
        <v>390</v>
      </c>
      <c r="C478" s="29">
        <v>12150</v>
      </c>
    </row>
    <row r="479" spans="2:3" hidden="1">
      <c r="B479" s="27" t="s">
        <v>548</v>
      </c>
      <c r="C479" s="29">
        <v>35600</v>
      </c>
    </row>
    <row r="480" spans="2:3" hidden="1">
      <c r="B480" s="27" t="s">
        <v>549</v>
      </c>
      <c r="C480" s="29">
        <v>35700</v>
      </c>
    </row>
    <row r="481" spans="2:3" hidden="1">
      <c r="B481" s="27" t="s">
        <v>551</v>
      </c>
      <c r="C481" s="29">
        <v>35805</v>
      </c>
    </row>
    <row r="482" spans="2:3" hidden="1">
      <c r="B482" s="27" t="s">
        <v>550</v>
      </c>
      <c r="C482" s="29">
        <v>35800</v>
      </c>
    </row>
    <row r="483" spans="2:3" hidden="1">
      <c r="B483" s="27" t="s">
        <v>566</v>
      </c>
      <c r="C483" s="29">
        <v>36105</v>
      </c>
    </row>
    <row r="484" spans="2:3" hidden="1">
      <c r="B484" s="27" t="s">
        <v>552</v>
      </c>
      <c r="C484" s="29">
        <v>35900</v>
      </c>
    </row>
    <row r="485" spans="2:3" hidden="1">
      <c r="B485" s="27" t="s">
        <v>553</v>
      </c>
      <c r="C485" s="29">
        <v>35905</v>
      </c>
    </row>
    <row r="486" spans="2:3" hidden="1">
      <c r="B486" s="27" t="s">
        <v>627</v>
      </c>
      <c r="C486" s="29">
        <v>38602</v>
      </c>
    </row>
    <row r="487" spans="2:3" hidden="1">
      <c r="B487" s="27" t="s">
        <v>534</v>
      </c>
      <c r="C487" s="29">
        <v>34905</v>
      </c>
    </row>
    <row r="488" spans="2:3" hidden="1">
      <c r="B488" s="27" t="s">
        <v>564</v>
      </c>
      <c r="C488" s="29">
        <v>36100</v>
      </c>
    </row>
    <row r="489" spans="2:3" hidden="1">
      <c r="B489" s="27" t="s">
        <v>568</v>
      </c>
      <c r="C489" s="29">
        <v>36205</v>
      </c>
    </row>
    <row r="490" spans="2:3" hidden="1">
      <c r="B490" s="27" t="s">
        <v>567</v>
      </c>
      <c r="C490" s="29">
        <v>36200</v>
      </c>
    </row>
    <row r="491" spans="2:3" hidden="1">
      <c r="B491" s="27" t="s">
        <v>569</v>
      </c>
      <c r="C491" s="29">
        <v>36300</v>
      </c>
    </row>
    <row r="492" spans="2:3" hidden="1">
      <c r="B492" s="27" t="s">
        <v>535</v>
      </c>
      <c r="C492" s="29">
        <v>34910</v>
      </c>
    </row>
    <row r="493" spans="2:3" hidden="1">
      <c r="B493" s="27" t="s">
        <v>629</v>
      </c>
      <c r="C493" s="29">
        <v>38610</v>
      </c>
    </row>
    <row r="494" spans="2:3" hidden="1">
      <c r="B494" s="27" t="s">
        <v>525</v>
      </c>
      <c r="C494" s="29">
        <v>34501</v>
      </c>
    </row>
    <row r="495" spans="2:3" hidden="1">
      <c r="B495" s="27" t="s">
        <v>632</v>
      </c>
      <c r="C495" s="29">
        <v>38701</v>
      </c>
    </row>
    <row r="496" spans="2:3" hidden="1">
      <c r="B496" s="27" t="s">
        <v>412</v>
      </c>
      <c r="C496" s="29">
        <v>20700</v>
      </c>
    </row>
    <row r="497" spans="2:3" hidden="1">
      <c r="B497" s="27" t="s">
        <v>403</v>
      </c>
      <c r="C497" s="29">
        <v>18740</v>
      </c>
    </row>
    <row r="498" spans="2:3" hidden="1">
      <c r="B498" s="27" t="s">
        <v>413</v>
      </c>
      <c r="C498" s="29">
        <v>20800</v>
      </c>
    </row>
    <row r="499" spans="2:3" hidden="1">
      <c r="B499" s="27" t="s">
        <v>386</v>
      </c>
      <c r="C499" s="29">
        <v>11310</v>
      </c>
    </row>
    <row r="500" spans="2:3" hidden="1">
      <c r="B500" s="27" t="s">
        <v>402</v>
      </c>
      <c r="C500" s="29">
        <v>18690</v>
      </c>
    </row>
    <row r="501" spans="2:3" hidden="1">
      <c r="B501" s="27" t="s">
        <v>384</v>
      </c>
      <c r="C501" s="29">
        <v>10950</v>
      </c>
    </row>
    <row r="502" spans="2:3" hidden="1">
      <c r="B502" s="27" t="s">
        <v>408</v>
      </c>
      <c r="C502" s="29">
        <v>20200</v>
      </c>
    </row>
    <row r="503" spans="2:3" ht="27.6" hidden="1">
      <c r="B503" s="27" t="s">
        <v>404</v>
      </c>
      <c r="C503" s="29">
        <v>18780</v>
      </c>
    </row>
    <row r="504" spans="2:3" hidden="1">
      <c r="B504" s="27" t="s">
        <v>416</v>
      </c>
      <c r="C504" s="29">
        <v>21300</v>
      </c>
    </row>
    <row r="505" spans="2:3" ht="27.6" hidden="1">
      <c r="B505" s="27" t="s">
        <v>324</v>
      </c>
      <c r="C505" s="29">
        <v>37001</v>
      </c>
    </row>
    <row r="506" spans="2:3" hidden="1">
      <c r="B506" s="27" t="s">
        <v>489</v>
      </c>
      <c r="C506" s="29">
        <v>33001</v>
      </c>
    </row>
    <row r="507" spans="2:3" hidden="1">
      <c r="B507" s="27" t="s">
        <v>575</v>
      </c>
      <c r="C507" s="29">
        <v>36405</v>
      </c>
    </row>
    <row r="508" spans="2:3" hidden="1">
      <c r="B508" s="27" t="s">
        <v>574</v>
      </c>
      <c r="C508" s="29">
        <v>36400</v>
      </c>
    </row>
    <row r="509" spans="2:3" ht="27.6" hidden="1">
      <c r="B509" s="27" t="s">
        <v>662</v>
      </c>
      <c r="C509" s="29">
        <v>51000.1</v>
      </c>
    </row>
    <row r="510" spans="2:3" hidden="1">
      <c r="B510" s="27" t="s">
        <v>663</v>
      </c>
      <c r="C510" s="29">
        <v>51000.2</v>
      </c>
    </row>
    <row r="511" spans="2:3" hidden="1">
      <c r="B511" s="27" t="s">
        <v>540</v>
      </c>
      <c r="C511" s="29">
        <v>35106</v>
      </c>
    </row>
    <row r="512" spans="2:3" ht="27.6" hidden="1">
      <c r="B512" s="27" t="s">
        <v>477</v>
      </c>
      <c r="C512" s="29">
        <v>32500</v>
      </c>
    </row>
    <row r="513" spans="2:3" hidden="1">
      <c r="B513" s="27" t="s">
        <v>576</v>
      </c>
      <c r="C513" s="29">
        <v>36500</v>
      </c>
    </row>
    <row r="514" spans="2:3" hidden="1">
      <c r="B514" s="27" t="s">
        <v>466</v>
      </c>
      <c r="C514" s="29">
        <v>31820</v>
      </c>
    </row>
    <row r="515" spans="2:3" hidden="1">
      <c r="B515" s="27" t="s">
        <v>374</v>
      </c>
      <c r="C515" s="29">
        <v>10200</v>
      </c>
    </row>
    <row r="516" spans="2:3" hidden="1">
      <c r="B516" s="27" t="s">
        <v>580</v>
      </c>
      <c r="C516" s="29">
        <v>36600</v>
      </c>
    </row>
    <row r="517" spans="2:3" hidden="1">
      <c r="B517" s="27" t="s">
        <v>379</v>
      </c>
      <c r="C517" s="29">
        <v>10850</v>
      </c>
    </row>
    <row r="518" spans="2:3" hidden="1">
      <c r="B518" s="27" t="s">
        <v>381</v>
      </c>
      <c r="C518" s="29">
        <v>10910</v>
      </c>
    </row>
    <row r="519" spans="2:3" hidden="1">
      <c r="B519" s="27" t="s">
        <v>383</v>
      </c>
      <c r="C519" s="29">
        <v>10940</v>
      </c>
    </row>
    <row r="520" spans="2:3" hidden="1">
      <c r="B520" s="27" t="s">
        <v>582</v>
      </c>
      <c r="C520" s="29">
        <v>36700</v>
      </c>
    </row>
    <row r="521" spans="2:3" hidden="1">
      <c r="B521" s="27" t="s">
        <v>586</v>
      </c>
      <c r="C521" s="29">
        <v>36802</v>
      </c>
    </row>
    <row r="522" spans="2:3" hidden="1">
      <c r="B522" s="27" t="s">
        <v>585</v>
      </c>
      <c r="C522" s="29">
        <v>36800</v>
      </c>
    </row>
    <row r="523" spans="2:3" hidden="1">
      <c r="B523" s="27" t="s">
        <v>590</v>
      </c>
      <c r="C523" s="29">
        <v>36905</v>
      </c>
    </row>
    <row r="524" spans="2:3" hidden="1">
      <c r="B524" s="27" t="s">
        <v>588</v>
      </c>
      <c r="C524" s="29">
        <v>36900</v>
      </c>
    </row>
    <row r="525" spans="2:3" hidden="1">
      <c r="B525" s="27" t="s">
        <v>593</v>
      </c>
      <c r="C525" s="29">
        <v>37100</v>
      </c>
    </row>
    <row r="526" spans="2:3" hidden="1">
      <c r="B526" s="27" t="s">
        <v>594</v>
      </c>
      <c r="C526" s="29">
        <v>37200</v>
      </c>
    </row>
    <row r="527" spans="2:3" hidden="1">
      <c r="B527" s="27" t="s">
        <v>595</v>
      </c>
      <c r="C527" s="29">
        <v>37300</v>
      </c>
    </row>
    <row r="528" spans="2:3" hidden="1">
      <c r="B528" s="27" t="s">
        <v>597</v>
      </c>
      <c r="C528" s="29">
        <v>37305</v>
      </c>
    </row>
    <row r="529" spans="2:3" hidden="1">
      <c r="B529" s="27" t="s">
        <v>562</v>
      </c>
      <c r="C529" s="29">
        <v>36008</v>
      </c>
    </row>
    <row r="530" spans="2:3" hidden="1">
      <c r="B530" s="27" t="s">
        <v>655</v>
      </c>
      <c r="C530" s="29">
        <v>39703</v>
      </c>
    </row>
    <row r="531" spans="2:3" hidden="1">
      <c r="B531" s="27" t="s">
        <v>501</v>
      </c>
      <c r="C531" s="29">
        <v>33209</v>
      </c>
    </row>
    <row r="532" spans="2:3" hidden="1">
      <c r="B532" s="27" t="s">
        <v>599</v>
      </c>
      <c r="C532" s="29">
        <v>37405</v>
      </c>
    </row>
    <row r="533" spans="2:3" hidden="1">
      <c r="B533" s="27" t="s">
        <v>598</v>
      </c>
      <c r="C533" s="29">
        <v>37400</v>
      </c>
    </row>
    <row r="534" spans="2:3" hidden="1">
      <c r="B534" s="27" t="s">
        <v>600</v>
      </c>
      <c r="C534" s="29">
        <v>37500</v>
      </c>
    </row>
    <row r="535" spans="2:3" hidden="1">
      <c r="B535" s="27" t="s">
        <v>603</v>
      </c>
      <c r="C535" s="29">
        <v>37605</v>
      </c>
    </row>
    <row r="536" spans="2:3" hidden="1">
      <c r="B536" s="27" t="s">
        <v>601</v>
      </c>
      <c r="C536" s="29">
        <v>37600</v>
      </c>
    </row>
    <row r="537" spans="2:3" hidden="1">
      <c r="B537" s="27" t="s">
        <v>396</v>
      </c>
      <c r="C537" s="29">
        <v>13500</v>
      </c>
    </row>
    <row r="538" spans="2:3" hidden="1">
      <c r="B538" s="27" t="s">
        <v>605</v>
      </c>
      <c r="C538" s="29">
        <v>37700</v>
      </c>
    </row>
    <row r="539" spans="2:3" hidden="1">
      <c r="B539" s="27" t="s">
        <v>606</v>
      </c>
      <c r="C539" s="29">
        <v>37705</v>
      </c>
    </row>
    <row r="540" spans="2:3" hidden="1">
      <c r="B540" s="27" t="s">
        <v>430</v>
      </c>
      <c r="C540" s="29">
        <v>30103</v>
      </c>
    </row>
    <row r="541" spans="2:3" hidden="1">
      <c r="B541" s="27" t="s">
        <v>519</v>
      </c>
      <c r="C541" s="29">
        <v>34220</v>
      </c>
    </row>
    <row r="542" spans="2:3" hidden="1">
      <c r="B542" s="27" t="s">
        <v>528</v>
      </c>
      <c r="C542" s="29">
        <v>34605</v>
      </c>
    </row>
    <row r="543" spans="2:3" hidden="1">
      <c r="B543" s="27" t="s">
        <v>609</v>
      </c>
      <c r="C543" s="29">
        <v>37805</v>
      </c>
    </row>
    <row r="544" spans="2:3" hidden="1">
      <c r="B544" s="27" t="s">
        <v>607</v>
      </c>
      <c r="C544" s="29">
        <v>37800</v>
      </c>
    </row>
    <row r="545" spans="2:3" hidden="1">
      <c r="B545" s="27" t="s">
        <v>612</v>
      </c>
      <c r="C545" s="29">
        <v>37905</v>
      </c>
    </row>
    <row r="546" spans="2:3" hidden="1">
      <c r="B546" s="27" t="s">
        <v>610</v>
      </c>
      <c r="C546" s="29">
        <v>37900</v>
      </c>
    </row>
    <row r="547" spans="2:3" hidden="1">
      <c r="B547" s="27" t="s">
        <v>614</v>
      </c>
      <c r="C547" s="29">
        <v>38005</v>
      </c>
    </row>
    <row r="548" spans="2:3" hidden="1">
      <c r="B548" s="27" t="s">
        <v>613</v>
      </c>
      <c r="C548" s="29">
        <v>38000</v>
      </c>
    </row>
    <row r="549" spans="2:3" hidden="1">
      <c r="B549" s="27" t="s">
        <v>596</v>
      </c>
      <c r="C549" s="29">
        <v>37301</v>
      </c>
    </row>
    <row r="550" spans="2:3" hidden="1">
      <c r="B550" s="27" t="s">
        <v>669</v>
      </c>
      <c r="C550" s="29">
        <v>98101</v>
      </c>
    </row>
    <row r="551" spans="2:3" hidden="1">
      <c r="B551" s="27" t="s">
        <v>615</v>
      </c>
      <c r="C551" s="29">
        <v>38100</v>
      </c>
    </row>
    <row r="552" spans="2:3" ht="27.6" hidden="1">
      <c r="B552" s="27" t="s">
        <v>670</v>
      </c>
      <c r="C552" s="29">
        <v>98103</v>
      </c>
    </row>
    <row r="553" spans="2:3" hidden="1">
      <c r="B553" s="27" t="s">
        <v>618</v>
      </c>
      <c r="C553" s="29">
        <v>38205</v>
      </c>
    </row>
    <row r="554" spans="2:3" hidden="1">
      <c r="B554" s="27" t="s">
        <v>617</v>
      </c>
      <c r="C554" s="29">
        <v>38200</v>
      </c>
    </row>
    <row r="555" spans="2:3" hidden="1">
      <c r="B555" s="27" t="s">
        <v>572</v>
      </c>
      <c r="C555" s="29">
        <v>36305</v>
      </c>
    </row>
    <row r="556" spans="2:3" hidden="1">
      <c r="B556" s="27" t="s">
        <v>542</v>
      </c>
      <c r="C556" s="29">
        <v>35300</v>
      </c>
    </row>
    <row r="557" spans="2:3" hidden="1">
      <c r="B557" s="27" t="s">
        <v>620</v>
      </c>
      <c r="C557" s="29">
        <v>38300</v>
      </c>
    </row>
    <row r="558" spans="2:3" hidden="1">
      <c r="B558" s="27" t="s">
        <v>397</v>
      </c>
      <c r="C558" s="29">
        <v>13700</v>
      </c>
    </row>
    <row r="559" spans="2:3" hidden="1">
      <c r="B559" s="27" t="s">
        <v>561</v>
      </c>
      <c r="C559" s="29">
        <v>36007</v>
      </c>
    </row>
    <row r="560" spans="2:3" hidden="1">
      <c r="B560" s="27" t="s">
        <v>436</v>
      </c>
      <c r="C560" s="29">
        <v>30405</v>
      </c>
    </row>
    <row r="561" spans="2:3" hidden="1">
      <c r="B561" s="27" t="s">
        <v>608</v>
      </c>
      <c r="C561" s="29">
        <v>37801</v>
      </c>
    </row>
    <row r="562" spans="2:3" hidden="1">
      <c r="B562" s="27" t="s">
        <v>475</v>
      </c>
      <c r="C562" s="29">
        <v>32405</v>
      </c>
    </row>
    <row r="563" spans="2:3" hidden="1">
      <c r="B563" s="27" t="s">
        <v>642</v>
      </c>
      <c r="C563" s="29">
        <v>39204</v>
      </c>
    </row>
    <row r="564" spans="2:3" hidden="1">
      <c r="B564" s="27" t="s">
        <v>537</v>
      </c>
      <c r="C564" s="29">
        <v>35005</v>
      </c>
    </row>
    <row r="565" spans="2:3" hidden="1">
      <c r="B565" s="27" t="s">
        <v>623</v>
      </c>
      <c r="C565" s="29">
        <v>38405</v>
      </c>
    </row>
    <row r="566" spans="2:3" hidden="1">
      <c r="B566" s="27" t="s">
        <v>621</v>
      </c>
      <c r="C566" s="29">
        <v>38400</v>
      </c>
    </row>
    <row r="567" spans="2:3" hidden="1">
      <c r="B567" s="27" t="s">
        <v>571</v>
      </c>
      <c r="C567" s="29">
        <v>36302</v>
      </c>
    </row>
    <row r="568" spans="2:3" hidden="1">
      <c r="B568" s="27" t="s">
        <v>376</v>
      </c>
      <c r="C568" s="29">
        <v>10500</v>
      </c>
    </row>
    <row r="569" spans="2:3" hidden="1">
      <c r="B569" s="27" t="s">
        <v>388</v>
      </c>
      <c r="C569" s="29">
        <v>11900</v>
      </c>
    </row>
    <row r="570" spans="2:3" ht="27.6" hidden="1">
      <c r="B570" s="27" t="s">
        <v>418</v>
      </c>
      <c r="C570" s="29">
        <v>21525.1</v>
      </c>
    </row>
    <row r="571" spans="2:3" ht="27.6" hidden="1">
      <c r="B571" s="27" t="s">
        <v>399</v>
      </c>
      <c r="C571" s="29">
        <v>14300.1</v>
      </c>
    </row>
    <row r="572" spans="2:3" hidden="1">
      <c r="B572" s="27" t="s">
        <v>398</v>
      </c>
      <c r="C572" s="29">
        <v>14300</v>
      </c>
    </row>
    <row r="573" spans="2:3" hidden="1">
      <c r="B573" s="27" t="s">
        <v>624</v>
      </c>
      <c r="C573" s="29">
        <v>38500</v>
      </c>
    </row>
    <row r="574" spans="2:3" hidden="1">
      <c r="B574" s="27" t="s">
        <v>533</v>
      </c>
      <c r="C574" s="29">
        <v>34903</v>
      </c>
    </row>
    <row r="575" spans="2:3" hidden="1">
      <c r="B575" s="27" t="s">
        <v>753</v>
      </c>
      <c r="C575" s="29">
        <v>91041</v>
      </c>
    </row>
    <row r="576" spans="2:3" hidden="1">
      <c r="B576" s="27" t="s">
        <v>628</v>
      </c>
      <c r="C576" s="29">
        <v>38605</v>
      </c>
    </row>
    <row r="577" spans="2:3" hidden="1">
      <c r="B577" s="27" t="s">
        <v>625</v>
      </c>
      <c r="C577" s="29">
        <v>38600</v>
      </c>
    </row>
    <row r="578" spans="2:3" hidden="1">
      <c r="B578" s="27" t="s">
        <v>631</v>
      </c>
      <c r="C578" s="29">
        <v>38700</v>
      </c>
    </row>
    <row r="579" spans="2:3" hidden="1">
      <c r="B579" s="27" t="s">
        <v>431</v>
      </c>
      <c r="C579" s="29">
        <v>30104</v>
      </c>
    </row>
    <row r="580" spans="2:3" hidden="1">
      <c r="B580" s="27" t="s">
        <v>487</v>
      </c>
      <c r="C580" s="29">
        <v>32920</v>
      </c>
    </row>
    <row r="581" spans="2:3" hidden="1">
      <c r="B581" s="27" t="s">
        <v>633</v>
      </c>
      <c r="C581" s="29">
        <v>38800</v>
      </c>
    </row>
    <row r="582" spans="2:3" hidden="1">
      <c r="B582" s="27" t="s">
        <v>469</v>
      </c>
      <c r="C582" s="29">
        <v>32005</v>
      </c>
    </row>
    <row r="583" spans="2:3" hidden="1">
      <c r="B583" s="27" t="s">
        <v>651</v>
      </c>
      <c r="C583" s="29">
        <v>39501</v>
      </c>
    </row>
    <row r="584" spans="2:3" hidden="1">
      <c r="B584" s="27" t="s">
        <v>635</v>
      </c>
      <c r="C584" s="29">
        <v>38900</v>
      </c>
    </row>
    <row r="585" spans="2:3" hidden="1">
      <c r="B585" s="27" t="s">
        <v>415</v>
      </c>
      <c r="C585" s="29">
        <v>21200</v>
      </c>
    </row>
    <row r="586" spans="2:3" hidden="1">
      <c r="B586" s="27" t="s">
        <v>419</v>
      </c>
      <c r="C586" s="29">
        <v>21550</v>
      </c>
    </row>
    <row r="587" spans="2:3" hidden="1">
      <c r="B587" s="27" t="s">
        <v>41</v>
      </c>
      <c r="C587" s="29">
        <v>21520</v>
      </c>
    </row>
    <row r="588" spans="2:3" hidden="1">
      <c r="B588" s="27" t="s">
        <v>417</v>
      </c>
      <c r="C588" s="29">
        <v>21525</v>
      </c>
    </row>
    <row r="589" spans="2:3" hidden="1">
      <c r="B589" s="27" t="s">
        <v>636</v>
      </c>
      <c r="C589" s="29">
        <v>39000</v>
      </c>
    </row>
    <row r="590" spans="2:3" hidden="1">
      <c r="B590" s="27" t="s">
        <v>424</v>
      </c>
      <c r="C590" s="29">
        <v>23000</v>
      </c>
    </row>
    <row r="591" spans="2:3" hidden="1">
      <c r="B591" s="27" t="s">
        <v>425</v>
      </c>
      <c r="C591" s="29">
        <v>23100</v>
      </c>
    </row>
    <row r="592" spans="2:3" ht="27.6" hidden="1">
      <c r="B592" s="27" t="s">
        <v>414</v>
      </c>
      <c r="C592" s="29">
        <v>20900</v>
      </c>
    </row>
    <row r="593" spans="2:3" ht="27.6" hidden="1">
      <c r="B593" s="27" t="s">
        <v>426</v>
      </c>
      <c r="C593" s="29">
        <v>23200</v>
      </c>
    </row>
    <row r="594" spans="2:3" hidden="1">
      <c r="B594" s="27" t="s">
        <v>420</v>
      </c>
      <c r="C594" s="29">
        <v>21570</v>
      </c>
    </row>
    <row r="595" spans="2:3" hidden="1">
      <c r="B595" s="27" t="s">
        <v>602</v>
      </c>
      <c r="C595" s="29">
        <v>37601</v>
      </c>
    </row>
    <row r="596" spans="2:3" hidden="1">
      <c r="B596" s="27" t="s">
        <v>638</v>
      </c>
      <c r="C596" s="29">
        <v>39101</v>
      </c>
    </row>
    <row r="597" spans="2:3" hidden="1">
      <c r="B597" s="27" t="s">
        <v>637</v>
      </c>
      <c r="C597" s="29">
        <v>39100</v>
      </c>
    </row>
    <row r="598" spans="2:3" hidden="1">
      <c r="B598" s="27" t="s">
        <v>639</v>
      </c>
      <c r="C598" s="29">
        <v>39105</v>
      </c>
    </row>
    <row r="599" spans="2:3" hidden="1">
      <c r="B599" s="27" t="s">
        <v>496</v>
      </c>
      <c r="C599" s="29">
        <v>33204</v>
      </c>
    </row>
    <row r="600" spans="2:3" hidden="1">
      <c r="B600" s="27" t="s">
        <v>640</v>
      </c>
      <c r="C600" s="29">
        <v>39200</v>
      </c>
    </row>
    <row r="601" spans="2:3" hidden="1">
      <c r="B601" s="27" t="s">
        <v>643</v>
      </c>
      <c r="C601" s="29">
        <v>39205</v>
      </c>
    </row>
    <row r="602" spans="2:3" hidden="1">
      <c r="B602" s="27" t="s">
        <v>646</v>
      </c>
      <c r="C602" s="29">
        <v>39300</v>
      </c>
    </row>
    <row r="603" spans="2:3" hidden="1">
      <c r="B603" s="27" t="s">
        <v>673</v>
      </c>
      <c r="C603" s="29">
        <v>99401</v>
      </c>
    </row>
    <row r="604" spans="2:3" hidden="1">
      <c r="B604" s="27" t="s">
        <v>648</v>
      </c>
      <c r="C604" s="29">
        <v>39400</v>
      </c>
    </row>
    <row r="605" spans="2:3" hidden="1">
      <c r="B605" s="27" t="s">
        <v>650</v>
      </c>
      <c r="C605" s="29">
        <v>39500</v>
      </c>
    </row>
    <row r="606" spans="2:3" hidden="1">
      <c r="B606" s="27" t="s">
        <v>653</v>
      </c>
      <c r="C606" s="29">
        <v>39605</v>
      </c>
    </row>
    <row r="607" spans="2:3" hidden="1">
      <c r="B607" s="27" t="s">
        <v>652</v>
      </c>
      <c r="C607" s="29">
        <v>39600</v>
      </c>
    </row>
    <row r="608" spans="2:3" hidden="1">
      <c r="B608" s="27" t="s">
        <v>520</v>
      </c>
      <c r="C608" s="29">
        <v>34230</v>
      </c>
    </row>
    <row r="609" spans="2:3" hidden="1">
      <c r="B609" s="27" t="s">
        <v>421</v>
      </c>
      <c r="C609" s="29">
        <v>21800</v>
      </c>
    </row>
    <row r="610" spans="2:3" hidden="1">
      <c r="B610" s="27" t="s">
        <v>453</v>
      </c>
      <c r="C610" s="29">
        <v>31205</v>
      </c>
    </row>
    <row r="611" spans="2:3" hidden="1">
      <c r="B611" s="27" t="s">
        <v>476</v>
      </c>
      <c r="C611" s="29">
        <v>32410</v>
      </c>
    </row>
    <row r="612" spans="2:3" hidden="1">
      <c r="B612" s="27" t="s">
        <v>387</v>
      </c>
      <c r="C612" s="29">
        <v>11600</v>
      </c>
    </row>
    <row r="613" spans="2:3" hidden="1">
      <c r="B613" s="27" t="s">
        <v>656</v>
      </c>
      <c r="C613" s="29">
        <v>39705</v>
      </c>
    </row>
    <row r="614" spans="2:3" hidden="1">
      <c r="B614" s="27" t="s">
        <v>654</v>
      </c>
      <c r="C614" s="29">
        <v>39700</v>
      </c>
    </row>
    <row r="615" spans="2:3" hidden="1">
      <c r="B615" s="27" t="s">
        <v>578</v>
      </c>
      <c r="C615" s="29">
        <v>36502</v>
      </c>
    </row>
    <row r="616" spans="2:3" hidden="1">
      <c r="B616" s="27" t="s">
        <v>658</v>
      </c>
      <c r="C616" s="29">
        <v>39805</v>
      </c>
    </row>
    <row r="617" spans="2:3" hidden="1">
      <c r="B617" s="27" t="s">
        <v>657</v>
      </c>
      <c r="C617" s="29">
        <v>39800</v>
      </c>
    </row>
    <row r="618" spans="2:3" hidden="1">
      <c r="B618" s="27" t="s">
        <v>422</v>
      </c>
      <c r="C618" s="29">
        <v>21900</v>
      </c>
    </row>
    <row r="619" spans="2:3" hidden="1">
      <c r="B619" s="27" t="s">
        <v>504</v>
      </c>
      <c r="C619" s="29">
        <v>33400</v>
      </c>
    </row>
    <row r="620" spans="2:3" hidden="1">
      <c r="B620" s="27" t="s">
        <v>659</v>
      </c>
      <c r="C620" s="29">
        <v>39900</v>
      </c>
    </row>
    <row r="621" spans="2:3" hidden="1">
      <c r="B621" s="27" t="s">
        <v>427</v>
      </c>
      <c r="C621" s="29">
        <v>30000</v>
      </c>
    </row>
    <row r="622" spans="2:3" hidden="1">
      <c r="B622" s="27" t="s">
        <v>583</v>
      </c>
      <c r="C622" s="29">
        <v>36701</v>
      </c>
    </row>
  </sheetData>
  <sortState xmlns:xlrd2="http://schemas.microsoft.com/office/spreadsheetml/2017/richdata2" ref="B320:C622">
    <sortCondition ref="B320:B622"/>
  </sortState>
  <mergeCells count="3">
    <mergeCell ref="K3:O3"/>
    <mergeCell ref="Q3:S3"/>
    <mergeCell ref="E3:I3"/>
  </mergeCells>
  <printOptions horizontalCentered="1"/>
  <pageMargins left="0" right="0" top="0.75" bottom="0.75" header="0.3" footer="0.3"/>
  <pageSetup paperSize="5" scale="36" firstPageNumber="7" fitToHeight="0" orientation="landscape" r:id="rId1"/>
  <headerFooter scaleWithDoc="0" alignWithMargins="0"/>
  <rowBreaks count="1" manualBreakCount="1">
    <brk id="314" max="16383" man="1"/>
  </rowBreaks>
  <colBreaks count="1" manualBreakCount="1">
    <brk id="7" max="1048575" man="1"/>
  </colBreaks>
  <ignoredErrors>
    <ignoredError sqref="I6 I7:I141 I142:I309 C313"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BB1D2-B326-4D01-A943-976BEA52DF93}">
  <sheetPr>
    <pageSetUpPr fitToPage="1"/>
  </sheetPr>
  <dimension ref="A1:AI623"/>
  <sheetViews>
    <sheetView zoomScaleNormal="100" zoomScaleSheetLayoutView="115" workbookViewId="0">
      <pane xSplit="2" ySplit="5" topLeftCell="C6" activePane="bottomRight" state="frozen"/>
      <selection activeCell="A6" sqref="A6"/>
      <selection pane="topRight" activeCell="C6" sqref="C6"/>
      <selection pane="bottomLeft" activeCell="A12" sqref="A12"/>
      <selection pane="bottomRight" activeCell="C6" sqref="C6"/>
    </sheetView>
  </sheetViews>
  <sheetFormatPr defaultColWidth="9.109375" defaultRowHeight="15.6"/>
  <cols>
    <col min="1" max="1" width="14.33203125" style="38" customWidth="1"/>
    <col min="2" max="2" width="41.6640625" style="37" customWidth="1"/>
    <col min="3" max="3" width="17.5546875" style="37" customWidth="1"/>
    <col min="4" max="4" width="17.33203125" style="16" customWidth="1"/>
    <col min="5" max="5" width="15" style="37" customWidth="1"/>
    <col min="6" max="6" width="14.6640625" style="16" customWidth="1"/>
    <col min="7" max="7" width="11.5546875" style="16" customWidth="1"/>
    <col min="8" max="8" width="17.5546875" style="16" customWidth="1"/>
    <col min="9" max="9" width="17" style="16" customWidth="1"/>
    <col min="10" max="10" width="2.88671875" style="16" customWidth="1"/>
    <col min="11" max="13" width="17" style="16" customWidth="1"/>
    <col min="14" max="14" width="19.109375" style="16" customWidth="1"/>
    <col min="15" max="15" width="17" style="16" customWidth="1"/>
    <col min="16" max="16" width="3.109375" style="16" customWidth="1"/>
    <col min="17" max="17" width="20" style="16" customWidth="1"/>
    <col min="18" max="18" width="22.88671875" style="16" customWidth="1"/>
    <col min="19" max="19" width="15.33203125" style="16" customWidth="1"/>
    <col min="20" max="27" width="16.44140625" style="16" customWidth="1"/>
    <col min="28" max="28" width="12.44140625" style="16" customWidth="1"/>
    <col min="29" max="29" width="12.6640625" style="16" bestFit="1" customWidth="1"/>
    <col min="30" max="16384" width="9.109375" style="16"/>
  </cols>
  <sheetData>
    <row r="1" spans="1:35" ht="18" customHeight="1">
      <c r="A1" s="305"/>
      <c r="B1" s="305"/>
      <c r="C1" s="15"/>
      <c r="D1" s="15"/>
      <c r="E1" s="16"/>
      <c r="H1" s="17"/>
      <c r="R1" s="15"/>
      <c r="S1" s="15"/>
    </row>
    <row r="2" spans="1:35" ht="22.5" customHeight="1">
      <c r="A2" s="305"/>
      <c r="B2" s="305"/>
      <c r="C2" s="18"/>
      <c r="D2" s="18"/>
      <c r="E2" s="16"/>
      <c r="F2" s="18"/>
      <c r="G2" s="18"/>
      <c r="H2" s="18"/>
      <c r="I2" s="18"/>
      <c r="J2" s="18"/>
      <c r="K2" s="18"/>
      <c r="L2" s="18"/>
      <c r="M2" s="18"/>
      <c r="N2" s="18"/>
      <c r="O2" s="18"/>
      <c r="P2" s="18"/>
      <c r="Q2" s="18"/>
      <c r="R2" s="18"/>
      <c r="S2" s="18"/>
      <c r="T2" s="18"/>
      <c r="U2" s="18"/>
      <c r="V2" s="18"/>
      <c r="W2" s="18"/>
      <c r="X2" s="18"/>
      <c r="Y2" s="18"/>
      <c r="Z2" s="18"/>
      <c r="AA2" s="18"/>
    </row>
    <row r="3" spans="1:35" s="126" customFormat="1" ht="15" customHeight="1">
      <c r="A3" s="19"/>
      <c r="B3" s="20"/>
      <c r="C3" s="20"/>
      <c r="D3" s="240"/>
      <c r="E3" s="395" t="s">
        <v>283</v>
      </c>
      <c r="F3" s="395"/>
      <c r="G3" s="395"/>
      <c r="H3" s="395"/>
      <c r="I3" s="395"/>
      <c r="J3" s="241"/>
      <c r="K3" s="395" t="s">
        <v>284</v>
      </c>
      <c r="L3" s="395"/>
      <c r="M3" s="395"/>
      <c r="N3" s="395"/>
      <c r="O3" s="395"/>
      <c r="P3" s="241"/>
      <c r="Q3" s="395" t="s">
        <v>362</v>
      </c>
      <c r="R3" s="395"/>
      <c r="S3" s="395"/>
      <c r="T3" s="242"/>
      <c r="U3" s="243"/>
      <c r="V3" s="242"/>
      <c r="W3" s="242"/>
      <c r="X3" s="242"/>
      <c r="Y3" s="242"/>
      <c r="Z3" s="242"/>
      <c r="AA3" s="242"/>
    </row>
    <row r="4" spans="1:35" s="126" customFormat="1" ht="106.5" customHeight="1">
      <c r="A4" s="247" t="s">
        <v>363</v>
      </c>
      <c r="B4" s="248" t="s">
        <v>364</v>
      </c>
      <c r="C4" s="249" t="s">
        <v>700</v>
      </c>
      <c r="D4" s="250" t="s">
        <v>699</v>
      </c>
      <c r="E4" s="249" t="s">
        <v>365</v>
      </c>
      <c r="F4" s="249" t="s">
        <v>366</v>
      </c>
      <c r="G4" s="249" t="s">
        <v>367</v>
      </c>
      <c r="H4" s="249" t="s">
        <v>368</v>
      </c>
      <c r="I4" s="249" t="s">
        <v>369</v>
      </c>
      <c r="J4" s="249"/>
      <c r="K4" s="249" t="s">
        <v>365</v>
      </c>
      <c r="L4" s="249" t="s">
        <v>366</v>
      </c>
      <c r="M4" s="249" t="s">
        <v>367</v>
      </c>
      <c r="N4" s="249" t="s">
        <v>368</v>
      </c>
      <c r="O4" s="249" t="s">
        <v>370</v>
      </c>
      <c r="P4" s="249"/>
      <c r="Q4" s="249" t="s">
        <v>371</v>
      </c>
      <c r="R4" s="249" t="s">
        <v>372</v>
      </c>
      <c r="S4" s="249" t="s">
        <v>373</v>
      </c>
      <c r="T4" s="125"/>
      <c r="U4" s="125"/>
      <c r="V4" s="125"/>
      <c r="W4" s="125"/>
      <c r="X4" s="125"/>
      <c r="Y4" s="125"/>
      <c r="Z4" s="125"/>
      <c r="AA4" s="125"/>
    </row>
    <row r="5" spans="1:35" ht="12.75" customHeight="1">
      <c r="A5" s="25"/>
      <c r="B5" s="25"/>
      <c r="C5" s="25"/>
      <c r="D5" s="25"/>
      <c r="E5" s="25"/>
      <c r="F5" s="25"/>
      <c r="G5" s="25"/>
      <c r="H5" s="25"/>
      <c r="I5" s="25"/>
      <c r="J5" s="25"/>
      <c r="K5" s="25"/>
      <c r="L5" s="25"/>
      <c r="M5" s="25"/>
      <c r="N5" s="25"/>
      <c r="O5" s="25"/>
      <c r="P5" s="25"/>
      <c r="Q5" s="21"/>
      <c r="R5" s="25"/>
      <c r="S5" s="25"/>
      <c r="T5" s="25"/>
      <c r="U5" s="25"/>
      <c r="V5" s="25"/>
      <c r="W5" s="25"/>
      <c r="X5" s="25"/>
      <c r="Y5" s="25"/>
      <c r="Z5" s="25"/>
      <c r="AA5" s="25"/>
    </row>
    <row r="6" spans="1:35" ht="12.75" customHeight="1">
      <c r="A6" s="26" t="s">
        <v>360</v>
      </c>
      <c r="B6" s="27" t="s">
        <v>676</v>
      </c>
      <c r="C6" s="28">
        <v>0</v>
      </c>
      <c r="D6" s="28">
        <v>0</v>
      </c>
      <c r="E6" s="28">
        <v>0</v>
      </c>
      <c r="F6" s="28">
        <v>0</v>
      </c>
      <c r="G6" s="28">
        <v>0</v>
      </c>
      <c r="H6" s="28">
        <v>0</v>
      </c>
      <c r="I6" s="28">
        <v>0</v>
      </c>
      <c r="J6" s="25"/>
      <c r="K6" s="28">
        <v>0</v>
      </c>
      <c r="L6" s="28">
        <v>0</v>
      </c>
      <c r="M6" s="28">
        <v>0</v>
      </c>
      <c r="N6" s="28">
        <v>0</v>
      </c>
      <c r="O6" s="28">
        <v>0</v>
      </c>
      <c r="P6" s="28"/>
      <c r="Q6" s="28">
        <v>0</v>
      </c>
      <c r="R6" s="28">
        <v>0</v>
      </c>
      <c r="S6" s="28">
        <v>0</v>
      </c>
      <c r="T6" s="25"/>
      <c r="U6" s="25"/>
      <c r="V6" s="25"/>
      <c r="W6" s="25"/>
      <c r="X6" s="25"/>
      <c r="Y6" s="25"/>
      <c r="Z6" s="25"/>
      <c r="AA6" s="25"/>
    </row>
    <row r="7" spans="1:35">
      <c r="A7" s="29">
        <v>10200</v>
      </c>
      <c r="B7" s="27" t="s">
        <v>374</v>
      </c>
      <c r="C7" s="27">
        <v>40447705</v>
      </c>
      <c r="D7" s="28">
        <v>31701074</v>
      </c>
      <c r="E7" s="28">
        <v>0</v>
      </c>
      <c r="F7" s="28">
        <v>0</v>
      </c>
      <c r="G7" s="28">
        <v>0</v>
      </c>
      <c r="H7" s="28">
        <v>1281645</v>
      </c>
      <c r="I7" s="28">
        <f>SUM(E7:H7)</f>
        <v>1281645</v>
      </c>
      <c r="J7" s="28"/>
      <c r="K7" s="28">
        <v>2273025</v>
      </c>
      <c r="L7" s="28">
        <v>11781</v>
      </c>
      <c r="M7" s="28">
        <v>8730331</v>
      </c>
      <c r="N7" s="28">
        <v>0</v>
      </c>
      <c r="O7" s="28">
        <f>SUM(K7:N7)</f>
        <v>11015137</v>
      </c>
      <c r="P7" s="28"/>
      <c r="Q7" s="28">
        <f>S7-R7</f>
        <v>1571688</v>
      </c>
      <c r="R7" s="28">
        <v>256330</v>
      </c>
      <c r="S7" s="28">
        <v>1828018</v>
      </c>
      <c r="T7" s="30"/>
      <c r="U7" s="30"/>
      <c r="V7" s="30"/>
      <c r="W7" s="30"/>
      <c r="X7" s="30"/>
      <c r="Y7" s="30"/>
      <c r="Z7" s="30"/>
      <c r="AA7" s="30"/>
      <c r="AB7" s="31"/>
      <c r="AC7" s="31"/>
      <c r="AD7" s="31"/>
      <c r="AE7" s="31"/>
      <c r="AF7" s="31"/>
      <c r="AG7" s="31"/>
      <c r="AH7" s="31"/>
      <c r="AI7" s="31"/>
    </row>
    <row r="8" spans="1:35">
      <c r="A8" s="29">
        <v>10400</v>
      </c>
      <c r="B8" s="27" t="s">
        <v>375</v>
      </c>
      <c r="C8" s="27">
        <v>117982350</v>
      </c>
      <c r="D8" s="28">
        <v>93084903</v>
      </c>
      <c r="E8" s="28">
        <v>0</v>
      </c>
      <c r="F8" s="28">
        <v>0</v>
      </c>
      <c r="G8" s="28">
        <v>0</v>
      </c>
      <c r="H8" s="28">
        <v>4762755</v>
      </c>
      <c r="I8" s="28">
        <f t="shared" ref="I8:I71" si="0">SUM(E8:H8)</f>
        <v>4762755</v>
      </c>
      <c r="J8" s="28"/>
      <c r="K8" s="28">
        <v>6674359</v>
      </c>
      <c r="L8" s="28">
        <v>34594</v>
      </c>
      <c r="M8" s="28">
        <v>25635157</v>
      </c>
      <c r="N8" s="28">
        <v>0</v>
      </c>
      <c r="O8" s="28">
        <f t="shared" ref="O8:O71" si="1">SUM(K8:N8)</f>
        <v>32344110</v>
      </c>
      <c r="P8" s="28"/>
      <c r="Q8" s="28">
        <f t="shared" ref="Q8:Q71" si="2">S8-R8</f>
        <v>4615000</v>
      </c>
      <c r="R8" s="28">
        <v>952554</v>
      </c>
      <c r="S8" s="28">
        <v>5567554</v>
      </c>
      <c r="T8" s="30"/>
      <c r="U8" s="30"/>
      <c r="V8" s="30"/>
      <c r="W8" s="30"/>
      <c r="X8" s="30"/>
      <c r="Y8" s="30"/>
      <c r="Z8" s="30"/>
      <c r="AA8" s="30"/>
      <c r="AB8" s="31"/>
      <c r="AC8" s="31"/>
      <c r="AD8" s="31"/>
      <c r="AE8" s="31"/>
      <c r="AF8" s="31"/>
      <c r="AG8" s="31"/>
      <c r="AH8" s="31"/>
      <c r="AI8" s="31"/>
    </row>
    <row r="9" spans="1:35">
      <c r="A9" s="29">
        <v>10500</v>
      </c>
      <c r="B9" s="27" t="s">
        <v>376</v>
      </c>
      <c r="C9" s="27">
        <v>26620073</v>
      </c>
      <c r="D9" s="28">
        <v>22756790</v>
      </c>
      <c r="E9" s="28">
        <v>0</v>
      </c>
      <c r="F9" s="28">
        <v>0</v>
      </c>
      <c r="G9" s="28">
        <v>0</v>
      </c>
      <c r="H9" s="28">
        <v>2945415</v>
      </c>
      <c r="I9" s="28">
        <f t="shared" si="0"/>
        <v>2945415</v>
      </c>
      <c r="J9" s="28"/>
      <c r="K9" s="28">
        <v>1631704</v>
      </c>
      <c r="L9" s="28">
        <v>8457</v>
      </c>
      <c r="M9" s="28">
        <v>6267116</v>
      </c>
      <c r="N9" s="28">
        <v>0</v>
      </c>
      <c r="O9" s="28">
        <f t="shared" si="1"/>
        <v>7907277</v>
      </c>
      <c r="P9" s="28"/>
      <c r="Q9" s="28">
        <f t="shared" si="2"/>
        <v>1128245</v>
      </c>
      <c r="R9" s="28">
        <v>589079</v>
      </c>
      <c r="S9" s="28">
        <v>1717324</v>
      </c>
      <c r="T9" s="30"/>
      <c r="U9" s="30"/>
      <c r="V9" s="30"/>
      <c r="W9" s="30"/>
      <c r="X9" s="30"/>
      <c r="Y9" s="30"/>
      <c r="Z9" s="30"/>
      <c r="AA9" s="30"/>
      <c r="AB9" s="31"/>
      <c r="AC9" s="31"/>
      <c r="AD9" s="31"/>
      <c r="AE9" s="31"/>
      <c r="AF9" s="31"/>
      <c r="AG9" s="31"/>
      <c r="AH9" s="31"/>
      <c r="AI9" s="31"/>
    </row>
    <row r="10" spans="1:35">
      <c r="A10" s="29">
        <v>10700</v>
      </c>
      <c r="B10" s="27" t="s">
        <v>377</v>
      </c>
      <c r="C10" s="27">
        <v>161898199</v>
      </c>
      <c r="D10" s="28">
        <v>132608146</v>
      </c>
      <c r="E10" s="28">
        <v>0</v>
      </c>
      <c r="F10" s="28">
        <v>0</v>
      </c>
      <c r="G10" s="28">
        <v>0</v>
      </c>
      <c r="H10" s="28">
        <v>12075945</v>
      </c>
      <c r="I10" s="28">
        <f t="shared" si="0"/>
        <v>12075945</v>
      </c>
      <c r="J10" s="28"/>
      <c r="K10" s="28">
        <v>9508248</v>
      </c>
      <c r="L10" s="28">
        <v>49283</v>
      </c>
      <c r="M10" s="28">
        <v>36519678</v>
      </c>
      <c r="N10" s="28">
        <v>0</v>
      </c>
      <c r="O10" s="28">
        <f t="shared" si="1"/>
        <v>46077209</v>
      </c>
      <c r="P10" s="28"/>
      <c r="Q10" s="28">
        <f t="shared" si="2"/>
        <v>6574499</v>
      </c>
      <c r="R10" s="28">
        <v>2415185</v>
      </c>
      <c r="S10" s="28">
        <v>8989684</v>
      </c>
      <c r="T10" s="30"/>
      <c r="U10" s="30"/>
      <c r="V10" s="30"/>
      <c r="W10" s="30"/>
      <c r="X10" s="30"/>
      <c r="Y10" s="30"/>
      <c r="Z10" s="30"/>
      <c r="AA10" s="30"/>
      <c r="AB10" s="31"/>
      <c r="AC10" s="31"/>
      <c r="AD10" s="31"/>
      <c r="AE10" s="31"/>
      <c r="AF10" s="31"/>
      <c r="AG10" s="31"/>
      <c r="AH10" s="31"/>
      <c r="AI10" s="31"/>
    </row>
    <row r="11" spans="1:35">
      <c r="A11" s="29">
        <v>10800</v>
      </c>
      <c r="B11" s="27" t="s">
        <v>378</v>
      </c>
      <c r="C11" s="27">
        <v>707709228</v>
      </c>
      <c r="D11" s="28">
        <v>578237397</v>
      </c>
      <c r="E11" s="28">
        <v>0</v>
      </c>
      <c r="F11" s="28">
        <v>0</v>
      </c>
      <c r="G11" s="28">
        <v>0</v>
      </c>
      <c r="H11" s="28">
        <v>50587925</v>
      </c>
      <c r="I11" s="28">
        <f t="shared" si="0"/>
        <v>50587925</v>
      </c>
      <c r="J11" s="28"/>
      <c r="K11" s="28">
        <v>41460685</v>
      </c>
      <c r="L11" s="28">
        <v>214898</v>
      </c>
      <c r="M11" s="28">
        <v>159243939</v>
      </c>
      <c r="N11" s="28">
        <v>0</v>
      </c>
      <c r="O11" s="28">
        <f t="shared" si="1"/>
        <v>200919522</v>
      </c>
      <c r="P11" s="28"/>
      <c r="Q11" s="28">
        <f t="shared" si="2"/>
        <v>28668082</v>
      </c>
      <c r="R11" s="28">
        <v>10117587</v>
      </c>
      <c r="S11" s="28">
        <v>38785669</v>
      </c>
      <c r="T11" s="30"/>
      <c r="U11" s="30"/>
      <c r="V11" s="30"/>
      <c r="W11" s="30"/>
      <c r="X11" s="30"/>
      <c r="Y11" s="30"/>
      <c r="Z11" s="30"/>
      <c r="AA11" s="30"/>
      <c r="AB11" s="31"/>
      <c r="AC11" s="31"/>
      <c r="AD11" s="31"/>
      <c r="AE11" s="31"/>
      <c r="AF11" s="31"/>
      <c r="AG11" s="31"/>
      <c r="AH11" s="31"/>
      <c r="AI11" s="31"/>
    </row>
    <row r="12" spans="1:35">
      <c r="A12" s="29">
        <v>10850</v>
      </c>
      <c r="B12" s="27" t="s">
        <v>379</v>
      </c>
      <c r="C12" s="27">
        <v>5039288</v>
      </c>
      <c r="D12" s="28">
        <v>4077013</v>
      </c>
      <c r="E12" s="28">
        <v>0</v>
      </c>
      <c r="F12" s="28">
        <v>0</v>
      </c>
      <c r="G12" s="28">
        <v>0</v>
      </c>
      <c r="H12" s="28">
        <v>361430</v>
      </c>
      <c r="I12" s="28">
        <f t="shared" si="0"/>
        <v>361430</v>
      </c>
      <c r="J12" s="28"/>
      <c r="K12" s="28">
        <v>292329</v>
      </c>
      <c r="L12" s="28">
        <v>1515</v>
      </c>
      <c r="M12" s="28">
        <v>1122791</v>
      </c>
      <c r="N12" s="28">
        <v>0</v>
      </c>
      <c r="O12" s="28">
        <f t="shared" si="1"/>
        <v>1416635</v>
      </c>
      <c r="P12" s="28"/>
      <c r="Q12" s="28">
        <f t="shared" si="2"/>
        <v>202132</v>
      </c>
      <c r="R12" s="28">
        <v>72285</v>
      </c>
      <c r="S12" s="28">
        <v>274417</v>
      </c>
      <c r="T12" s="30"/>
      <c r="U12" s="30"/>
      <c r="V12" s="30"/>
      <c r="W12" s="30"/>
      <c r="X12" s="30"/>
      <c r="Y12" s="30"/>
      <c r="Z12" s="30"/>
      <c r="AA12" s="30"/>
      <c r="AB12" s="31"/>
      <c r="AC12" s="31"/>
      <c r="AD12" s="31"/>
      <c r="AE12" s="31"/>
      <c r="AF12" s="31"/>
      <c r="AG12" s="31"/>
      <c r="AH12" s="31"/>
      <c r="AI12" s="31"/>
    </row>
    <row r="13" spans="1:35">
      <c r="A13" s="29">
        <v>10900</v>
      </c>
      <c r="B13" s="27" t="s">
        <v>380</v>
      </c>
      <c r="C13" s="27">
        <v>68140964</v>
      </c>
      <c r="D13" s="28">
        <v>50617538</v>
      </c>
      <c r="E13" s="28">
        <v>0</v>
      </c>
      <c r="F13" s="28">
        <v>0</v>
      </c>
      <c r="G13" s="28">
        <v>0</v>
      </c>
      <c r="H13" s="28">
        <v>0</v>
      </c>
      <c r="I13" s="28">
        <f t="shared" si="0"/>
        <v>0</v>
      </c>
      <c r="J13" s="28"/>
      <c r="K13" s="28">
        <v>3629371</v>
      </c>
      <c r="L13" s="28">
        <v>18812</v>
      </c>
      <c r="M13" s="28">
        <v>13939839</v>
      </c>
      <c r="N13" s="28">
        <v>478320</v>
      </c>
      <c r="O13" s="28">
        <f t="shared" si="1"/>
        <v>18066342</v>
      </c>
      <c r="P13" s="28"/>
      <c r="Q13" s="28">
        <f t="shared" si="2"/>
        <v>2509536</v>
      </c>
      <c r="R13" s="28">
        <v>-95661</v>
      </c>
      <c r="S13" s="28">
        <v>2413875</v>
      </c>
      <c r="T13" s="30"/>
      <c r="U13" s="30"/>
      <c r="V13" s="30"/>
      <c r="W13" s="30"/>
      <c r="X13" s="30"/>
      <c r="Y13" s="30"/>
      <c r="Z13" s="30"/>
      <c r="AA13" s="30"/>
      <c r="AB13" s="31"/>
      <c r="AC13" s="31"/>
      <c r="AD13" s="31"/>
      <c r="AE13" s="31"/>
      <c r="AF13" s="31"/>
      <c r="AG13" s="31"/>
      <c r="AH13" s="31"/>
      <c r="AI13" s="31"/>
    </row>
    <row r="14" spans="1:35">
      <c r="A14" s="29">
        <v>10910</v>
      </c>
      <c r="B14" s="27" t="s">
        <v>381</v>
      </c>
      <c r="C14" s="27">
        <v>10261033</v>
      </c>
      <c r="D14" s="28">
        <v>8324716</v>
      </c>
      <c r="E14" s="28">
        <v>0</v>
      </c>
      <c r="F14" s="28">
        <v>0</v>
      </c>
      <c r="G14" s="28">
        <v>0</v>
      </c>
      <c r="H14" s="28">
        <v>653445</v>
      </c>
      <c r="I14" s="28">
        <f t="shared" si="0"/>
        <v>653445</v>
      </c>
      <c r="J14" s="28"/>
      <c r="K14" s="28">
        <v>596897</v>
      </c>
      <c r="L14" s="28">
        <v>3094</v>
      </c>
      <c r="M14" s="28">
        <v>2292589</v>
      </c>
      <c r="N14" s="28">
        <v>0</v>
      </c>
      <c r="O14" s="28">
        <f t="shared" si="1"/>
        <v>2892580</v>
      </c>
      <c r="P14" s="28"/>
      <c r="Q14" s="28">
        <f t="shared" si="2"/>
        <v>412726</v>
      </c>
      <c r="R14" s="28">
        <v>130693</v>
      </c>
      <c r="S14" s="28">
        <v>543419</v>
      </c>
      <c r="T14" s="30"/>
      <c r="U14" s="30"/>
      <c r="V14" s="30"/>
      <c r="W14" s="30"/>
      <c r="X14" s="30"/>
      <c r="Y14" s="30"/>
      <c r="Z14" s="30"/>
      <c r="AA14" s="30"/>
      <c r="AB14" s="31"/>
      <c r="AC14" s="31"/>
      <c r="AD14" s="31"/>
      <c r="AE14" s="31"/>
      <c r="AF14" s="31"/>
      <c r="AG14" s="31"/>
      <c r="AH14" s="31"/>
      <c r="AI14" s="31"/>
    </row>
    <row r="15" spans="1:35">
      <c r="A15" s="29">
        <v>10930</v>
      </c>
      <c r="B15" s="27" t="s">
        <v>382</v>
      </c>
      <c r="C15" s="27">
        <v>90747009</v>
      </c>
      <c r="D15" s="28">
        <v>78559570</v>
      </c>
      <c r="E15" s="28">
        <v>0</v>
      </c>
      <c r="F15" s="28">
        <v>0</v>
      </c>
      <c r="G15" s="28">
        <v>0</v>
      </c>
      <c r="H15" s="28">
        <v>11580795</v>
      </c>
      <c r="I15" s="28">
        <f t="shared" si="0"/>
        <v>11580795</v>
      </c>
      <c r="J15" s="28"/>
      <c r="K15" s="28">
        <v>5632866</v>
      </c>
      <c r="L15" s="28">
        <v>29196</v>
      </c>
      <c r="M15" s="28">
        <v>21634947</v>
      </c>
      <c r="N15" s="28">
        <v>0</v>
      </c>
      <c r="O15" s="28">
        <f t="shared" si="1"/>
        <v>27297009</v>
      </c>
      <c r="P15" s="28"/>
      <c r="Q15" s="28">
        <f t="shared" si="2"/>
        <v>3894857</v>
      </c>
      <c r="R15" s="28">
        <v>2316162</v>
      </c>
      <c r="S15" s="28">
        <v>6211019</v>
      </c>
      <c r="T15" s="30"/>
      <c r="U15" s="30"/>
      <c r="V15" s="30"/>
      <c r="W15" s="30"/>
      <c r="X15" s="30"/>
      <c r="Y15" s="30"/>
      <c r="Z15" s="30"/>
      <c r="AA15" s="30"/>
      <c r="AB15" s="31"/>
      <c r="AC15" s="31"/>
      <c r="AD15" s="31"/>
      <c r="AE15" s="31"/>
      <c r="AF15" s="31"/>
      <c r="AG15" s="31"/>
      <c r="AH15" s="31"/>
      <c r="AI15" s="31"/>
    </row>
    <row r="16" spans="1:35">
      <c r="A16" s="29">
        <v>10940</v>
      </c>
      <c r="B16" s="27" t="s">
        <v>383</v>
      </c>
      <c r="C16" s="27">
        <v>24905302</v>
      </c>
      <c r="D16" s="28">
        <v>19846062</v>
      </c>
      <c r="E16" s="28">
        <v>0</v>
      </c>
      <c r="F16" s="28">
        <v>0</v>
      </c>
      <c r="G16" s="28">
        <v>0</v>
      </c>
      <c r="H16" s="28">
        <v>1274345</v>
      </c>
      <c r="I16" s="28">
        <f t="shared" si="0"/>
        <v>1274345</v>
      </c>
      <c r="J16" s="28"/>
      <c r="K16" s="28">
        <v>1422999</v>
      </c>
      <c r="L16" s="28">
        <v>7376</v>
      </c>
      <c r="M16" s="28">
        <v>5465515</v>
      </c>
      <c r="N16" s="28">
        <v>0</v>
      </c>
      <c r="O16" s="28">
        <f t="shared" si="1"/>
        <v>6895890</v>
      </c>
      <c r="P16" s="28"/>
      <c r="Q16" s="28">
        <f t="shared" si="2"/>
        <v>983936</v>
      </c>
      <c r="R16" s="28">
        <v>254865</v>
      </c>
      <c r="S16" s="28">
        <v>1238801</v>
      </c>
      <c r="T16" s="30"/>
      <c r="U16" s="30"/>
      <c r="V16" s="30"/>
      <c r="W16" s="30"/>
      <c r="X16" s="30"/>
      <c r="Y16" s="30"/>
      <c r="Z16" s="30"/>
      <c r="AA16" s="30"/>
      <c r="AB16" s="31"/>
      <c r="AC16" s="31"/>
      <c r="AD16" s="31"/>
      <c r="AE16" s="31"/>
      <c r="AF16" s="31"/>
      <c r="AG16" s="31"/>
      <c r="AH16" s="31"/>
      <c r="AI16" s="31"/>
    </row>
    <row r="17" spans="1:35">
      <c r="A17" s="29">
        <v>10950</v>
      </c>
      <c r="B17" s="27" t="s">
        <v>384</v>
      </c>
      <c r="C17" s="27">
        <v>32637513</v>
      </c>
      <c r="D17" s="28">
        <v>23690030</v>
      </c>
      <c r="E17" s="28">
        <v>0</v>
      </c>
      <c r="F17" s="28">
        <v>0</v>
      </c>
      <c r="G17" s="28">
        <v>0</v>
      </c>
      <c r="H17" s="28">
        <v>0</v>
      </c>
      <c r="I17" s="28">
        <f t="shared" si="0"/>
        <v>0</v>
      </c>
      <c r="J17" s="28"/>
      <c r="K17" s="28">
        <v>1698619</v>
      </c>
      <c r="L17" s="28">
        <v>8804</v>
      </c>
      <c r="M17" s="28">
        <v>6524126</v>
      </c>
      <c r="N17" s="28">
        <v>961860</v>
      </c>
      <c r="O17" s="28">
        <f t="shared" si="1"/>
        <v>9193409</v>
      </c>
      <c r="P17" s="28"/>
      <c r="Q17" s="28">
        <f t="shared" si="2"/>
        <v>1174514</v>
      </c>
      <c r="R17" s="28">
        <v>-192367</v>
      </c>
      <c r="S17" s="28">
        <v>982147</v>
      </c>
      <c r="T17" s="30"/>
      <c r="U17" s="30"/>
      <c r="V17" s="30"/>
      <c r="W17" s="30"/>
      <c r="X17" s="30"/>
      <c r="Y17" s="30"/>
      <c r="Z17" s="30"/>
      <c r="AA17" s="30"/>
      <c r="AB17" s="31"/>
      <c r="AC17" s="31"/>
      <c r="AD17" s="31"/>
      <c r="AE17" s="31"/>
      <c r="AF17" s="31"/>
      <c r="AG17" s="31"/>
      <c r="AH17" s="31"/>
      <c r="AI17" s="31"/>
    </row>
    <row r="18" spans="1:35">
      <c r="A18" s="29">
        <v>11300</v>
      </c>
      <c r="B18" s="27" t="s">
        <v>385</v>
      </c>
      <c r="C18" s="27">
        <v>189660798</v>
      </c>
      <c r="D18" s="28">
        <v>137563488</v>
      </c>
      <c r="E18" s="28">
        <v>0</v>
      </c>
      <c r="F18" s="28">
        <v>0</v>
      </c>
      <c r="G18" s="28">
        <v>0</v>
      </c>
      <c r="H18" s="28">
        <v>0</v>
      </c>
      <c r="I18" s="28">
        <f t="shared" si="0"/>
        <v>0</v>
      </c>
      <c r="J18" s="28"/>
      <c r="K18" s="28">
        <v>9863555</v>
      </c>
      <c r="L18" s="28">
        <v>51125</v>
      </c>
      <c r="M18" s="28">
        <v>37884357</v>
      </c>
      <c r="N18" s="28">
        <v>5337610</v>
      </c>
      <c r="O18" s="28">
        <f t="shared" si="1"/>
        <v>53136647</v>
      </c>
      <c r="P18" s="28"/>
      <c r="Q18" s="28">
        <f t="shared" si="2"/>
        <v>6820177</v>
      </c>
      <c r="R18" s="28">
        <v>-1067522</v>
      </c>
      <c r="S18" s="28">
        <v>5752655</v>
      </c>
      <c r="T18" s="30"/>
      <c r="U18" s="30"/>
      <c r="V18" s="30"/>
      <c r="W18" s="30"/>
      <c r="X18" s="30"/>
      <c r="Y18" s="30"/>
      <c r="Z18" s="30"/>
      <c r="AA18" s="30"/>
      <c r="AB18" s="31"/>
      <c r="AC18" s="31"/>
      <c r="AD18" s="31"/>
      <c r="AE18" s="31"/>
      <c r="AF18" s="31"/>
      <c r="AG18" s="31"/>
      <c r="AH18" s="31"/>
      <c r="AI18" s="31"/>
    </row>
    <row r="19" spans="1:35">
      <c r="A19" s="29">
        <v>11310</v>
      </c>
      <c r="B19" s="27" t="s">
        <v>386</v>
      </c>
      <c r="C19" s="27">
        <v>18265093</v>
      </c>
      <c r="D19" s="28">
        <v>14467153</v>
      </c>
      <c r="E19" s="28">
        <v>0</v>
      </c>
      <c r="F19" s="28">
        <v>0</v>
      </c>
      <c r="G19" s="28">
        <v>0</v>
      </c>
      <c r="H19" s="28">
        <v>845275</v>
      </c>
      <c r="I19" s="28">
        <f t="shared" si="0"/>
        <v>845275</v>
      </c>
      <c r="J19" s="28"/>
      <c r="K19" s="28">
        <v>1037321</v>
      </c>
      <c r="L19" s="28">
        <v>5377</v>
      </c>
      <c r="M19" s="28">
        <v>3984188</v>
      </c>
      <c r="N19" s="28">
        <v>0</v>
      </c>
      <c r="O19" s="28">
        <f t="shared" si="1"/>
        <v>5026886</v>
      </c>
      <c r="P19" s="28"/>
      <c r="Q19" s="28">
        <f t="shared" si="2"/>
        <v>717258</v>
      </c>
      <c r="R19" s="28">
        <v>169050</v>
      </c>
      <c r="S19" s="28">
        <v>886308</v>
      </c>
      <c r="T19" s="30"/>
      <c r="U19" s="30"/>
      <c r="V19" s="30"/>
      <c r="W19" s="30"/>
      <c r="X19" s="30"/>
      <c r="Y19" s="30"/>
      <c r="Z19" s="30"/>
      <c r="AA19" s="30"/>
      <c r="AB19" s="31"/>
      <c r="AC19" s="31"/>
      <c r="AD19" s="31"/>
      <c r="AE19" s="31"/>
      <c r="AF19" s="31"/>
      <c r="AG19" s="31"/>
      <c r="AH19" s="31"/>
      <c r="AI19" s="31"/>
    </row>
    <row r="20" spans="1:35">
      <c r="A20" s="29">
        <v>11600</v>
      </c>
      <c r="B20" s="27" t="s">
        <v>387</v>
      </c>
      <c r="C20" s="27">
        <v>77965021</v>
      </c>
      <c r="D20" s="28">
        <v>62613997</v>
      </c>
      <c r="E20" s="28">
        <v>0</v>
      </c>
      <c r="F20" s="28">
        <v>0</v>
      </c>
      <c r="G20" s="28">
        <v>0</v>
      </c>
      <c r="H20" s="28">
        <v>4257770</v>
      </c>
      <c r="I20" s="28">
        <f t="shared" si="0"/>
        <v>4257770</v>
      </c>
      <c r="J20" s="28"/>
      <c r="K20" s="28">
        <v>4489539</v>
      </c>
      <c r="L20" s="28">
        <v>23270</v>
      </c>
      <c r="M20" s="28">
        <v>17243609</v>
      </c>
      <c r="N20" s="28">
        <v>0</v>
      </c>
      <c r="O20" s="28">
        <f t="shared" si="1"/>
        <v>21756418</v>
      </c>
      <c r="P20" s="28"/>
      <c r="Q20" s="28">
        <f t="shared" si="2"/>
        <v>3104301</v>
      </c>
      <c r="R20" s="28">
        <v>851551</v>
      </c>
      <c r="S20" s="28">
        <v>3955852</v>
      </c>
      <c r="T20" s="30"/>
      <c r="U20" s="30"/>
      <c r="V20" s="30"/>
      <c r="W20" s="30"/>
      <c r="X20" s="30"/>
      <c r="Y20" s="30"/>
      <c r="Z20" s="30"/>
      <c r="AA20" s="30"/>
      <c r="AB20" s="31"/>
      <c r="AC20" s="31"/>
      <c r="AD20" s="31"/>
      <c r="AE20" s="31"/>
      <c r="AF20" s="31"/>
      <c r="AG20" s="31"/>
      <c r="AH20" s="31"/>
      <c r="AI20" s="31"/>
    </row>
    <row r="21" spans="1:35">
      <c r="A21" s="29">
        <v>11900</v>
      </c>
      <c r="B21" s="27" t="s">
        <v>388</v>
      </c>
      <c r="C21" s="27">
        <v>9058251</v>
      </c>
      <c r="D21" s="28">
        <v>6513734</v>
      </c>
      <c r="E21" s="28">
        <v>0</v>
      </c>
      <c r="F21" s="28">
        <v>0</v>
      </c>
      <c r="G21" s="28">
        <v>0</v>
      </c>
      <c r="H21" s="28">
        <v>0</v>
      </c>
      <c r="I21" s="28">
        <f t="shared" si="0"/>
        <v>0</v>
      </c>
      <c r="J21" s="28"/>
      <c r="K21" s="28">
        <v>467047</v>
      </c>
      <c r="L21" s="28">
        <v>2421</v>
      </c>
      <c r="M21" s="28">
        <v>1793853</v>
      </c>
      <c r="N21" s="28">
        <v>352550</v>
      </c>
      <c r="O21" s="28">
        <f t="shared" si="1"/>
        <v>2615871</v>
      </c>
      <c r="P21" s="28"/>
      <c r="Q21" s="28">
        <f t="shared" si="2"/>
        <v>322940</v>
      </c>
      <c r="R21" s="28">
        <v>-70514</v>
      </c>
      <c r="S21" s="28">
        <v>252426</v>
      </c>
      <c r="T21" s="30"/>
      <c r="U21" s="30"/>
      <c r="V21" s="30"/>
      <c r="W21" s="30"/>
      <c r="X21" s="30"/>
      <c r="Y21" s="30"/>
      <c r="Z21" s="30"/>
      <c r="AA21" s="30"/>
      <c r="AB21" s="31"/>
      <c r="AC21" s="31"/>
      <c r="AD21" s="31"/>
      <c r="AE21" s="31"/>
      <c r="AF21" s="31"/>
      <c r="AG21" s="31"/>
      <c r="AH21" s="31"/>
      <c r="AI21" s="31"/>
    </row>
    <row r="22" spans="1:35">
      <c r="A22" s="29">
        <v>12100</v>
      </c>
      <c r="B22" s="27" t="s">
        <v>389</v>
      </c>
      <c r="C22" s="27">
        <v>10691180</v>
      </c>
      <c r="D22" s="28">
        <v>8085569</v>
      </c>
      <c r="E22" s="28">
        <v>0</v>
      </c>
      <c r="F22" s="28">
        <v>0</v>
      </c>
      <c r="G22" s="28">
        <v>0</v>
      </c>
      <c r="H22" s="28">
        <v>31340</v>
      </c>
      <c r="I22" s="28">
        <f t="shared" si="0"/>
        <v>31340</v>
      </c>
      <c r="J22" s="28"/>
      <c r="K22" s="28">
        <v>579750</v>
      </c>
      <c r="L22" s="28">
        <v>3005</v>
      </c>
      <c r="M22" s="28">
        <v>2226729</v>
      </c>
      <c r="N22" s="28">
        <v>0</v>
      </c>
      <c r="O22" s="28">
        <f t="shared" si="1"/>
        <v>2809484</v>
      </c>
      <c r="P22" s="28"/>
      <c r="Q22" s="28">
        <f t="shared" si="2"/>
        <v>400870</v>
      </c>
      <c r="R22" s="28">
        <v>6271</v>
      </c>
      <c r="S22" s="28">
        <v>407141</v>
      </c>
      <c r="T22" s="30"/>
      <c r="U22" s="30"/>
      <c r="V22" s="30"/>
      <c r="W22" s="30"/>
      <c r="X22" s="30"/>
      <c r="Y22" s="30"/>
      <c r="Z22" s="30"/>
      <c r="AA22" s="30"/>
      <c r="AB22" s="31"/>
      <c r="AC22" s="31"/>
      <c r="AD22" s="31"/>
      <c r="AE22" s="31"/>
      <c r="AF22" s="31"/>
      <c r="AG22" s="31"/>
      <c r="AH22" s="31"/>
      <c r="AI22" s="31"/>
    </row>
    <row r="23" spans="1:35">
      <c r="A23" s="29">
        <v>12150</v>
      </c>
      <c r="B23" s="27" t="s">
        <v>390</v>
      </c>
      <c r="C23" s="27">
        <v>1598454</v>
      </c>
      <c r="D23" s="28">
        <v>1204359</v>
      </c>
      <c r="E23" s="28">
        <v>0</v>
      </c>
      <c r="F23" s="28">
        <v>0</v>
      </c>
      <c r="G23" s="28">
        <v>0</v>
      </c>
      <c r="H23" s="28">
        <v>0</v>
      </c>
      <c r="I23" s="28">
        <f t="shared" si="0"/>
        <v>0</v>
      </c>
      <c r="J23" s="28"/>
      <c r="K23" s="28">
        <v>86355</v>
      </c>
      <c r="L23" s="28">
        <v>448</v>
      </c>
      <c r="M23" s="28">
        <v>331675</v>
      </c>
      <c r="N23" s="28">
        <v>5865</v>
      </c>
      <c r="O23" s="28">
        <f t="shared" si="1"/>
        <v>424343</v>
      </c>
      <c r="P23" s="28"/>
      <c r="Q23" s="28">
        <f t="shared" si="2"/>
        <v>59710</v>
      </c>
      <c r="R23" s="28">
        <v>-1173</v>
      </c>
      <c r="S23" s="28">
        <v>58537</v>
      </c>
      <c r="T23" s="30"/>
      <c r="U23" s="30"/>
      <c r="V23" s="30"/>
      <c r="W23" s="30"/>
      <c r="X23" s="30"/>
      <c r="Y23" s="30"/>
      <c r="Z23" s="30"/>
      <c r="AA23" s="30"/>
      <c r="AB23" s="31"/>
      <c r="AC23" s="31"/>
      <c r="AD23" s="31"/>
      <c r="AE23" s="31"/>
      <c r="AF23" s="31"/>
      <c r="AG23" s="31"/>
      <c r="AH23" s="31"/>
      <c r="AI23" s="31"/>
    </row>
    <row r="24" spans="1:35">
      <c r="A24" s="29">
        <v>12160</v>
      </c>
      <c r="B24" s="27" t="s">
        <v>391</v>
      </c>
      <c r="C24" s="27">
        <v>70225886</v>
      </c>
      <c r="D24" s="28">
        <v>53160533</v>
      </c>
      <c r="E24" s="28">
        <v>0</v>
      </c>
      <c r="F24" s="28">
        <v>0</v>
      </c>
      <c r="G24" s="28">
        <v>0</v>
      </c>
      <c r="H24" s="28">
        <v>470275</v>
      </c>
      <c r="I24" s="28">
        <f t="shared" si="0"/>
        <v>470275</v>
      </c>
      <c r="J24" s="28"/>
      <c r="K24" s="28">
        <v>3811708</v>
      </c>
      <c r="L24" s="28">
        <v>19757</v>
      </c>
      <c r="M24" s="28">
        <v>14640168</v>
      </c>
      <c r="N24" s="28">
        <v>0</v>
      </c>
      <c r="O24" s="28">
        <f t="shared" si="1"/>
        <v>18471633</v>
      </c>
      <c r="P24" s="28"/>
      <c r="Q24" s="28">
        <f t="shared" si="2"/>
        <v>2635614</v>
      </c>
      <c r="R24" s="28">
        <v>94050</v>
      </c>
      <c r="S24" s="28">
        <v>2729664</v>
      </c>
      <c r="T24" s="30"/>
      <c r="U24" s="30"/>
      <c r="V24" s="30"/>
      <c r="W24" s="30"/>
      <c r="X24" s="30"/>
      <c r="Y24" s="30"/>
      <c r="Z24" s="30"/>
      <c r="AA24" s="30"/>
      <c r="AB24" s="31"/>
      <c r="AC24" s="31"/>
      <c r="AD24" s="31"/>
      <c r="AE24" s="31"/>
      <c r="AF24" s="31"/>
      <c r="AG24" s="31"/>
      <c r="AH24" s="31"/>
      <c r="AI24" s="31"/>
    </row>
    <row r="25" spans="1:35">
      <c r="A25" s="29">
        <v>12220</v>
      </c>
      <c r="B25" s="27" t="s">
        <v>392</v>
      </c>
      <c r="C25" s="27">
        <v>1734212093</v>
      </c>
      <c r="D25" s="28">
        <v>1361296816</v>
      </c>
      <c r="E25" s="28">
        <v>0</v>
      </c>
      <c r="F25" s="28">
        <v>0</v>
      </c>
      <c r="G25" s="28">
        <v>0</v>
      </c>
      <c r="H25" s="28">
        <v>64328090</v>
      </c>
      <c r="I25" s="28">
        <f t="shared" si="0"/>
        <v>64328090</v>
      </c>
      <c r="J25" s="28"/>
      <c r="K25" s="28">
        <v>97607486</v>
      </c>
      <c r="L25" s="28">
        <v>505917</v>
      </c>
      <c r="M25" s="28">
        <v>374894928</v>
      </c>
      <c r="N25" s="28">
        <v>0</v>
      </c>
      <c r="O25" s="28">
        <f t="shared" si="1"/>
        <v>473008331</v>
      </c>
      <c r="P25" s="28"/>
      <c r="Q25" s="28">
        <f t="shared" si="2"/>
        <v>67490911</v>
      </c>
      <c r="R25" s="28">
        <v>12865620</v>
      </c>
      <c r="S25" s="28">
        <v>80356531</v>
      </c>
      <c r="T25" s="30"/>
      <c r="U25" s="30"/>
      <c r="V25" s="30"/>
      <c r="W25" s="30"/>
      <c r="X25" s="30"/>
      <c r="Y25" s="30"/>
      <c r="Z25" s="30"/>
      <c r="AA25" s="30"/>
      <c r="AB25" s="31"/>
      <c r="AC25" s="31"/>
      <c r="AD25" s="31"/>
      <c r="AE25" s="31"/>
      <c r="AF25" s="31"/>
      <c r="AG25" s="31"/>
      <c r="AH25" s="31"/>
      <c r="AI25" s="31"/>
    </row>
    <row r="26" spans="1:35">
      <c r="A26" s="29">
        <v>12510</v>
      </c>
      <c r="B26" s="27" t="s">
        <v>393</v>
      </c>
      <c r="C26" s="27">
        <v>194297024</v>
      </c>
      <c r="D26" s="28">
        <v>149194287</v>
      </c>
      <c r="E26" s="28">
        <v>0</v>
      </c>
      <c r="F26" s="28">
        <v>0</v>
      </c>
      <c r="G26" s="28">
        <v>0</v>
      </c>
      <c r="H26" s="28">
        <v>3936690</v>
      </c>
      <c r="I26" s="28">
        <f t="shared" si="0"/>
        <v>3936690</v>
      </c>
      <c r="J26" s="28"/>
      <c r="K26" s="28">
        <v>10697505</v>
      </c>
      <c r="L26" s="28">
        <v>55447</v>
      </c>
      <c r="M26" s="28">
        <v>41087426</v>
      </c>
      <c r="N26" s="28">
        <v>0</v>
      </c>
      <c r="O26" s="28">
        <f t="shared" si="1"/>
        <v>51840378</v>
      </c>
      <c r="P26" s="28"/>
      <c r="Q26" s="28">
        <f t="shared" si="2"/>
        <v>7396813</v>
      </c>
      <c r="R26" s="28">
        <v>787338</v>
      </c>
      <c r="S26" s="28">
        <v>8184151</v>
      </c>
      <c r="T26" s="30"/>
      <c r="U26" s="30"/>
      <c r="V26" s="30"/>
      <c r="W26" s="30"/>
      <c r="X26" s="30"/>
      <c r="Y26" s="30"/>
      <c r="Z26" s="30"/>
      <c r="AA26" s="30"/>
      <c r="AB26" s="31"/>
      <c r="AC26" s="31"/>
      <c r="AD26" s="31"/>
      <c r="AE26" s="31"/>
      <c r="AF26" s="31"/>
      <c r="AG26" s="31"/>
      <c r="AH26" s="31"/>
      <c r="AI26" s="31"/>
    </row>
    <row r="27" spans="1:35">
      <c r="A27" s="29">
        <v>12600</v>
      </c>
      <c r="B27" s="27" t="s">
        <v>394</v>
      </c>
      <c r="C27" s="27">
        <v>52253227</v>
      </c>
      <c r="D27" s="28">
        <v>40992712</v>
      </c>
      <c r="E27" s="28">
        <v>0</v>
      </c>
      <c r="F27" s="28">
        <v>0</v>
      </c>
      <c r="G27" s="28">
        <v>0</v>
      </c>
      <c r="H27" s="28">
        <v>2010450</v>
      </c>
      <c r="I27" s="28">
        <f t="shared" si="0"/>
        <v>2010450</v>
      </c>
      <c r="J27" s="28"/>
      <c r="K27" s="28">
        <v>2939253</v>
      </c>
      <c r="L27" s="28">
        <v>15235</v>
      </c>
      <c r="M27" s="28">
        <v>11289206</v>
      </c>
      <c r="N27" s="28">
        <v>0</v>
      </c>
      <c r="O27" s="28">
        <f t="shared" si="1"/>
        <v>14243694</v>
      </c>
      <c r="P27" s="28"/>
      <c r="Q27" s="28">
        <f t="shared" si="2"/>
        <v>2032353</v>
      </c>
      <c r="R27" s="28">
        <v>402089</v>
      </c>
      <c r="S27" s="28">
        <v>2434442</v>
      </c>
      <c r="T27" s="30"/>
      <c r="U27" s="30"/>
      <c r="V27" s="30"/>
      <c r="W27" s="30"/>
      <c r="X27" s="30"/>
      <c r="Y27" s="30"/>
      <c r="Z27" s="30"/>
      <c r="AA27" s="30"/>
      <c r="AB27" s="31"/>
      <c r="AC27" s="31"/>
      <c r="AD27" s="31"/>
      <c r="AE27" s="31"/>
      <c r="AF27" s="31"/>
      <c r="AG27" s="31"/>
      <c r="AH27" s="31"/>
      <c r="AI27" s="31"/>
    </row>
    <row r="28" spans="1:35">
      <c r="A28" s="29">
        <v>12700</v>
      </c>
      <c r="B28" s="27" t="s">
        <v>395</v>
      </c>
      <c r="C28" s="27">
        <v>41331596</v>
      </c>
      <c r="D28" s="28">
        <v>31324741</v>
      </c>
      <c r="E28" s="28">
        <v>0</v>
      </c>
      <c r="F28" s="28">
        <v>0</v>
      </c>
      <c r="G28" s="28">
        <v>0</v>
      </c>
      <c r="H28" s="28">
        <v>373655</v>
      </c>
      <c r="I28" s="28">
        <f t="shared" si="0"/>
        <v>373655</v>
      </c>
      <c r="J28" s="28"/>
      <c r="K28" s="28">
        <v>2246042</v>
      </c>
      <c r="L28" s="28">
        <v>11642</v>
      </c>
      <c r="M28" s="28">
        <v>8626691</v>
      </c>
      <c r="N28" s="28">
        <v>0</v>
      </c>
      <c r="O28" s="28">
        <f t="shared" si="1"/>
        <v>10884375</v>
      </c>
      <c r="P28" s="28"/>
      <c r="Q28" s="28">
        <f t="shared" si="2"/>
        <v>1553030</v>
      </c>
      <c r="R28" s="28">
        <v>74725</v>
      </c>
      <c r="S28" s="28">
        <v>1627755</v>
      </c>
      <c r="T28" s="30"/>
      <c r="U28" s="30"/>
      <c r="V28" s="30"/>
      <c r="W28" s="30"/>
      <c r="X28" s="30"/>
      <c r="Y28" s="30"/>
      <c r="Z28" s="30"/>
      <c r="AA28" s="30"/>
      <c r="AB28" s="31"/>
      <c r="AC28" s="31"/>
      <c r="AD28" s="31"/>
      <c r="AE28" s="31"/>
      <c r="AF28" s="31"/>
      <c r="AG28" s="31"/>
      <c r="AH28" s="31"/>
      <c r="AI28" s="31"/>
    </row>
    <row r="29" spans="1:35">
      <c r="A29" s="29">
        <v>13500</v>
      </c>
      <c r="B29" s="27" t="s">
        <v>396</v>
      </c>
      <c r="C29" s="27">
        <v>153807098</v>
      </c>
      <c r="D29" s="28">
        <v>128196901</v>
      </c>
      <c r="E29" s="28">
        <v>0</v>
      </c>
      <c r="F29" s="28">
        <v>0</v>
      </c>
      <c r="G29" s="28">
        <v>0</v>
      </c>
      <c r="H29" s="28">
        <v>13858905</v>
      </c>
      <c r="I29" s="28">
        <f t="shared" si="0"/>
        <v>13858905</v>
      </c>
      <c r="J29" s="28"/>
      <c r="K29" s="28">
        <v>9191954</v>
      </c>
      <c r="L29" s="28">
        <v>47644</v>
      </c>
      <c r="M29" s="28">
        <v>35304841</v>
      </c>
      <c r="N29" s="28">
        <v>0</v>
      </c>
      <c r="O29" s="28">
        <f t="shared" si="1"/>
        <v>44544439</v>
      </c>
      <c r="P29" s="28"/>
      <c r="Q29" s="28">
        <f t="shared" si="2"/>
        <v>6355797</v>
      </c>
      <c r="R29" s="28">
        <v>2771779</v>
      </c>
      <c r="S29" s="28">
        <v>9127576</v>
      </c>
      <c r="T29" s="30"/>
      <c r="U29" s="30"/>
      <c r="V29" s="30"/>
      <c r="W29" s="30"/>
      <c r="X29" s="30"/>
      <c r="Y29" s="30"/>
      <c r="Z29" s="30"/>
      <c r="AA29" s="30"/>
      <c r="AB29" s="31"/>
      <c r="AC29" s="31"/>
      <c r="AD29" s="31"/>
      <c r="AE29" s="31"/>
      <c r="AF29" s="31"/>
      <c r="AG29" s="31"/>
      <c r="AH29" s="31"/>
      <c r="AI29" s="31"/>
    </row>
    <row r="30" spans="1:35">
      <c r="A30" s="29">
        <v>13700</v>
      </c>
      <c r="B30" s="27" t="s">
        <v>397</v>
      </c>
      <c r="C30" s="27">
        <v>18648145</v>
      </c>
      <c r="D30" s="28">
        <v>13588813</v>
      </c>
      <c r="E30" s="28">
        <v>0</v>
      </c>
      <c r="F30" s="28">
        <v>0</v>
      </c>
      <c r="G30" s="28">
        <v>0</v>
      </c>
      <c r="H30" s="28">
        <v>0</v>
      </c>
      <c r="I30" s="28">
        <f t="shared" si="0"/>
        <v>0</v>
      </c>
      <c r="J30" s="28"/>
      <c r="K30" s="28">
        <v>974343</v>
      </c>
      <c r="L30" s="28">
        <v>5050</v>
      </c>
      <c r="M30" s="28">
        <v>3742297</v>
      </c>
      <c r="N30" s="28">
        <v>444475</v>
      </c>
      <c r="O30" s="28">
        <f t="shared" si="1"/>
        <v>5166165</v>
      </c>
      <c r="P30" s="28"/>
      <c r="Q30" s="28">
        <f t="shared" si="2"/>
        <v>673712</v>
      </c>
      <c r="R30" s="28">
        <v>-88896</v>
      </c>
      <c r="S30" s="28">
        <v>584816</v>
      </c>
      <c r="T30" s="30"/>
      <c r="U30" s="30"/>
      <c r="V30" s="30"/>
      <c r="W30" s="30"/>
      <c r="X30" s="30"/>
      <c r="Y30" s="30"/>
      <c r="Z30" s="30"/>
      <c r="AA30" s="30"/>
      <c r="AB30" s="31"/>
      <c r="AC30" s="31"/>
      <c r="AD30" s="31"/>
      <c r="AE30" s="31"/>
      <c r="AF30" s="31"/>
      <c r="AG30" s="31"/>
      <c r="AH30" s="31"/>
      <c r="AI30" s="31"/>
    </row>
    <row r="31" spans="1:35">
      <c r="A31" s="29">
        <v>14300</v>
      </c>
      <c r="B31" s="27" t="s">
        <v>398</v>
      </c>
      <c r="C31" s="27">
        <v>53095208</v>
      </c>
      <c r="D31" s="28">
        <v>47058333</v>
      </c>
      <c r="E31" s="28">
        <v>0</v>
      </c>
      <c r="F31" s="28">
        <v>0</v>
      </c>
      <c r="G31" s="28">
        <v>0</v>
      </c>
      <c r="H31" s="28">
        <v>7824325</v>
      </c>
      <c r="I31" s="28">
        <f t="shared" si="0"/>
        <v>7824325</v>
      </c>
      <c r="J31" s="28"/>
      <c r="K31" s="28">
        <v>3374169</v>
      </c>
      <c r="L31" s="28">
        <v>17489</v>
      </c>
      <c r="M31" s="28">
        <v>12959650</v>
      </c>
      <c r="N31" s="28">
        <v>0</v>
      </c>
      <c r="O31" s="28">
        <f t="shared" si="1"/>
        <v>16351308</v>
      </c>
      <c r="P31" s="28"/>
      <c r="Q31" s="28">
        <f t="shared" si="2"/>
        <v>2333077</v>
      </c>
      <c r="R31" s="28">
        <v>1564860</v>
      </c>
      <c r="S31" s="28">
        <v>3897937</v>
      </c>
      <c r="T31" s="30"/>
      <c r="U31" s="30"/>
      <c r="V31" s="30"/>
      <c r="W31" s="30"/>
      <c r="X31" s="30"/>
      <c r="Y31" s="30"/>
      <c r="Z31" s="30"/>
      <c r="AA31" s="30"/>
      <c r="AB31" s="31"/>
      <c r="AC31" s="31"/>
      <c r="AD31" s="31"/>
      <c r="AE31" s="31"/>
      <c r="AF31" s="31"/>
      <c r="AG31" s="31"/>
      <c r="AH31" s="31"/>
      <c r="AI31" s="31"/>
    </row>
    <row r="32" spans="1:35" ht="27.6">
      <c r="A32" s="29">
        <v>14300.1</v>
      </c>
      <c r="B32" s="27" t="s">
        <v>399</v>
      </c>
      <c r="C32" s="27">
        <v>5560605</v>
      </c>
      <c r="D32" s="28">
        <v>5541457</v>
      </c>
      <c r="E32" s="28">
        <v>0</v>
      </c>
      <c r="F32" s="28">
        <v>0</v>
      </c>
      <c r="G32" s="28">
        <v>0</v>
      </c>
      <c r="H32" s="28">
        <v>1518000</v>
      </c>
      <c r="I32" s="28">
        <f t="shared" si="0"/>
        <v>1518000</v>
      </c>
      <c r="J32" s="28"/>
      <c r="K32" s="28">
        <v>397333</v>
      </c>
      <c r="L32" s="28">
        <v>2059</v>
      </c>
      <c r="M32" s="28">
        <v>1526092</v>
      </c>
      <c r="N32" s="28">
        <v>0</v>
      </c>
      <c r="O32" s="28">
        <f t="shared" si="1"/>
        <v>1925484</v>
      </c>
      <c r="P32" s="28"/>
      <c r="Q32" s="28">
        <f t="shared" si="2"/>
        <v>274737</v>
      </c>
      <c r="R32" s="28">
        <v>303600</v>
      </c>
      <c r="S32" s="28">
        <v>578337</v>
      </c>
      <c r="T32" s="30"/>
      <c r="U32" s="30"/>
      <c r="V32" s="30"/>
      <c r="W32" s="30"/>
      <c r="X32" s="30"/>
      <c r="Y32" s="30"/>
      <c r="Z32" s="30"/>
      <c r="AA32" s="30"/>
      <c r="AB32" s="31"/>
      <c r="AC32" s="31"/>
      <c r="AD32" s="31"/>
      <c r="AE32" s="31"/>
      <c r="AF32" s="31"/>
      <c r="AG32" s="31"/>
      <c r="AH32" s="31"/>
      <c r="AI32" s="31"/>
    </row>
    <row r="33" spans="1:35">
      <c r="A33" s="29">
        <v>18400</v>
      </c>
      <c r="B33" s="27" t="s">
        <v>400</v>
      </c>
      <c r="C33" s="27">
        <v>203378738</v>
      </c>
      <c r="D33" s="28">
        <v>159857963</v>
      </c>
      <c r="E33" s="28">
        <v>0</v>
      </c>
      <c r="F33" s="28">
        <v>0</v>
      </c>
      <c r="G33" s="28">
        <v>0</v>
      </c>
      <c r="H33" s="28">
        <v>7778080</v>
      </c>
      <c r="I33" s="28">
        <f t="shared" si="0"/>
        <v>7778080</v>
      </c>
      <c r="J33" s="28"/>
      <c r="K33" s="28">
        <v>11462110</v>
      </c>
      <c r="L33" s="28">
        <v>59410</v>
      </c>
      <c r="M33" s="28">
        <v>44024153</v>
      </c>
      <c r="N33" s="28">
        <v>0</v>
      </c>
      <c r="O33" s="28">
        <f t="shared" si="1"/>
        <v>55545673</v>
      </c>
      <c r="P33" s="28"/>
      <c r="Q33" s="28">
        <f t="shared" si="2"/>
        <v>7925501</v>
      </c>
      <c r="R33" s="28">
        <v>1555615</v>
      </c>
      <c r="S33" s="28">
        <v>9481116</v>
      </c>
      <c r="T33" s="30"/>
      <c r="U33" s="30"/>
      <c r="V33" s="30"/>
      <c r="W33" s="30"/>
      <c r="X33" s="30"/>
      <c r="Y33" s="30"/>
      <c r="Z33" s="30"/>
      <c r="AA33" s="30"/>
      <c r="AB33" s="31"/>
      <c r="AC33" s="31"/>
      <c r="AD33" s="31"/>
      <c r="AE33" s="31"/>
      <c r="AF33" s="31"/>
      <c r="AG33" s="31"/>
      <c r="AH33" s="31"/>
      <c r="AI33" s="31"/>
    </row>
    <row r="34" spans="1:35">
      <c r="A34" s="29">
        <v>18600</v>
      </c>
      <c r="B34" s="27" t="s">
        <v>401</v>
      </c>
      <c r="C34" s="27">
        <v>856640</v>
      </c>
      <c r="D34" s="28">
        <v>478866</v>
      </c>
      <c r="E34" s="28">
        <v>0</v>
      </c>
      <c r="F34" s="28">
        <v>0</v>
      </c>
      <c r="G34" s="28">
        <v>0</v>
      </c>
      <c r="H34" s="28">
        <v>0</v>
      </c>
      <c r="I34" s="28">
        <f t="shared" si="0"/>
        <v>0</v>
      </c>
      <c r="J34" s="28"/>
      <c r="K34" s="28">
        <v>34336</v>
      </c>
      <c r="L34" s="28">
        <v>178</v>
      </c>
      <c r="M34" s="28">
        <v>131878</v>
      </c>
      <c r="N34" s="28">
        <v>183680</v>
      </c>
      <c r="O34" s="28">
        <f t="shared" si="1"/>
        <v>350072</v>
      </c>
      <c r="P34" s="28"/>
      <c r="Q34" s="28">
        <f t="shared" si="2"/>
        <v>23741</v>
      </c>
      <c r="R34" s="28">
        <v>-36734</v>
      </c>
      <c r="S34" s="28">
        <v>-12993</v>
      </c>
      <c r="T34" s="30"/>
      <c r="U34" s="30"/>
      <c r="V34" s="30"/>
      <c r="W34" s="30"/>
      <c r="X34" s="30"/>
      <c r="Y34" s="30"/>
      <c r="Z34" s="30"/>
      <c r="AA34" s="30"/>
      <c r="AB34" s="31"/>
      <c r="AC34" s="31"/>
      <c r="AD34" s="31"/>
      <c r="AE34" s="31"/>
      <c r="AF34" s="31"/>
      <c r="AG34" s="31"/>
      <c r="AH34" s="31"/>
      <c r="AI34" s="31"/>
    </row>
    <row r="35" spans="1:35">
      <c r="A35" s="29">
        <v>18690</v>
      </c>
      <c r="B35" s="27" t="s">
        <v>402</v>
      </c>
      <c r="C35" s="27">
        <v>180738</v>
      </c>
      <c r="D35" s="28">
        <v>0</v>
      </c>
      <c r="E35" s="28">
        <v>0</v>
      </c>
      <c r="F35" s="28">
        <v>0</v>
      </c>
      <c r="G35" s="28">
        <v>0</v>
      </c>
      <c r="H35" s="28">
        <v>0</v>
      </c>
      <c r="I35" s="28">
        <f t="shared" si="0"/>
        <v>0</v>
      </c>
      <c r="J35" s="28"/>
      <c r="K35" s="28">
        <v>0</v>
      </c>
      <c r="L35" s="28">
        <v>0</v>
      </c>
      <c r="M35" s="28">
        <v>0</v>
      </c>
      <c r="N35" s="28">
        <v>147680</v>
      </c>
      <c r="O35" s="28">
        <f t="shared" si="1"/>
        <v>147680</v>
      </c>
      <c r="P35" s="28"/>
      <c r="Q35" s="28">
        <f t="shared" si="2"/>
        <v>0</v>
      </c>
      <c r="R35" s="28">
        <v>-29538</v>
      </c>
      <c r="S35" s="28">
        <v>-29538</v>
      </c>
      <c r="T35" s="30"/>
      <c r="U35" s="30"/>
      <c r="V35" s="30"/>
      <c r="W35" s="30"/>
      <c r="X35" s="30"/>
      <c r="Y35" s="30"/>
      <c r="Z35" s="30"/>
      <c r="AA35" s="30"/>
      <c r="AB35" s="31"/>
      <c r="AC35" s="31"/>
      <c r="AD35" s="31"/>
      <c r="AE35" s="31"/>
      <c r="AF35" s="31"/>
      <c r="AG35" s="31"/>
      <c r="AH35" s="31"/>
      <c r="AI35" s="31"/>
    </row>
    <row r="36" spans="1:35">
      <c r="A36" s="29">
        <v>18740</v>
      </c>
      <c r="B36" s="27" t="s">
        <v>403</v>
      </c>
      <c r="C36" s="27">
        <v>258662</v>
      </c>
      <c r="D36" s="28">
        <v>221627</v>
      </c>
      <c r="E36" s="28">
        <v>0</v>
      </c>
      <c r="F36" s="28">
        <v>0</v>
      </c>
      <c r="G36" s="28">
        <v>0</v>
      </c>
      <c r="H36" s="28">
        <v>30455</v>
      </c>
      <c r="I36" s="28">
        <f t="shared" si="0"/>
        <v>30455</v>
      </c>
      <c r="J36" s="28"/>
      <c r="K36" s="28">
        <v>15891</v>
      </c>
      <c r="L36" s="28">
        <v>82</v>
      </c>
      <c r="M36" s="28">
        <v>61035</v>
      </c>
      <c r="N36" s="28">
        <v>0</v>
      </c>
      <c r="O36" s="28">
        <f t="shared" si="1"/>
        <v>77008</v>
      </c>
      <c r="P36" s="28"/>
      <c r="Q36" s="28">
        <f t="shared" si="2"/>
        <v>10988</v>
      </c>
      <c r="R36" s="28">
        <v>6089</v>
      </c>
      <c r="S36" s="28">
        <v>17077</v>
      </c>
      <c r="T36" s="30"/>
      <c r="U36" s="30"/>
      <c r="V36" s="30"/>
      <c r="W36" s="30"/>
      <c r="X36" s="30"/>
      <c r="Y36" s="30"/>
      <c r="Z36" s="30"/>
      <c r="AA36" s="30"/>
      <c r="AB36" s="31"/>
      <c r="AC36" s="31"/>
      <c r="AD36" s="31"/>
      <c r="AE36" s="31"/>
      <c r="AF36" s="31"/>
      <c r="AG36" s="31"/>
      <c r="AH36" s="31"/>
      <c r="AI36" s="31"/>
    </row>
    <row r="37" spans="1:35">
      <c r="A37" s="29">
        <v>18780</v>
      </c>
      <c r="B37" s="27" t="s">
        <v>404</v>
      </c>
      <c r="C37" s="27">
        <v>519337</v>
      </c>
      <c r="D37" s="28">
        <v>389219</v>
      </c>
      <c r="E37" s="28">
        <v>0</v>
      </c>
      <c r="F37" s="28">
        <v>0</v>
      </c>
      <c r="G37" s="28">
        <v>0</v>
      </c>
      <c r="H37" s="28">
        <v>240</v>
      </c>
      <c r="I37" s="28">
        <f t="shared" si="0"/>
        <v>240</v>
      </c>
      <c r="J37" s="28"/>
      <c r="K37" s="28">
        <v>27908</v>
      </c>
      <c r="L37" s="28">
        <v>145</v>
      </c>
      <c r="M37" s="28">
        <v>107189</v>
      </c>
      <c r="N37" s="28">
        <v>0</v>
      </c>
      <c r="O37" s="28">
        <f t="shared" si="1"/>
        <v>135242</v>
      </c>
      <c r="P37" s="28"/>
      <c r="Q37" s="28">
        <f t="shared" si="2"/>
        <v>19297</v>
      </c>
      <c r="R37" s="28">
        <v>50</v>
      </c>
      <c r="S37" s="28">
        <v>19347</v>
      </c>
      <c r="T37" s="30"/>
      <c r="U37" s="30"/>
      <c r="V37" s="30"/>
      <c r="W37" s="30"/>
      <c r="X37" s="30"/>
      <c r="Y37" s="30"/>
      <c r="Z37" s="30"/>
      <c r="AA37" s="30"/>
      <c r="AB37" s="31"/>
      <c r="AC37" s="31"/>
      <c r="AD37" s="31"/>
      <c r="AE37" s="31"/>
      <c r="AF37" s="31"/>
      <c r="AG37" s="31"/>
      <c r="AH37" s="31"/>
      <c r="AI37" s="31"/>
    </row>
    <row r="38" spans="1:35">
      <c r="A38" s="29">
        <v>19005</v>
      </c>
      <c r="B38" s="27" t="s">
        <v>405</v>
      </c>
      <c r="C38" s="27">
        <v>27964598</v>
      </c>
      <c r="D38" s="28">
        <v>21847962</v>
      </c>
      <c r="E38" s="28">
        <v>0</v>
      </c>
      <c r="F38" s="28">
        <v>0</v>
      </c>
      <c r="G38" s="28">
        <v>0</v>
      </c>
      <c r="H38" s="28">
        <v>988095</v>
      </c>
      <c r="I38" s="28">
        <f t="shared" si="0"/>
        <v>988095</v>
      </c>
      <c r="J38" s="28"/>
      <c r="K38" s="28">
        <v>1566539</v>
      </c>
      <c r="L38" s="28">
        <v>8120</v>
      </c>
      <c r="M38" s="28">
        <v>6016829</v>
      </c>
      <c r="N38" s="28">
        <v>0</v>
      </c>
      <c r="O38" s="28">
        <f t="shared" si="1"/>
        <v>7591488</v>
      </c>
      <c r="P38" s="28"/>
      <c r="Q38" s="28">
        <f t="shared" si="2"/>
        <v>1083187</v>
      </c>
      <c r="R38" s="28">
        <v>197619</v>
      </c>
      <c r="S38" s="28">
        <v>1280806</v>
      </c>
      <c r="T38" s="30"/>
      <c r="U38" s="30"/>
      <c r="V38" s="30"/>
      <c r="W38" s="30"/>
      <c r="X38" s="30"/>
      <c r="Y38" s="30"/>
      <c r="Z38" s="30"/>
      <c r="AA38" s="30"/>
      <c r="AB38" s="31"/>
      <c r="AC38" s="31"/>
      <c r="AD38" s="31"/>
      <c r="AE38" s="31"/>
      <c r="AF38" s="31"/>
      <c r="AG38" s="31"/>
      <c r="AH38" s="31"/>
      <c r="AI38" s="31"/>
    </row>
    <row r="39" spans="1:35">
      <c r="A39" s="29">
        <v>19100</v>
      </c>
      <c r="B39" s="27" t="s">
        <v>406</v>
      </c>
      <c r="C39" s="27">
        <v>2483290054</v>
      </c>
      <c r="D39" s="28">
        <v>1997326196</v>
      </c>
      <c r="E39" s="28">
        <v>0</v>
      </c>
      <c r="F39" s="28">
        <v>0</v>
      </c>
      <c r="G39" s="28">
        <v>0</v>
      </c>
      <c r="H39" s="28">
        <v>141324590</v>
      </c>
      <c r="I39" s="28">
        <f t="shared" si="0"/>
        <v>141324590</v>
      </c>
      <c r="J39" s="28"/>
      <c r="K39" s="28">
        <v>143211962</v>
      </c>
      <c r="L39" s="28">
        <v>742293</v>
      </c>
      <c r="M39" s="28">
        <v>550054515</v>
      </c>
      <c r="N39" s="28">
        <v>0</v>
      </c>
      <c r="O39" s="28">
        <f t="shared" si="1"/>
        <v>694008770</v>
      </c>
      <c r="P39" s="28"/>
      <c r="Q39" s="28">
        <f t="shared" si="2"/>
        <v>99024227</v>
      </c>
      <c r="R39" s="28">
        <v>28264917</v>
      </c>
      <c r="S39" s="28">
        <v>127289144</v>
      </c>
      <c r="T39" s="30"/>
      <c r="U39" s="30"/>
      <c r="V39" s="30"/>
      <c r="W39" s="30"/>
      <c r="X39" s="30"/>
      <c r="Y39" s="30"/>
      <c r="Z39" s="30"/>
      <c r="AA39" s="30"/>
      <c r="AB39" s="31"/>
      <c r="AC39" s="31"/>
      <c r="AD39" s="31"/>
      <c r="AE39" s="31"/>
      <c r="AF39" s="31"/>
      <c r="AG39" s="31"/>
      <c r="AH39" s="31"/>
      <c r="AI39" s="31"/>
    </row>
    <row r="40" spans="1:35">
      <c r="A40" s="244">
        <v>20100</v>
      </c>
      <c r="B40" s="245" t="s">
        <v>407</v>
      </c>
      <c r="C40" s="245">
        <v>469946641</v>
      </c>
      <c r="D40" s="246">
        <v>316660087</v>
      </c>
      <c r="E40" s="246">
        <v>0</v>
      </c>
      <c r="F40" s="246">
        <v>0</v>
      </c>
      <c r="G40" s="246">
        <v>0</v>
      </c>
      <c r="H40" s="246">
        <v>0</v>
      </c>
      <c r="I40" s="246">
        <f t="shared" si="0"/>
        <v>0</v>
      </c>
      <c r="J40" s="246"/>
      <c r="K40" s="246">
        <v>22705111</v>
      </c>
      <c r="L40" s="246">
        <v>117685</v>
      </c>
      <c r="M40" s="246">
        <v>87206742</v>
      </c>
      <c r="N40" s="246">
        <v>40773225</v>
      </c>
      <c r="O40" s="246">
        <f t="shared" si="1"/>
        <v>150802763</v>
      </c>
      <c r="P40" s="246"/>
      <c r="Q40" s="246">
        <f t="shared" si="2"/>
        <v>15699499</v>
      </c>
      <c r="R40" s="246">
        <v>-8154648</v>
      </c>
      <c r="S40" s="246">
        <v>7544851</v>
      </c>
      <c r="T40" s="30"/>
      <c r="U40" s="30"/>
      <c r="V40" s="30"/>
      <c r="W40" s="30"/>
      <c r="X40" s="30"/>
      <c r="Y40" s="30"/>
      <c r="Z40" s="30"/>
      <c r="AA40" s="30"/>
      <c r="AB40" s="31"/>
      <c r="AC40" s="31"/>
      <c r="AD40" s="31"/>
      <c r="AE40" s="31"/>
      <c r="AF40" s="31"/>
      <c r="AG40" s="31"/>
      <c r="AH40" s="31"/>
      <c r="AI40" s="31"/>
    </row>
    <row r="41" spans="1:35">
      <c r="A41" s="29">
        <v>20200</v>
      </c>
      <c r="B41" s="27" t="s">
        <v>408</v>
      </c>
      <c r="C41" s="27">
        <v>60834895</v>
      </c>
      <c r="D41" s="28">
        <v>44537750</v>
      </c>
      <c r="E41" s="28">
        <v>0</v>
      </c>
      <c r="F41" s="28">
        <v>0</v>
      </c>
      <c r="G41" s="28">
        <v>0</v>
      </c>
      <c r="H41" s="28">
        <v>0</v>
      </c>
      <c r="I41" s="28">
        <f t="shared" si="0"/>
        <v>0</v>
      </c>
      <c r="J41" s="28"/>
      <c r="K41" s="28">
        <v>3193439</v>
      </c>
      <c r="L41" s="28">
        <v>16552</v>
      </c>
      <c r="M41" s="28">
        <v>12265493</v>
      </c>
      <c r="N41" s="28">
        <v>1222840</v>
      </c>
      <c r="O41" s="28">
        <f t="shared" si="1"/>
        <v>16698324</v>
      </c>
      <c r="P41" s="28"/>
      <c r="Q41" s="28">
        <f t="shared" si="2"/>
        <v>2208110</v>
      </c>
      <c r="R41" s="28">
        <v>-244571</v>
      </c>
      <c r="S41" s="28">
        <v>1963539</v>
      </c>
      <c r="T41" s="30"/>
      <c r="U41" s="30"/>
      <c r="V41" s="30"/>
      <c r="W41" s="30"/>
      <c r="X41" s="30"/>
      <c r="Y41" s="30"/>
      <c r="Z41" s="30"/>
      <c r="AA41" s="30"/>
      <c r="AB41" s="31"/>
      <c r="AC41" s="31"/>
      <c r="AD41" s="31"/>
      <c r="AE41" s="31"/>
      <c r="AF41" s="31"/>
      <c r="AG41" s="31"/>
      <c r="AH41" s="31"/>
      <c r="AI41" s="31"/>
    </row>
    <row r="42" spans="1:35">
      <c r="A42" s="29">
        <v>20300</v>
      </c>
      <c r="B42" s="27" t="s">
        <v>409</v>
      </c>
      <c r="C42" s="27">
        <v>1137036767</v>
      </c>
      <c r="D42" s="28">
        <v>747188074</v>
      </c>
      <c r="E42" s="28">
        <v>0</v>
      </c>
      <c r="F42" s="28">
        <v>0</v>
      </c>
      <c r="G42" s="28">
        <v>0</v>
      </c>
      <c r="H42" s="28">
        <v>0</v>
      </c>
      <c r="I42" s="28">
        <f t="shared" si="0"/>
        <v>0</v>
      </c>
      <c r="J42" s="28"/>
      <c r="K42" s="28">
        <v>53574759</v>
      </c>
      <c r="L42" s="28">
        <v>277687</v>
      </c>
      <c r="M42" s="28">
        <v>205772184</v>
      </c>
      <c r="N42" s="28">
        <v>120053320</v>
      </c>
      <c r="O42" s="28">
        <f t="shared" si="1"/>
        <v>379677950</v>
      </c>
      <c r="P42" s="28"/>
      <c r="Q42" s="28">
        <f t="shared" si="2"/>
        <v>37044385</v>
      </c>
      <c r="R42" s="28">
        <v>-24010664</v>
      </c>
      <c r="S42" s="28">
        <v>13033721</v>
      </c>
      <c r="T42" s="30"/>
      <c r="U42" s="30"/>
      <c r="V42" s="30"/>
      <c r="W42" s="30"/>
      <c r="X42" s="30"/>
      <c r="Y42" s="30"/>
      <c r="Z42" s="30"/>
      <c r="AA42" s="30"/>
      <c r="AB42" s="31"/>
      <c r="AC42" s="31"/>
      <c r="AD42" s="31"/>
      <c r="AE42" s="31"/>
      <c r="AF42" s="31"/>
      <c r="AG42" s="31"/>
      <c r="AH42" s="31"/>
      <c r="AI42" s="31"/>
    </row>
    <row r="43" spans="1:35">
      <c r="A43" s="29">
        <v>20400</v>
      </c>
      <c r="B43" s="27" t="s">
        <v>410</v>
      </c>
      <c r="C43" s="27">
        <v>55367077</v>
      </c>
      <c r="D43" s="28">
        <v>36078513</v>
      </c>
      <c r="E43" s="28">
        <v>0</v>
      </c>
      <c r="F43" s="28">
        <v>0</v>
      </c>
      <c r="G43" s="28">
        <v>0</v>
      </c>
      <c r="H43" s="28">
        <v>0</v>
      </c>
      <c r="I43" s="28">
        <f t="shared" si="0"/>
        <v>0</v>
      </c>
      <c r="J43" s="28"/>
      <c r="K43" s="28">
        <v>2586896</v>
      </c>
      <c r="L43" s="28">
        <v>13408</v>
      </c>
      <c r="M43" s="28">
        <v>9935858</v>
      </c>
      <c r="N43" s="28">
        <v>6097391</v>
      </c>
      <c r="O43" s="28">
        <f t="shared" si="1"/>
        <v>18633553</v>
      </c>
      <c r="P43" s="28"/>
      <c r="Q43" s="28">
        <f t="shared" si="2"/>
        <v>1788715</v>
      </c>
      <c r="R43" s="28">
        <v>-1219479</v>
      </c>
      <c r="S43" s="28">
        <v>569236</v>
      </c>
      <c r="T43" s="30"/>
      <c r="U43" s="30"/>
      <c r="V43" s="30"/>
      <c r="W43" s="30"/>
      <c r="X43" s="30"/>
      <c r="Y43" s="30"/>
      <c r="Z43" s="30"/>
      <c r="AA43" s="30"/>
      <c r="AB43" s="31"/>
      <c r="AC43" s="31"/>
      <c r="AD43" s="31"/>
      <c r="AE43" s="31"/>
      <c r="AF43" s="31"/>
      <c r="AG43" s="31"/>
      <c r="AH43" s="31"/>
      <c r="AI43" s="31"/>
    </row>
    <row r="44" spans="1:35">
      <c r="A44" s="29">
        <v>20600</v>
      </c>
      <c r="B44" s="27" t="s">
        <v>411</v>
      </c>
      <c r="C44" s="27">
        <v>123409080</v>
      </c>
      <c r="D44" s="28">
        <v>85022391</v>
      </c>
      <c r="E44" s="28">
        <v>0</v>
      </c>
      <c r="F44" s="28">
        <v>0</v>
      </c>
      <c r="G44" s="28">
        <v>0</v>
      </c>
      <c r="H44" s="28">
        <v>0</v>
      </c>
      <c r="I44" s="28">
        <f t="shared" si="0"/>
        <v>0</v>
      </c>
      <c r="J44" s="28"/>
      <c r="K44" s="28">
        <v>6096262</v>
      </c>
      <c r="L44" s="28">
        <v>31598</v>
      </c>
      <c r="M44" s="28">
        <v>23414778</v>
      </c>
      <c r="N44" s="28">
        <v>8489880</v>
      </c>
      <c r="O44" s="28">
        <f t="shared" si="1"/>
        <v>38032518</v>
      </c>
      <c r="P44" s="28"/>
      <c r="Q44" s="28">
        <f t="shared" si="2"/>
        <v>4215274</v>
      </c>
      <c r="R44" s="28">
        <v>-1697975</v>
      </c>
      <c r="S44" s="28">
        <v>2517299</v>
      </c>
      <c r="T44" s="30"/>
      <c r="U44" s="30"/>
      <c r="V44" s="30"/>
      <c r="W44" s="30"/>
      <c r="X44" s="30"/>
      <c r="Y44" s="30"/>
      <c r="Z44" s="30"/>
      <c r="AA44" s="30"/>
      <c r="AB44" s="31"/>
      <c r="AC44" s="31"/>
      <c r="AD44" s="31"/>
      <c r="AE44" s="31"/>
      <c r="AF44" s="31"/>
      <c r="AG44" s="31"/>
      <c r="AH44" s="31"/>
      <c r="AI44" s="31"/>
    </row>
    <row r="45" spans="1:35">
      <c r="A45" s="29">
        <v>20700</v>
      </c>
      <c r="B45" s="27" t="s">
        <v>412</v>
      </c>
      <c r="C45" s="27">
        <v>271297256</v>
      </c>
      <c r="D45" s="28">
        <v>178919711</v>
      </c>
      <c r="E45" s="28">
        <v>0</v>
      </c>
      <c r="F45" s="28">
        <v>0</v>
      </c>
      <c r="G45" s="28">
        <v>0</v>
      </c>
      <c r="H45" s="28">
        <v>0</v>
      </c>
      <c r="I45" s="28">
        <f t="shared" si="0"/>
        <v>0</v>
      </c>
      <c r="J45" s="28"/>
      <c r="K45" s="28">
        <v>12828872</v>
      </c>
      <c r="L45" s="28">
        <v>66494</v>
      </c>
      <c r="M45" s="28">
        <v>49273671</v>
      </c>
      <c r="N45" s="28">
        <v>27411495</v>
      </c>
      <c r="O45" s="28">
        <f t="shared" si="1"/>
        <v>89580532</v>
      </c>
      <c r="P45" s="28"/>
      <c r="Q45" s="28">
        <f t="shared" si="2"/>
        <v>8870552</v>
      </c>
      <c r="R45" s="28">
        <v>-5482303</v>
      </c>
      <c r="S45" s="28">
        <v>3388249</v>
      </c>
      <c r="T45" s="30"/>
      <c r="U45" s="30"/>
      <c r="V45" s="30"/>
      <c r="W45" s="30"/>
      <c r="X45" s="30"/>
      <c r="Y45" s="30"/>
      <c r="Z45" s="30"/>
      <c r="AA45" s="30"/>
      <c r="AB45" s="31"/>
      <c r="AC45" s="31"/>
      <c r="AD45" s="31"/>
      <c r="AE45" s="31"/>
      <c r="AF45" s="31"/>
      <c r="AG45" s="31"/>
      <c r="AH45" s="31"/>
      <c r="AI45" s="31"/>
    </row>
    <row r="46" spans="1:35">
      <c r="A46" s="29">
        <v>20800</v>
      </c>
      <c r="B46" s="27" t="s">
        <v>413</v>
      </c>
      <c r="C46" s="27">
        <v>214061520</v>
      </c>
      <c r="D46" s="28">
        <v>143564788</v>
      </c>
      <c r="E46" s="28">
        <v>0</v>
      </c>
      <c r="F46" s="28">
        <v>0</v>
      </c>
      <c r="G46" s="28">
        <v>0</v>
      </c>
      <c r="H46" s="28">
        <v>0</v>
      </c>
      <c r="I46" s="28">
        <f t="shared" si="0"/>
        <v>0</v>
      </c>
      <c r="J46" s="28"/>
      <c r="K46" s="28">
        <v>10293859</v>
      </c>
      <c r="L46" s="28">
        <v>53355</v>
      </c>
      <c r="M46" s="28">
        <v>39537087</v>
      </c>
      <c r="N46" s="28">
        <v>19183275</v>
      </c>
      <c r="O46" s="28">
        <f t="shared" si="1"/>
        <v>69067576</v>
      </c>
      <c r="P46" s="28"/>
      <c r="Q46" s="28">
        <f t="shared" si="2"/>
        <v>7117712</v>
      </c>
      <c r="R46" s="28">
        <v>-3836657</v>
      </c>
      <c r="S46" s="28">
        <v>3281055</v>
      </c>
      <c r="T46" s="30"/>
      <c r="U46" s="30"/>
      <c r="V46" s="30"/>
      <c r="W46" s="30"/>
      <c r="X46" s="30"/>
      <c r="Y46" s="30"/>
      <c r="Z46" s="30"/>
      <c r="AA46" s="30"/>
      <c r="AB46" s="31"/>
      <c r="AC46" s="31"/>
      <c r="AD46" s="31"/>
      <c r="AE46" s="31"/>
      <c r="AF46" s="31"/>
      <c r="AG46" s="31"/>
      <c r="AH46" s="31"/>
      <c r="AI46" s="31"/>
    </row>
    <row r="47" spans="1:35">
      <c r="A47" s="29">
        <v>20900</v>
      </c>
      <c r="B47" s="27" t="s">
        <v>414</v>
      </c>
      <c r="C47" s="27">
        <v>441056660</v>
      </c>
      <c r="D47" s="28">
        <v>293363921</v>
      </c>
      <c r="E47" s="28">
        <v>0</v>
      </c>
      <c r="F47" s="28">
        <v>0</v>
      </c>
      <c r="G47" s="28">
        <v>0</v>
      </c>
      <c r="H47" s="28">
        <v>0</v>
      </c>
      <c r="I47" s="28">
        <f t="shared" si="0"/>
        <v>0</v>
      </c>
      <c r="J47" s="28"/>
      <c r="K47" s="28">
        <v>21034733</v>
      </c>
      <c r="L47" s="28">
        <v>109027</v>
      </c>
      <c r="M47" s="28">
        <v>80791085</v>
      </c>
      <c r="N47" s="28">
        <v>42278370</v>
      </c>
      <c r="O47" s="28">
        <f t="shared" si="1"/>
        <v>144213215</v>
      </c>
      <c r="P47" s="28"/>
      <c r="Q47" s="28">
        <f t="shared" si="2"/>
        <v>14544512</v>
      </c>
      <c r="R47" s="28">
        <v>-8455670</v>
      </c>
      <c r="S47" s="28">
        <v>6088842</v>
      </c>
      <c r="T47" s="30"/>
      <c r="U47" s="30"/>
      <c r="V47" s="30"/>
      <c r="W47" s="30"/>
      <c r="X47" s="30"/>
      <c r="Y47" s="30"/>
      <c r="Z47" s="30"/>
      <c r="AA47" s="30"/>
      <c r="AB47" s="31"/>
      <c r="AC47" s="31"/>
      <c r="AD47" s="31"/>
      <c r="AE47" s="31"/>
      <c r="AF47" s="31"/>
      <c r="AG47" s="31"/>
      <c r="AH47" s="31"/>
      <c r="AI47" s="31"/>
    </row>
    <row r="48" spans="1:35">
      <c r="A48" s="29">
        <v>21200</v>
      </c>
      <c r="B48" s="27" t="s">
        <v>415</v>
      </c>
      <c r="C48" s="27">
        <v>144479386</v>
      </c>
      <c r="D48" s="28">
        <v>93510444</v>
      </c>
      <c r="E48" s="28">
        <v>0</v>
      </c>
      <c r="F48" s="28">
        <v>0</v>
      </c>
      <c r="G48" s="28">
        <v>0</v>
      </c>
      <c r="H48" s="28">
        <v>0</v>
      </c>
      <c r="I48" s="28">
        <f t="shared" si="0"/>
        <v>0</v>
      </c>
      <c r="J48" s="28"/>
      <c r="K48" s="28">
        <v>6704871</v>
      </c>
      <c r="L48" s="28">
        <v>34753</v>
      </c>
      <c r="M48" s="28">
        <v>25752349</v>
      </c>
      <c r="N48" s="28">
        <v>16842865</v>
      </c>
      <c r="O48" s="28">
        <f t="shared" si="1"/>
        <v>49334838</v>
      </c>
      <c r="P48" s="28"/>
      <c r="Q48" s="28">
        <f t="shared" si="2"/>
        <v>4636098</v>
      </c>
      <c r="R48" s="28">
        <v>-3368568</v>
      </c>
      <c r="S48" s="28">
        <v>1267530</v>
      </c>
      <c r="T48" s="30"/>
      <c r="U48" s="30"/>
      <c r="V48" s="30"/>
      <c r="W48" s="30"/>
      <c r="X48" s="30"/>
      <c r="Y48" s="30"/>
      <c r="Z48" s="30"/>
      <c r="AA48" s="30"/>
      <c r="AB48" s="31"/>
      <c r="AC48" s="31"/>
      <c r="AD48" s="31"/>
      <c r="AE48" s="31"/>
      <c r="AF48" s="31"/>
      <c r="AG48" s="31"/>
      <c r="AH48" s="31"/>
      <c r="AI48" s="31"/>
    </row>
    <row r="49" spans="1:35">
      <c r="A49" s="29">
        <v>21300</v>
      </c>
      <c r="B49" s="27" t="s">
        <v>416</v>
      </c>
      <c r="C49" s="27">
        <v>1730002793</v>
      </c>
      <c r="D49" s="28">
        <v>1161399772</v>
      </c>
      <c r="E49" s="28">
        <v>0</v>
      </c>
      <c r="F49" s="28">
        <v>0</v>
      </c>
      <c r="G49" s="28">
        <v>0</v>
      </c>
      <c r="H49" s="28">
        <v>0</v>
      </c>
      <c r="I49" s="28">
        <f t="shared" si="0"/>
        <v>0</v>
      </c>
      <c r="J49" s="28"/>
      <c r="K49" s="28">
        <v>83274500</v>
      </c>
      <c r="L49" s="28">
        <v>431626</v>
      </c>
      <c r="M49" s="28">
        <v>319844195</v>
      </c>
      <c r="N49" s="28">
        <v>155303000</v>
      </c>
      <c r="O49" s="28">
        <f t="shared" si="1"/>
        <v>558853321</v>
      </c>
      <c r="P49" s="28"/>
      <c r="Q49" s="28">
        <f t="shared" si="2"/>
        <v>57580336</v>
      </c>
      <c r="R49" s="28">
        <v>-31060601</v>
      </c>
      <c r="S49" s="28">
        <v>26519735</v>
      </c>
      <c r="T49" s="30"/>
      <c r="U49" s="30"/>
      <c r="V49" s="30"/>
      <c r="W49" s="30"/>
      <c r="X49" s="30"/>
      <c r="Y49" s="30"/>
      <c r="Z49" s="30"/>
      <c r="AA49" s="30"/>
      <c r="AB49" s="31"/>
      <c r="AC49" s="31"/>
      <c r="AD49" s="31"/>
      <c r="AE49" s="31"/>
      <c r="AF49" s="31"/>
      <c r="AG49" s="31"/>
      <c r="AH49" s="31"/>
      <c r="AI49" s="31"/>
    </row>
    <row r="50" spans="1:35">
      <c r="A50" s="29">
        <v>21520</v>
      </c>
      <c r="B50" s="27" t="s">
        <v>41</v>
      </c>
      <c r="C50" s="27">
        <v>3153294783</v>
      </c>
      <c r="D50" s="28">
        <v>2085455588</v>
      </c>
      <c r="E50" s="28">
        <v>0</v>
      </c>
      <c r="F50" s="28">
        <v>0</v>
      </c>
      <c r="G50" s="28">
        <v>0</v>
      </c>
      <c r="H50" s="28">
        <v>0</v>
      </c>
      <c r="I50" s="28">
        <f t="shared" si="0"/>
        <v>0</v>
      </c>
      <c r="J50" s="28"/>
      <c r="K50" s="28">
        <v>149531002</v>
      </c>
      <c r="L50" s="28">
        <v>775045</v>
      </c>
      <c r="M50" s="28">
        <v>574324948</v>
      </c>
      <c r="N50" s="28">
        <v>318521045</v>
      </c>
      <c r="O50" s="28">
        <f t="shared" si="1"/>
        <v>1043152040</v>
      </c>
      <c r="P50" s="28"/>
      <c r="Q50" s="28">
        <f t="shared" si="2"/>
        <v>103393541</v>
      </c>
      <c r="R50" s="28">
        <v>-63704212</v>
      </c>
      <c r="S50" s="28">
        <v>39689329</v>
      </c>
      <c r="T50" s="30"/>
      <c r="U50" s="30"/>
      <c r="V50" s="30"/>
      <c r="W50" s="30"/>
      <c r="X50" s="30"/>
      <c r="Y50" s="30"/>
      <c r="Z50" s="30"/>
      <c r="AA50" s="30"/>
      <c r="AB50" s="31"/>
      <c r="AC50" s="31"/>
      <c r="AD50" s="31"/>
      <c r="AE50" s="31"/>
      <c r="AF50" s="31"/>
      <c r="AG50" s="31"/>
      <c r="AH50" s="31"/>
      <c r="AI50" s="31"/>
    </row>
    <row r="51" spans="1:35">
      <c r="A51" s="29">
        <v>21525</v>
      </c>
      <c r="B51" s="27" t="s">
        <v>417</v>
      </c>
      <c r="C51" s="27">
        <v>76362188</v>
      </c>
      <c r="D51" s="28">
        <v>54765104</v>
      </c>
      <c r="E51" s="28">
        <v>0</v>
      </c>
      <c r="F51" s="28">
        <v>0</v>
      </c>
      <c r="G51" s="28">
        <v>0</v>
      </c>
      <c r="H51" s="28">
        <v>0</v>
      </c>
      <c r="I51" s="28">
        <f t="shared" si="0"/>
        <v>0</v>
      </c>
      <c r="J51" s="28"/>
      <c r="K51" s="28">
        <v>3926759</v>
      </c>
      <c r="L51" s="28">
        <v>20353</v>
      </c>
      <c r="M51" s="28">
        <v>15082060</v>
      </c>
      <c r="N51" s="28">
        <v>3010915</v>
      </c>
      <c r="O51" s="28">
        <f t="shared" si="1"/>
        <v>22040087</v>
      </c>
      <c r="P51" s="28"/>
      <c r="Q51" s="28">
        <f t="shared" si="2"/>
        <v>2715166</v>
      </c>
      <c r="R51" s="28">
        <v>-602180</v>
      </c>
      <c r="S51" s="28">
        <v>2112986</v>
      </c>
      <c r="T51" s="30"/>
      <c r="U51" s="30"/>
      <c r="V51" s="30"/>
      <c r="W51" s="30"/>
      <c r="X51" s="30"/>
      <c r="Y51" s="30"/>
      <c r="Z51" s="30"/>
      <c r="AA51" s="30"/>
      <c r="AB51" s="31"/>
      <c r="AC51" s="31"/>
      <c r="AD51" s="31"/>
      <c r="AE51" s="31"/>
      <c r="AF51" s="31"/>
      <c r="AG51" s="31"/>
      <c r="AH51" s="31"/>
      <c r="AI51" s="31"/>
    </row>
    <row r="52" spans="1:35">
      <c r="A52" s="29">
        <v>21525.1</v>
      </c>
      <c r="B52" s="235" t="s">
        <v>418</v>
      </c>
      <c r="C52" s="27">
        <v>4212555</v>
      </c>
      <c r="D52" s="28">
        <v>3829724</v>
      </c>
      <c r="E52" s="28">
        <v>0</v>
      </c>
      <c r="F52" s="28">
        <v>0</v>
      </c>
      <c r="G52" s="28">
        <v>0</v>
      </c>
      <c r="H52" s="28">
        <v>784590</v>
      </c>
      <c r="I52" s="28">
        <f t="shared" si="0"/>
        <v>784590</v>
      </c>
      <c r="J52" s="28"/>
      <c r="K52" s="28">
        <v>274598</v>
      </c>
      <c r="L52" s="28">
        <v>1423</v>
      </c>
      <c r="M52" s="28">
        <v>1054688</v>
      </c>
      <c r="N52" s="28">
        <v>0</v>
      </c>
      <c r="O52" s="28">
        <f t="shared" si="1"/>
        <v>1330709</v>
      </c>
      <c r="P52" s="28"/>
      <c r="Q52" s="28">
        <f t="shared" si="2"/>
        <v>189872</v>
      </c>
      <c r="R52" s="28">
        <v>156916</v>
      </c>
      <c r="S52" s="28">
        <v>346788</v>
      </c>
      <c r="T52" s="30"/>
      <c r="U52" s="30"/>
      <c r="V52" s="30"/>
      <c r="W52" s="30"/>
      <c r="X52" s="30"/>
      <c r="Y52" s="30"/>
      <c r="Z52" s="30"/>
      <c r="AA52" s="30"/>
      <c r="AB52" s="31"/>
      <c r="AC52" s="31"/>
      <c r="AD52" s="31"/>
      <c r="AE52" s="31"/>
      <c r="AF52" s="31"/>
      <c r="AG52" s="31"/>
      <c r="AH52" s="31"/>
      <c r="AI52" s="31"/>
    </row>
    <row r="53" spans="1:35">
      <c r="A53" s="29">
        <v>21550</v>
      </c>
      <c r="B53" s="27" t="s">
        <v>419</v>
      </c>
      <c r="C53" s="27">
        <v>1704201125</v>
      </c>
      <c r="D53" s="28">
        <v>1267142058</v>
      </c>
      <c r="E53" s="28">
        <v>0</v>
      </c>
      <c r="F53" s="28">
        <v>0</v>
      </c>
      <c r="G53" s="28">
        <v>0</v>
      </c>
      <c r="H53" s="28">
        <v>0</v>
      </c>
      <c r="I53" s="28">
        <f t="shared" si="0"/>
        <v>0</v>
      </c>
      <c r="J53" s="28"/>
      <c r="K53" s="28">
        <v>90856416</v>
      </c>
      <c r="L53" s="28">
        <v>470925</v>
      </c>
      <c r="M53" s="28">
        <v>348965138</v>
      </c>
      <c r="N53" s="28">
        <v>20138385</v>
      </c>
      <c r="O53" s="28">
        <f t="shared" si="1"/>
        <v>460430864</v>
      </c>
      <c r="P53" s="28"/>
      <c r="Q53" s="28">
        <f t="shared" si="2"/>
        <v>62822869</v>
      </c>
      <c r="R53" s="28">
        <v>-4027680</v>
      </c>
      <c r="S53" s="28">
        <v>58795189</v>
      </c>
      <c r="T53" s="30"/>
      <c r="U53" s="30"/>
      <c r="V53" s="30"/>
      <c r="W53" s="30"/>
      <c r="X53" s="30"/>
      <c r="Y53" s="30"/>
      <c r="Z53" s="30"/>
      <c r="AA53" s="30"/>
      <c r="AB53" s="31"/>
      <c r="AC53" s="31"/>
      <c r="AD53" s="31"/>
      <c r="AE53" s="31"/>
      <c r="AF53" s="31"/>
      <c r="AG53" s="31"/>
      <c r="AH53" s="31"/>
      <c r="AI53" s="31"/>
    </row>
    <row r="54" spans="1:35">
      <c r="A54" s="29">
        <v>21570</v>
      </c>
      <c r="B54" s="27" t="s">
        <v>420</v>
      </c>
      <c r="C54" s="27">
        <v>6846056</v>
      </c>
      <c r="D54" s="28">
        <v>5376185</v>
      </c>
      <c r="E54" s="28">
        <v>0</v>
      </c>
      <c r="F54" s="28">
        <v>0</v>
      </c>
      <c r="G54" s="28">
        <v>0</v>
      </c>
      <c r="H54" s="28">
        <v>260335</v>
      </c>
      <c r="I54" s="28">
        <f t="shared" si="0"/>
        <v>260335</v>
      </c>
      <c r="J54" s="28"/>
      <c r="K54" s="28">
        <v>385482</v>
      </c>
      <c r="L54" s="28">
        <v>1998</v>
      </c>
      <c r="M54" s="28">
        <v>1480577</v>
      </c>
      <c r="N54" s="28">
        <v>0</v>
      </c>
      <c r="O54" s="28">
        <f t="shared" si="1"/>
        <v>1868057</v>
      </c>
      <c r="P54" s="28"/>
      <c r="Q54" s="28">
        <f t="shared" si="2"/>
        <v>266543</v>
      </c>
      <c r="R54" s="28">
        <v>52065</v>
      </c>
      <c r="S54" s="28">
        <v>318608</v>
      </c>
      <c r="T54" s="30"/>
      <c r="U54" s="30"/>
      <c r="V54" s="30"/>
      <c r="W54" s="30"/>
      <c r="X54" s="30"/>
      <c r="Y54" s="30"/>
      <c r="Z54" s="30"/>
      <c r="AA54" s="30"/>
      <c r="AB54" s="31"/>
      <c r="AC54" s="31"/>
      <c r="AD54" s="31"/>
      <c r="AE54" s="31"/>
      <c r="AF54" s="31"/>
      <c r="AG54" s="31"/>
      <c r="AH54" s="31"/>
      <c r="AI54" s="31"/>
    </row>
    <row r="55" spans="1:35">
      <c r="A55" s="29">
        <v>21800</v>
      </c>
      <c r="B55" s="27" t="s">
        <v>421</v>
      </c>
      <c r="C55" s="27">
        <v>254977835</v>
      </c>
      <c r="D55" s="28">
        <v>170592206</v>
      </c>
      <c r="E55" s="28">
        <v>0</v>
      </c>
      <c r="F55" s="28">
        <v>0</v>
      </c>
      <c r="G55" s="28">
        <v>0</v>
      </c>
      <c r="H55" s="28">
        <v>0</v>
      </c>
      <c r="I55" s="28">
        <f t="shared" si="0"/>
        <v>0</v>
      </c>
      <c r="J55" s="28"/>
      <c r="K55" s="28">
        <v>12231775</v>
      </c>
      <c r="L55" s="28">
        <v>63399</v>
      </c>
      <c r="M55" s="28">
        <v>46980315</v>
      </c>
      <c r="N55" s="28">
        <v>23557585</v>
      </c>
      <c r="O55" s="28">
        <f t="shared" si="1"/>
        <v>82833074</v>
      </c>
      <c r="P55" s="28"/>
      <c r="Q55" s="28">
        <f t="shared" si="2"/>
        <v>8457688</v>
      </c>
      <c r="R55" s="28">
        <v>-4711513</v>
      </c>
      <c r="S55" s="28">
        <v>3746175</v>
      </c>
      <c r="T55" s="30"/>
      <c r="U55" s="30"/>
      <c r="V55" s="30"/>
      <c r="W55" s="30"/>
      <c r="X55" s="30"/>
      <c r="Y55" s="30"/>
      <c r="Z55" s="30"/>
      <c r="AA55" s="30"/>
      <c r="AB55" s="31"/>
      <c r="AC55" s="31"/>
      <c r="AD55" s="31"/>
      <c r="AE55" s="31"/>
      <c r="AF55" s="31"/>
      <c r="AG55" s="31"/>
      <c r="AH55" s="31"/>
      <c r="AI55" s="31"/>
    </row>
    <row r="56" spans="1:35">
      <c r="A56" s="29">
        <v>21900</v>
      </c>
      <c r="B56" s="27" t="s">
        <v>422</v>
      </c>
      <c r="C56" s="27">
        <v>146863084</v>
      </c>
      <c r="D56" s="28">
        <v>99363488</v>
      </c>
      <c r="E56" s="28">
        <v>0</v>
      </c>
      <c r="F56" s="28">
        <v>0</v>
      </c>
      <c r="G56" s="28">
        <v>0</v>
      </c>
      <c r="H56" s="28">
        <v>0</v>
      </c>
      <c r="I56" s="28">
        <f t="shared" si="0"/>
        <v>0</v>
      </c>
      <c r="J56" s="28"/>
      <c r="K56" s="28">
        <v>7124545</v>
      </c>
      <c r="L56" s="28">
        <v>36928</v>
      </c>
      <c r="M56" s="28">
        <v>27364251</v>
      </c>
      <c r="N56" s="28">
        <v>12197075</v>
      </c>
      <c r="O56" s="28">
        <f t="shared" si="1"/>
        <v>46722799</v>
      </c>
      <c r="P56" s="28"/>
      <c r="Q56" s="28">
        <f t="shared" si="2"/>
        <v>4926282</v>
      </c>
      <c r="R56" s="28">
        <v>-2439417</v>
      </c>
      <c r="S56" s="28">
        <v>2486865</v>
      </c>
      <c r="T56" s="30"/>
      <c r="U56" s="30"/>
      <c r="V56" s="30"/>
      <c r="W56" s="30"/>
      <c r="X56" s="30"/>
      <c r="Y56" s="30"/>
      <c r="Z56" s="30"/>
      <c r="AA56" s="30"/>
      <c r="AB56" s="31"/>
      <c r="AC56" s="31"/>
      <c r="AD56" s="31"/>
      <c r="AE56" s="31"/>
      <c r="AF56" s="31"/>
      <c r="AG56" s="31"/>
      <c r="AH56" s="31"/>
      <c r="AI56" s="31"/>
    </row>
    <row r="57" spans="1:35">
      <c r="A57" s="29">
        <v>22000</v>
      </c>
      <c r="B57" s="27" t="s">
        <v>423</v>
      </c>
      <c r="C57" s="27">
        <v>144310612</v>
      </c>
      <c r="D57" s="28">
        <v>106617885</v>
      </c>
      <c r="E57" s="28">
        <v>0</v>
      </c>
      <c r="F57" s="28">
        <v>0</v>
      </c>
      <c r="G57" s="28">
        <v>0</v>
      </c>
      <c r="H57" s="28">
        <v>0</v>
      </c>
      <c r="I57" s="28">
        <f t="shared" si="0"/>
        <v>0</v>
      </c>
      <c r="J57" s="28"/>
      <c r="K57" s="28">
        <v>7644698</v>
      </c>
      <c r="L57" s="28">
        <v>39624</v>
      </c>
      <c r="M57" s="28">
        <v>29362079</v>
      </c>
      <c r="N57" s="28">
        <v>1817280</v>
      </c>
      <c r="O57" s="28">
        <f t="shared" si="1"/>
        <v>38863681</v>
      </c>
      <c r="P57" s="28"/>
      <c r="Q57" s="28">
        <f t="shared" si="2"/>
        <v>5285944</v>
      </c>
      <c r="R57" s="28">
        <v>-363459</v>
      </c>
      <c r="S57" s="28">
        <v>4922485</v>
      </c>
      <c r="T57" s="30"/>
      <c r="U57" s="30"/>
      <c r="V57" s="30"/>
      <c r="W57" s="30"/>
      <c r="X57" s="30"/>
      <c r="Y57" s="30"/>
      <c r="Z57" s="30"/>
      <c r="AA57" s="30"/>
      <c r="AB57" s="31"/>
      <c r="AC57" s="31"/>
      <c r="AD57" s="31"/>
      <c r="AE57" s="31"/>
      <c r="AF57" s="31"/>
      <c r="AG57" s="31"/>
      <c r="AH57" s="31"/>
      <c r="AI57" s="31"/>
    </row>
    <row r="58" spans="1:35">
      <c r="A58" s="29">
        <v>23000</v>
      </c>
      <c r="B58" s="27" t="s">
        <v>424</v>
      </c>
      <c r="C58" s="27">
        <v>110965161</v>
      </c>
      <c r="D58" s="28">
        <v>77954552</v>
      </c>
      <c r="E58" s="28">
        <v>0</v>
      </c>
      <c r="F58" s="28">
        <v>0</v>
      </c>
      <c r="G58" s="28">
        <v>0</v>
      </c>
      <c r="H58" s="28">
        <v>0</v>
      </c>
      <c r="I58" s="28">
        <f t="shared" si="0"/>
        <v>0</v>
      </c>
      <c r="J58" s="28"/>
      <c r="K58" s="28">
        <v>5589485</v>
      </c>
      <c r="L58" s="28">
        <v>28971</v>
      </c>
      <c r="M58" s="28">
        <v>21468328</v>
      </c>
      <c r="N58" s="28">
        <v>6131135</v>
      </c>
      <c r="O58" s="28">
        <f t="shared" si="1"/>
        <v>33217919</v>
      </c>
      <c r="P58" s="28"/>
      <c r="Q58" s="28">
        <f t="shared" si="2"/>
        <v>3864862</v>
      </c>
      <c r="R58" s="28">
        <v>-1226229</v>
      </c>
      <c r="S58" s="28">
        <v>2638633</v>
      </c>
      <c r="T58" s="30"/>
      <c r="U58" s="30"/>
      <c r="V58" s="30"/>
      <c r="W58" s="30"/>
      <c r="X58" s="30"/>
      <c r="Y58" s="30"/>
      <c r="Z58" s="30"/>
      <c r="AA58" s="30"/>
      <c r="AB58" s="31"/>
      <c r="AC58" s="31"/>
      <c r="AD58" s="31"/>
      <c r="AE58" s="31"/>
      <c r="AF58" s="31"/>
      <c r="AG58" s="31"/>
      <c r="AH58" s="31"/>
      <c r="AI58" s="31"/>
    </row>
    <row r="59" spans="1:35">
      <c r="A59" s="29">
        <v>23100</v>
      </c>
      <c r="B59" s="27" t="s">
        <v>425</v>
      </c>
      <c r="C59" s="27">
        <v>643326249</v>
      </c>
      <c r="D59" s="28">
        <v>451110687</v>
      </c>
      <c r="E59" s="28">
        <v>0</v>
      </c>
      <c r="F59" s="28">
        <v>0</v>
      </c>
      <c r="G59" s="28">
        <v>0</v>
      </c>
      <c r="H59" s="28">
        <v>0</v>
      </c>
      <c r="I59" s="28">
        <f t="shared" si="0"/>
        <v>0</v>
      </c>
      <c r="J59" s="28"/>
      <c r="K59" s="28">
        <v>32345466</v>
      </c>
      <c r="L59" s="28">
        <v>167652</v>
      </c>
      <c r="M59" s="28">
        <v>124233824</v>
      </c>
      <c r="N59" s="28">
        <v>36367310</v>
      </c>
      <c r="O59" s="28">
        <f t="shared" si="1"/>
        <v>193114252</v>
      </c>
      <c r="P59" s="28"/>
      <c r="Q59" s="28">
        <f t="shared" si="2"/>
        <v>22365344</v>
      </c>
      <c r="R59" s="28">
        <v>-7273464</v>
      </c>
      <c r="S59" s="28">
        <v>15091880</v>
      </c>
      <c r="T59" s="30"/>
      <c r="U59" s="30"/>
      <c r="V59" s="30"/>
      <c r="W59" s="30"/>
      <c r="X59" s="30"/>
      <c r="Y59" s="30"/>
      <c r="Z59" s="30"/>
      <c r="AA59" s="30"/>
      <c r="AB59" s="31"/>
      <c r="AC59" s="31"/>
      <c r="AD59" s="31"/>
      <c r="AE59" s="31"/>
      <c r="AF59" s="31"/>
      <c r="AG59" s="31"/>
      <c r="AH59" s="31"/>
      <c r="AI59" s="31"/>
    </row>
    <row r="60" spans="1:35">
      <c r="A60" s="29">
        <v>23200</v>
      </c>
      <c r="B60" s="27" t="s">
        <v>426</v>
      </c>
      <c r="C60" s="27">
        <v>339091357</v>
      </c>
      <c r="D60" s="28">
        <v>230381927</v>
      </c>
      <c r="E60" s="28">
        <v>0</v>
      </c>
      <c r="F60" s="28">
        <v>0</v>
      </c>
      <c r="G60" s="28">
        <v>0</v>
      </c>
      <c r="H60" s="28">
        <v>0</v>
      </c>
      <c r="I60" s="28">
        <f t="shared" si="0"/>
        <v>0</v>
      </c>
      <c r="J60" s="28"/>
      <c r="K60" s="28">
        <v>16518808</v>
      </c>
      <c r="L60" s="28">
        <v>85620</v>
      </c>
      <c r="M60" s="28">
        <v>63446131</v>
      </c>
      <c r="N60" s="28">
        <v>28001280</v>
      </c>
      <c r="O60" s="28">
        <f t="shared" si="1"/>
        <v>108051839</v>
      </c>
      <c r="P60" s="28"/>
      <c r="Q60" s="28">
        <f t="shared" si="2"/>
        <v>11421966</v>
      </c>
      <c r="R60" s="28">
        <v>-5600255</v>
      </c>
      <c r="S60" s="28">
        <v>5821711</v>
      </c>
      <c r="T60" s="30"/>
      <c r="U60" s="30"/>
      <c r="V60" s="30"/>
      <c r="W60" s="30"/>
      <c r="X60" s="30"/>
      <c r="Y60" s="30"/>
      <c r="Z60" s="30"/>
      <c r="AA60" s="30"/>
      <c r="AB60" s="31"/>
      <c r="AC60" s="31"/>
      <c r="AD60" s="31"/>
      <c r="AE60" s="31"/>
      <c r="AF60" s="31"/>
      <c r="AG60" s="31"/>
      <c r="AH60" s="31"/>
      <c r="AI60" s="31"/>
    </row>
    <row r="61" spans="1:35">
      <c r="A61" s="29">
        <v>30000</v>
      </c>
      <c r="B61" s="27" t="s">
        <v>427</v>
      </c>
      <c r="C61" s="27">
        <v>38027979</v>
      </c>
      <c r="D61" s="28">
        <v>29604942</v>
      </c>
      <c r="E61" s="28">
        <v>0</v>
      </c>
      <c r="F61" s="28">
        <v>0</v>
      </c>
      <c r="G61" s="28">
        <v>0</v>
      </c>
      <c r="H61" s="28">
        <v>1002035</v>
      </c>
      <c r="I61" s="28">
        <f t="shared" si="0"/>
        <v>1002035</v>
      </c>
      <c r="J61" s="28"/>
      <c r="K61" s="28">
        <v>2122729</v>
      </c>
      <c r="L61" s="28">
        <v>11002</v>
      </c>
      <c r="M61" s="28">
        <v>8153066</v>
      </c>
      <c r="N61" s="28">
        <v>0</v>
      </c>
      <c r="O61" s="28">
        <f t="shared" si="1"/>
        <v>10286797</v>
      </c>
      <c r="P61" s="28"/>
      <c r="Q61" s="28">
        <f t="shared" si="2"/>
        <v>1467766</v>
      </c>
      <c r="R61" s="28">
        <v>200406</v>
      </c>
      <c r="S61" s="28">
        <v>1668172</v>
      </c>
      <c r="T61" s="30"/>
      <c r="U61" s="30"/>
      <c r="V61" s="30"/>
      <c r="W61" s="30"/>
      <c r="X61" s="30"/>
      <c r="Y61" s="30"/>
      <c r="Z61" s="30"/>
      <c r="AA61" s="30"/>
      <c r="AB61" s="31"/>
      <c r="AC61" s="31"/>
      <c r="AD61" s="31"/>
      <c r="AE61" s="31"/>
      <c r="AF61" s="31"/>
      <c r="AG61" s="31"/>
      <c r="AH61" s="31"/>
      <c r="AI61" s="31"/>
    </row>
    <row r="62" spans="1:35">
      <c r="A62" s="29">
        <v>30100</v>
      </c>
      <c r="B62" s="27" t="s">
        <v>428</v>
      </c>
      <c r="C62" s="27">
        <v>336184984</v>
      </c>
      <c r="D62" s="28">
        <v>257905302</v>
      </c>
      <c r="E62" s="28">
        <v>0</v>
      </c>
      <c r="F62" s="28">
        <v>0</v>
      </c>
      <c r="G62" s="28">
        <v>0</v>
      </c>
      <c r="H62" s="28">
        <v>4344170</v>
      </c>
      <c r="I62" s="28">
        <f t="shared" si="0"/>
        <v>4344170</v>
      </c>
      <c r="J62" s="28"/>
      <c r="K62" s="28">
        <v>18492285</v>
      </c>
      <c r="L62" s="28">
        <v>95849</v>
      </c>
      <c r="M62" s="28">
        <v>71025943</v>
      </c>
      <c r="N62" s="28">
        <v>0</v>
      </c>
      <c r="O62" s="28">
        <f t="shared" si="1"/>
        <v>89614077</v>
      </c>
      <c r="P62" s="28"/>
      <c r="Q62" s="28">
        <f t="shared" si="2"/>
        <v>12786531</v>
      </c>
      <c r="R62" s="28">
        <v>868831</v>
      </c>
      <c r="S62" s="28">
        <v>13655362</v>
      </c>
      <c r="T62" s="30"/>
      <c r="U62" s="30"/>
      <c r="V62" s="30"/>
      <c r="W62" s="30"/>
      <c r="X62" s="30"/>
      <c r="Y62" s="30"/>
      <c r="Z62" s="30"/>
      <c r="AA62" s="30"/>
      <c r="AB62" s="31"/>
      <c r="AC62" s="31"/>
      <c r="AD62" s="31"/>
      <c r="AE62" s="31"/>
      <c r="AF62" s="31"/>
      <c r="AG62" s="31"/>
      <c r="AH62" s="31"/>
      <c r="AI62" s="31"/>
    </row>
    <row r="63" spans="1:35">
      <c r="A63" s="29">
        <v>30102</v>
      </c>
      <c r="B63" s="27" t="s">
        <v>429</v>
      </c>
      <c r="C63" s="27">
        <v>6275645</v>
      </c>
      <c r="D63" s="28">
        <v>4797110</v>
      </c>
      <c r="E63" s="28">
        <v>0</v>
      </c>
      <c r="F63" s="28">
        <v>0</v>
      </c>
      <c r="G63" s="28">
        <v>0</v>
      </c>
      <c r="H63" s="28">
        <v>57545</v>
      </c>
      <c r="I63" s="28">
        <f t="shared" si="0"/>
        <v>57545</v>
      </c>
      <c r="J63" s="28"/>
      <c r="K63" s="28">
        <v>343962</v>
      </c>
      <c r="L63" s="28">
        <v>1783</v>
      </c>
      <c r="M63" s="28">
        <v>1321102</v>
      </c>
      <c r="N63" s="28">
        <v>0</v>
      </c>
      <c r="O63" s="28">
        <f t="shared" si="1"/>
        <v>1666847</v>
      </c>
      <c r="P63" s="28"/>
      <c r="Q63" s="28">
        <f t="shared" si="2"/>
        <v>237833</v>
      </c>
      <c r="R63" s="28">
        <v>11507</v>
      </c>
      <c r="S63" s="28">
        <v>249340</v>
      </c>
      <c r="T63" s="30"/>
      <c r="U63" s="30"/>
      <c r="V63" s="30"/>
      <c r="W63" s="30"/>
      <c r="X63" s="30"/>
      <c r="Y63" s="30"/>
      <c r="Z63" s="30"/>
      <c r="AA63" s="30"/>
      <c r="AB63" s="31"/>
      <c r="AC63" s="31"/>
      <c r="AD63" s="31"/>
      <c r="AE63" s="31"/>
      <c r="AF63" s="31"/>
      <c r="AG63" s="31"/>
      <c r="AH63" s="31"/>
      <c r="AI63" s="31"/>
    </row>
    <row r="64" spans="1:35">
      <c r="A64" s="29">
        <v>30103</v>
      </c>
      <c r="B64" s="27" t="s">
        <v>430</v>
      </c>
      <c r="C64" s="27">
        <v>7180309</v>
      </c>
      <c r="D64" s="28">
        <v>6459441</v>
      </c>
      <c r="E64" s="28">
        <v>0</v>
      </c>
      <c r="F64" s="28">
        <v>0</v>
      </c>
      <c r="G64" s="28">
        <v>0</v>
      </c>
      <c r="H64" s="28">
        <v>1134010</v>
      </c>
      <c r="I64" s="28">
        <f t="shared" si="0"/>
        <v>1134010</v>
      </c>
      <c r="J64" s="28"/>
      <c r="K64" s="28">
        <v>463154</v>
      </c>
      <c r="L64" s="28">
        <v>2401</v>
      </c>
      <c r="M64" s="28">
        <v>1778901</v>
      </c>
      <c r="N64" s="28">
        <v>0</v>
      </c>
      <c r="O64" s="28">
        <f t="shared" si="1"/>
        <v>2244456</v>
      </c>
      <c r="P64" s="28"/>
      <c r="Q64" s="28">
        <f t="shared" si="2"/>
        <v>320249</v>
      </c>
      <c r="R64" s="28">
        <v>226798</v>
      </c>
      <c r="S64" s="28">
        <v>547047</v>
      </c>
      <c r="T64" s="30"/>
      <c r="U64" s="30"/>
      <c r="V64" s="30"/>
      <c r="W64" s="30"/>
      <c r="X64" s="30"/>
      <c r="Y64" s="30"/>
      <c r="Z64" s="30"/>
      <c r="AA64" s="30"/>
      <c r="AB64" s="31"/>
      <c r="AC64" s="31"/>
      <c r="AD64" s="31"/>
      <c r="AE64" s="31"/>
      <c r="AF64" s="31"/>
      <c r="AG64" s="31"/>
      <c r="AH64" s="31"/>
      <c r="AI64" s="31"/>
    </row>
    <row r="65" spans="1:35">
      <c r="A65" s="29">
        <v>30104</v>
      </c>
      <c r="B65" s="27" t="s">
        <v>431</v>
      </c>
      <c r="C65" s="27">
        <v>4578588</v>
      </c>
      <c r="D65" s="28">
        <v>3834837</v>
      </c>
      <c r="E65" s="28">
        <v>0</v>
      </c>
      <c r="F65" s="28">
        <v>0</v>
      </c>
      <c r="G65" s="28">
        <v>0</v>
      </c>
      <c r="H65" s="28">
        <v>399460</v>
      </c>
      <c r="I65" s="28">
        <f t="shared" si="0"/>
        <v>399460</v>
      </c>
      <c r="J65" s="28"/>
      <c r="K65" s="28">
        <v>274965</v>
      </c>
      <c r="L65" s="28">
        <v>1425</v>
      </c>
      <c r="M65" s="28">
        <v>1056097</v>
      </c>
      <c r="N65" s="28">
        <v>0</v>
      </c>
      <c r="O65" s="28">
        <f t="shared" si="1"/>
        <v>1332487</v>
      </c>
      <c r="P65" s="28"/>
      <c r="Q65" s="28">
        <f t="shared" si="2"/>
        <v>190125</v>
      </c>
      <c r="R65" s="28">
        <v>79895</v>
      </c>
      <c r="S65" s="28">
        <v>270020</v>
      </c>
      <c r="T65" s="30"/>
      <c r="U65" s="30"/>
      <c r="V65" s="30"/>
      <c r="W65" s="30"/>
      <c r="X65" s="30"/>
      <c r="Y65" s="30"/>
      <c r="Z65" s="30"/>
      <c r="AA65" s="30"/>
      <c r="AB65" s="31"/>
      <c r="AC65" s="31"/>
      <c r="AD65" s="31"/>
      <c r="AE65" s="31"/>
      <c r="AF65" s="31"/>
      <c r="AG65" s="31"/>
      <c r="AH65" s="31"/>
      <c r="AI65" s="31"/>
    </row>
    <row r="66" spans="1:35">
      <c r="A66" s="29">
        <v>30105</v>
      </c>
      <c r="B66" s="27" t="s">
        <v>432</v>
      </c>
      <c r="C66" s="27">
        <v>31176776</v>
      </c>
      <c r="D66" s="28">
        <v>23973545</v>
      </c>
      <c r="E66" s="28">
        <v>0</v>
      </c>
      <c r="F66" s="28">
        <v>0</v>
      </c>
      <c r="G66" s="28">
        <v>0</v>
      </c>
      <c r="H66" s="28">
        <v>613935</v>
      </c>
      <c r="I66" s="28">
        <f t="shared" si="0"/>
        <v>613935</v>
      </c>
      <c r="J66" s="28"/>
      <c r="K66" s="28">
        <v>1718947</v>
      </c>
      <c r="L66" s="28">
        <v>8910</v>
      </c>
      <c r="M66" s="28">
        <v>6602205</v>
      </c>
      <c r="N66" s="28">
        <v>0</v>
      </c>
      <c r="O66" s="28">
        <f t="shared" si="1"/>
        <v>8330062</v>
      </c>
      <c r="P66" s="28"/>
      <c r="Q66" s="28">
        <f t="shared" si="2"/>
        <v>1188570</v>
      </c>
      <c r="R66" s="28">
        <v>122789</v>
      </c>
      <c r="S66" s="28">
        <v>1311359</v>
      </c>
      <c r="T66" s="30"/>
      <c r="U66" s="30"/>
      <c r="V66" s="30"/>
      <c r="W66" s="30"/>
      <c r="X66" s="30"/>
      <c r="Y66" s="30"/>
      <c r="Z66" s="30"/>
      <c r="AA66" s="30"/>
      <c r="AB66" s="31"/>
      <c r="AC66" s="31"/>
      <c r="AD66" s="31"/>
      <c r="AE66" s="31"/>
      <c r="AF66" s="31"/>
      <c r="AG66" s="31"/>
      <c r="AH66" s="31"/>
      <c r="AI66" s="31"/>
    </row>
    <row r="67" spans="1:35">
      <c r="A67" s="29">
        <v>30200</v>
      </c>
      <c r="B67" s="27" t="s">
        <v>433</v>
      </c>
      <c r="C67" s="27">
        <v>73894467</v>
      </c>
      <c r="D67" s="28">
        <v>58993316</v>
      </c>
      <c r="E67" s="28">
        <v>0</v>
      </c>
      <c r="F67" s="28">
        <v>0</v>
      </c>
      <c r="G67" s="28">
        <v>0</v>
      </c>
      <c r="H67" s="28">
        <v>3558905</v>
      </c>
      <c r="I67" s="28">
        <f t="shared" si="0"/>
        <v>3558905</v>
      </c>
      <c r="J67" s="28"/>
      <c r="K67" s="28">
        <v>4229929</v>
      </c>
      <c r="L67" s="28">
        <v>21924</v>
      </c>
      <c r="M67" s="28">
        <v>16246490</v>
      </c>
      <c r="N67" s="28">
        <v>0</v>
      </c>
      <c r="O67" s="28">
        <f t="shared" si="1"/>
        <v>20498343</v>
      </c>
      <c r="P67" s="28"/>
      <c r="Q67" s="28">
        <f t="shared" si="2"/>
        <v>2924794</v>
      </c>
      <c r="R67" s="28">
        <v>711780</v>
      </c>
      <c r="S67" s="28">
        <v>3636574</v>
      </c>
      <c r="T67" s="30"/>
      <c r="U67" s="30"/>
      <c r="V67" s="30"/>
      <c r="W67" s="30"/>
      <c r="X67" s="30"/>
      <c r="Y67" s="30"/>
      <c r="Z67" s="30"/>
      <c r="AA67" s="30"/>
      <c r="AB67" s="31"/>
      <c r="AC67" s="31"/>
      <c r="AD67" s="31"/>
      <c r="AE67" s="31"/>
      <c r="AF67" s="31"/>
      <c r="AG67" s="31"/>
      <c r="AH67" s="31"/>
      <c r="AI67" s="31"/>
    </row>
    <row r="68" spans="1:35">
      <c r="A68" s="29">
        <v>30300</v>
      </c>
      <c r="B68" s="27" t="s">
        <v>434</v>
      </c>
      <c r="C68" s="27">
        <v>25325691</v>
      </c>
      <c r="D68" s="28">
        <v>18666048</v>
      </c>
      <c r="E68" s="28">
        <v>0</v>
      </c>
      <c r="F68" s="28">
        <v>0</v>
      </c>
      <c r="G68" s="28">
        <v>0</v>
      </c>
      <c r="H68" s="28">
        <v>0</v>
      </c>
      <c r="I68" s="28">
        <f t="shared" si="0"/>
        <v>0</v>
      </c>
      <c r="J68" s="28"/>
      <c r="K68" s="28">
        <v>1338390</v>
      </c>
      <c r="L68" s="28">
        <v>6937</v>
      </c>
      <c r="M68" s="28">
        <v>5140544</v>
      </c>
      <c r="N68" s="28">
        <v>474800</v>
      </c>
      <c r="O68" s="28">
        <f t="shared" si="1"/>
        <v>6960671</v>
      </c>
      <c r="P68" s="28"/>
      <c r="Q68" s="28">
        <f t="shared" si="2"/>
        <v>925433</v>
      </c>
      <c r="R68" s="28">
        <v>-94962</v>
      </c>
      <c r="S68" s="28">
        <v>830471</v>
      </c>
      <c r="T68" s="30"/>
      <c r="U68" s="30"/>
      <c r="V68" s="30"/>
      <c r="W68" s="30"/>
      <c r="X68" s="30"/>
      <c r="Y68" s="30"/>
      <c r="Z68" s="30"/>
      <c r="AA68" s="30"/>
      <c r="AB68" s="31"/>
      <c r="AC68" s="31"/>
      <c r="AD68" s="31"/>
      <c r="AE68" s="31"/>
      <c r="AF68" s="31"/>
      <c r="AG68" s="31"/>
      <c r="AH68" s="31"/>
      <c r="AI68" s="31"/>
    </row>
    <row r="69" spans="1:35">
      <c r="A69" s="29">
        <v>30400</v>
      </c>
      <c r="B69" s="27" t="s">
        <v>435</v>
      </c>
      <c r="C69" s="27">
        <v>46640606</v>
      </c>
      <c r="D69" s="28">
        <v>35396207</v>
      </c>
      <c r="E69" s="28">
        <v>0</v>
      </c>
      <c r="F69" s="28">
        <v>0</v>
      </c>
      <c r="G69" s="28">
        <v>0</v>
      </c>
      <c r="H69" s="28">
        <v>314735</v>
      </c>
      <c r="I69" s="28">
        <f t="shared" si="0"/>
        <v>314735</v>
      </c>
      <c r="J69" s="28"/>
      <c r="K69" s="28">
        <v>2537973</v>
      </c>
      <c r="L69" s="28">
        <v>13155</v>
      </c>
      <c r="M69" s="28">
        <v>9747954</v>
      </c>
      <c r="N69" s="28">
        <v>0</v>
      </c>
      <c r="O69" s="28">
        <f t="shared" si="1"/>
        <v>12299082</v>
      </c>
      <c r="P69" s="28"/>
      <c r="Q69" s="28">
        <f t="shared" si="2"/>
        <v>1754887</v>
      </c>
      <c r="R69" s="28">
        <v>62947</v>
      </c>
      <c r="S69" s="28">
        <v>1817834</v>
      </c>
      <c r="T69" s="30"/>
      <c r="U69" s="30"/>
      <c r="V69" s="30"/>
      <c r="W69" s="30"/>
      <c r="X69" s="30"/>
      <c r="Y69" s="30"/>
      <c r="Z69" s="30"/>
      <c r="AA69" s="30"/>
      <c r="AB69" s="31"/>
      <c r="AC69" s="31"/>
      <c r="AD69" s="31"/>
      <c r="AE69" s="31"/>
      <c r="AF69" s="31"/>
      <c r="AG69" s="31"/>
      <c r="AH69" s="31"/>
      <c r="AI69" s="31"/>
    </row>
    <row r="70" spans="1:35">
      <c r="A70" s="29">
        <v>30405</v>
      </c>
      <c r="B70" s="27" t="s">
        <v>436</v>
      </c>
      <c r="C70" s="27">
        <v>32358660</v>
      </c>
      <c r="D70" s="28">
        <v>22715152</v>
      </c>
      <c r="E70" s="28">
        <v>0</v>
      </c>
      <c r="F70" s="28">
        <v>0</v>
      </c>
      <c r="G70" s="28">
        <v>0</v>
      </c>
      <c r="H70" s="28">
        <v>0</v>
      </c>
      <c r="I70" s="28">
        <f t="shared" si="0"/>
        <v>0</v>
      </c>
      <c r="J70" s="28"/>
      <c r="K70" s="28">
        <v>1628718</v>
      </c>
      <c r="L70" s="28">
        <v>8442</v>
      </c>
      <c r="M70" s="28">
        <v>6255649</v>
      </c>
      <c r="N70" s="28">
        <v>1835120</v>
      </c>
      <c r="O70" s="28">
        <f t="shared" si="1"/>
        <v>9727929</v>
      </c>
      <c r="P70" s="28"/>
      <c r="Q70" s="28">
        <f t="shared" si="2"/>
        <v>1126181</v>
      </c>
      <c r="R70" s="28">
        <v>-367022</v>
      </c>
      <c r="S70" s="28">
        <v>759159</v>
      </c>
      <c r="T70" s="30"/>
      <c r="U70" s="30"/>
      <c r="V70" s="30"/>
      <c r="W70" s="30"/>
      <c r="X70" s="30"/>
      <c r="Y70" s="30"/>
      <c r="Z70" s="30"/>
      <c r="AA70" s="30"/>
      <c r="AB70" s="31"/>
      <c r="AC70" s="31"/>
      <c r="AD70" s="31"/>
      <c r="AE70" s="31"/>
      <c r="AF70" s="31"/>
      <c r="AG70" s="31"/>
      <c r="AH70" s="31"/>
      <c r="AI70" s="31"/>
    </row>
    <row r="71" spans="1:35">
      <c r="A71" s="29">
        <v>30500</v>
      </c>
      <c r="B71" s="27" t="s">
        <v>437</v>
      </c>
      <c r="C71" s="27">
        <v>49174198</v>
      </c>
      <c r="D71" s="28">
        <v>38072097</v>
      </c>
      <c r="E71" s="28">
        <v>0</v>
      </c>
      <c r="F71" s="28">
        <v>0</v>
      </c>
      <c r="G71" s="28">
        <v>0</v>
      </c>
      <c r="H71" s="28">
        <v>1082030</v>
      </c>
      <c r="I71" s="28">
        <f t="shared" si="0"/>
        <v>1082030</v>
      </c>
      <c r="J71" s="28"/>
      <c r="K71" s="28">
        <v>2729839</v>
      </c>
      <c r="L71" s="28">
        <v>14149</v>
      </c>
      <c r="M71" s="28">
        <v>10484882</v>
      </c>
      <c r="N71" s="28">
        <v>0</v>
      </c>
      <c r="O71" s="28">
        <f t="shared" si="1"/>
        <v>13228870</v>
      </c>
      <c r="P71" s="28"/>
      <c r="Q71" s="28">
        <f t="shared" si="2"/>
        <v>1887553</v>
      </c>
      <c r="R71" s="28">
        <v>216401</v>
      </c>
      <c r="S71" s="28">
        <v>2103954</v>
      </c>
      <c r="T71" s="30"/>
      <c r="U71" s="30"/>
      <c r="V71" s="30"/>
      <c r="W71" s="30"/>
      <c r="X71" s="30"/>
      <c r="Y71" s="30"/>
      <c r="Z71" s="30"/>
      <c r="AA71" s="30"/>
      <c r="AB71" s="31"/>
      <c r="AC71" s="31"/>
      <c r="AD71" s="31"/>
      <c r="AE71" s="31"/>
      <c r="AF71" s="31"/>
      <c r="AG71" s="31"/>
      <c r="AH71" s="31"/>
      <c r="AI71" s="31"/>
    </row>
    <row r="72" spans="1:35">
      <c r="A72" s="29">
        <v>30600</v>
      </c>
      <c r="B72" s="27" t="s">
        <v>438</v>
      </c>
      <c r="C72" s="27">
        <v>38311527</v>
      </c>
      <c r="D72" s="28">
        <v>29656746</v>
      </c>
      <c r="E72" s="28">
        <v>0</v>
      </c>
      <c r="F72" s="28">
        <v>0</v>
      </c>
      <c r="G72" s="28">
        <v>0</v>
      </c>
      <c r="H72" s="28">
        <v>840565</v>
      </c>
      <c r="I72" s="28">
        <f t="shared" ref="I72:I135" si="3">SUM(E72:H72)</f>
        <v>840565</v>
      </c>
      <c r="J72" s="28"/>
      <c r="K72" s="28">
        <v>2126443</v>
      </c>
      <c r="L72" s="28">
        <v>11022</v>
      </c>
      <c r="M72" s="28">
        <v>8167332</v>
      </c>
      <c r="N72" s="28">
        <v>0</v>
      </c>
      <c r="O72" s="28">
        <f t="shared" ref="O72:O135" si="4">SUM(K72:N72)</f>
        <v>10304797</v>
      </c>
      <c r="P72" s="28"/>
      <c r="Q72" s="28">
        <f t="shared" ref="Q72:Q135" si="5">S72-R72</f>
        <v>1470334</v>
      </c>
      <c r="R72" s="28">
        <v>168112</v>
      </c>
      <c r="S72" s="28">
        <v>1638446</v>
      </c>
      <c r="T72" s="30"/>
      <c r="U72" s="30"/>
      <c r="V72" s="30"/>
      <c r="W72" s="30"/>
      <c r="X72" s="30"/>
      <c r="Y72" s="30"/>
      <c r="Z72" s="30"/>
      <c r="AA72" s="30"/>
      <c r="AB72" s="31"/>
      <c r="AC72" s="31"/>
      <c r="AD72" s="31"/>
      <c r="AE72" s="31"/>
      <c r="AF72" s="31"/>
      <c r="AG72" s="31"/>
      <c r="AH72" s="31"/>
      <c r="AI72" s="31"/>
    </row>
    <row r="73" spans="1:35">
      <c r="A73" s="29">
        <v>30601</v>
      </c>
      <c r="B73" s="27" t="s">
        <v>439</v>
      </c>
      <c r="C73" s="27">
        <v>960125</v>
      </c>
      <c r="D73" s="28">
        <v>598900</v>
      </c>
      <c r="E73" s="28">
        <v>0</v>
      </c>
      <c r="F73" s="28">
        <v>0</v>
      </c>
      <c r="G73" s="28">
        <v>0</v>
      </c>
      <c r="H73" s="28">
        <v>0</v>
      </c>
      <c r="I73" s="28">
        <f t="shared" si="3"/>
        <v>0</v>
      </c>
      <c r="J73" s="28"/>
      <c r="K73" s="28">
        <v>42942</v>
      </c>
      <c r="L73" s="28">
        <v>223</v>
      </c>
      <c r="M73" s="28">
        <v>164934</v>
      </c>
      <c r="N73" s="28">
        <v>137530</v>
      </c>
      <c r="O73" s="28">
        <f t="shared" si="4"/>
        <v>345629</v>
      </c>
      <c r="P73" s="28"/>
      <c r="Q73" s="28">
        <f t="shared" si="5"/>
        <v>29692</v>
      </c>
      <c r="R73" s="28">
        <v>-27503</v>
      </c>
      <c r="S73" s="28">
        <v>2189</v>
      </c>
      <c r="T73" s="30"/>
      <c r="U73" s="30"/>
      <c r="V73" s="30"/>
      <c r="W73" s="30"/>
      <c r="X73" s="30"/>
      <c r="Y73" s="30"/>
      <c r="Z73" s="30"/>
      <c r="AA73" s="30"/>
      <c r="AB73" s="31"/>
      <c r="AC73" s="31"/>
      <c r="AD73" s="31"/>
      <c r="AE73" s="31"/>
      <c r="AF73" s="31"/>
      <c r="AG73" s="31"/>
      <c r="AH73" s="31"/>
      <c r="AI73" s="31"/>
    </row>
    <row r="74" spans="1:35">
      <c r="A74" s="29">
        <v>30700</v>
      </c>
      <c r="B74" s="27" t="s">
        <v>440</v>
      </c>
      <c r="C74" s="27">
        <v>98112662</v>
      </c>
      <c r="D74" s="28">
        <v>76141522</v>
      </c>
      <c r="E74" s="28">
        <v>0</v>
      </c>
      <c r="F74" s="28">
        <v>0</v>
      </c>
      <c r="G74" s="28">
        <v>0</v>
      </c>
      <c r="H74" s="28">
        <v>2384160</v>
      </c>
      <c r="I74" s="28">
        <f t="shared" si="3"/>
        <v>2384160</v>
      </c>
      <c r="J74" s="28"/>
      <c r="K74" s="28">
        <v>5459487</v>
      </c>
      <c r="L74" s="28">
        <v>28297</v>
      </c>
      <c r="M74" s="28">
        <v>20969028</v>
      </c>
      <c r="N74" s="28">
        <v>0</v>
      </c>
      <c r="O74" s="28">
        <f t="shared" si="4"/>
        <v>26456812</v>
      </c>
      <c r="P74" s="28"/>
      <c r="Q74" s="28">
        <f t="shared" si="5"/>
        <v>3774974</v>
      </c>
      <c r="R74" s="28">
        <v>476833</v>
      </c>
      <c r="S74" s="28">
        <v>4251807</v>
      </c>
      <c r="T74" s="30"/>
      <c r="U74" s="30"/>
      <c r="V74" s="30"/>
      <c r="W74" s="30"/>
      <c r="X74" s="30"/>
      <c r="Y74" s="30"/>
      <c r="Z74" s="30"/>
      <c r="AA74" s="30"/>
      <c r="AB74" s="31"/>
      <c r="AC74" s="31"/>
      <c r="AD74" s="31"/>
      <c r="AE74" s="31"/>
      <c r="AF74" s="31"/>
      <c r="AG74" s="31"/>
      <c r="AH74" s="31"/>
      <c r="AI74" s="31"/>
    </row>
    <row r="75" spans="1:35">
      <c r="A75" s="29">
        <v>30705</v>
      </c>
      <c r="B75" s="27" t="s">
        <v>441</v>
      </c>
      <c r="C75" s="27">
        <v>19502706</v>
      </c>
      <c r="D75" s="28">
        <v>13460453</v>
      </c>
      <c r="E75" s="28">
        <v>0</v>
      </c>
      <c r="F75" s="28">
        <v>0</v>
      </c>
      <c r="G75" s="28">
        <v>0</v>
      </c>
      <c r="H75" s="28">
        <v>0</v>
      </c>
      <c r="I75" s="28">
        <f t="shared" si="3"/>
        <v>0</v>
      </c>
      <c r="J75" s="28"/>
      <c r="K75" s="28">
        <v>965139</v>
      </c>
      <c r="L75" s="28">
        <v>5002</v>
      </c>
      <c r="M75" s="28">
        <v>3706947</v>
      </c>
      <c r="N75" s="28">
        <v>1342640</v>
      </c>
      <c r="O75" s="28">
        <f t="shared" si="4"/>
        <v>6019728</v>
      </c>
      <c r="P75" s="28"/>
      <c r="Q75" s="28">
        <f t="shared" si="5"/>
        <v>667348</v>
      </c>
      <c r="R75" s="28">
        <v>-268528</v>
      </c>
      <c r="S75" s="28">
        <v>398820</v>
      </c>
      <c r="T75" s="30"/>
      <c r="U75" s="30"/>
      <c r="V75" s="30"/>
      <c r="W75" s="30"/>
      <c r="X75" s="30"/>
      <c r="Y75" s="30"/>
      <c r="Z75" s="30"/>
      <c r="AA75" s="30"/>
      <c r="AB75" s="31"/>
      <c r="AC75" s="31"/>
      <c r="AD75" s="31"/>
      <c r="AE75" s="31"/>
      <c r="AF75" s="31"/>
      <c r="AG75" s="31"/>
      <c r="AH75" s="31"/>
      <c r="AI75" s="31"/>
    </row>
    <row r="76" spans="1:35">
      <c r="A76" s="29">
        <v>30800</v>
      </c>
      <c r="B76" s="27" t="s">
        <v>442</v>
      </c>
      <c r="C76" s="27">
        <v>38128055</v>
      </c>
      <c r="D76" s="28">
        <v>28066714</v>
      </c>
      <c r="E76" s="28">
        <v>0</v>
      </c>
      <c r="F76" s="28">
        <v>0</v>
      </c>
      <c r="G76" s="28">
        <v>0</v>
      </c>
      <c r="H76" s="28">
        <v>0</v>
      </c>
      <c r="I76" s="28">
        <f t="shared" si="3"/>
        <v>0</v>
      </c>
      <c r="J76" s="28"/>
      <c r="K76" s="28">
        <v>2012435</v>
      </c>
      <c r="L76" s="28">
        <v>10431</v>
      </c>
      <c r="M76" s="28">
        <v>7729445</v>
      </c>
      <c r="N76" s="28">
        <v>724100</v>
      </c>
      <c r="O76" s="28">
        <f t="shared" si="4"/>
        <v>10476411</v>
      </c>
      <c r="P76" s="28"/>
      <c r="Q76" s="28">
        <f t="shared" si="5"/>
        <v>1391503</v>
      </c>
      <c r="R76" s="28">
        <v>-144823</v>
      </c>
      <c r="S76" s="28">
        <v>1246680</v>
      </c>
      <c r="T76" s="30"/>
      <c r="U76" s="30"/>
      <c r="V76" s="30"/>
      <c r="W76" s="30"/>
      <c r="X76" s="30"/>
      <c r="Y76" s="30"/>
      <c r="Z76" s="30"/>
      <c r="AA76" s="30"/>
      <c r="AB76" s="31"/>
      <c r="AC76" s="31"/>
      <c r="AD76" s="31"/>
      <c r="AE76" s="31"/>
      <c r="AF76" s="31"/>
      <c r="AG76" s="31"/>
      <c r="AH76" s="31"/>
      <c r="AI76" s="31"/>
    </row>
    <row r="77" spans="1:35">
      <c r="A77" s="29">
        <v>30900</v>
      </c>
      <c r="B77" s="27" t="s">
        <v>443</v>
      </c>
      <c r="C77" s="27">
        <v>63649160</v>
      </c>
      <c r="D77" s="28">
        <v>47452186</v>
      </c>
      <c r="E77" s="28">
        <v>0</v>
      </c>
      <c r="F77" s="28">
        <v>0</v>
      </c>
      <c r="G77" s="28">
        <v>0</v>
      </c>
      <c r="H77" s="28">
        <v>0</v>
      </c>
      <c r="I77" s="28">
        <f t="shared" si="3"/>
        <v>0</v>
      </c>
      <c r="J77" s="28"/>
      <c r="K77" s="28">
        <v>3402409</v>
      </c>
      <c r="L77" s="28">
        <v>17635</v>
      </c>
      <c r="M77" s="28">
        <v>13068115</v>
      </c>
      <c r="N77" s="28">
        <v>495465</v>
      </c>
      <c r="O77" s="28">
        <f t="shared" si="4"/>
        <v>16983624</v>
      </c>
      <c r="P77" s="28"/>
      <c r="Q77" s="28">
        <f t="shared" si="5"/>
        <v>2352603</v>
      </c>
      <c r="R77" s="28">
        <v>-99090</v>
      </c>
      <c r="S77" s="28">
        <v>2253513</v>
      </c>
      <c r="T77" s="30"/>
      <c r="U77" s="30"/>
      <c r="V77" s="30"/>
      <c r="W77" s="30"/>
      <c r="X77" s="30"/>
      <c r="Y77" s="30"/>
      <c r="Z77" s="30"/>
      <c r="AA77" s="30"/>
      <c r="AB77" s="31"/>
      <c r="AC77" s="31"/>
      <c r="AD77" s="31"/>
      <c r="AE77" s="31"/>
      <c r="AF77" s="31"/>
      <c r="AG77" s="31"/>
      <c r="AH77" s="31"/>
      <c r="AI77" s="31"/>
    </row>
    <row r="78" spans="1:35">
      <c r="A78" s="29">
        <v>30905</v>
      </c>
      <c r="B78" s="27" t="s">
        <v>444</v>
      </c>
      <c r="C78" s="27">
        <v>13175731</v>
      </c>
      <c r="D78" s="28">
        <v>8493812</v>
      </c>
      <c r="E78" s="28">
        <v>0</v>
      </c>
      <c r="F78" s="28">
        <v>0</v>
      </c>
      <c r="G78" s="28">
        <v>0</v>
      </c>
      <c r="H78" s="28">
        <v>0</v>
      </c>
      <c r="I78" s="28">
        <f t="shared" si="3"/>
        <v>0</v>
      </c>
      <c r="J78" s="28"/>
      <c r="K78" s="28">
        <v>609022</v>
      </c>
      <c r="L78" s="28">
        <v>3157</v>
      </c>
      <c r="M78" s="28">
        <v>2339157</v>
      </c>
      <c r="N78" s="28">
        <v>1506485</v>
      </c>
      <c r="O78" s="28">
        <f t="shared" si="4"/>
        <v>4457821</v>
      </c>
      <c r="P78" s="28"/>
      <c r="Q78" s="28">
        <f t="shared" si="5"/>
        <v>421110</v>
      </c>
      <c r="R78" s="28">
        <v>-301299</v>
      </c>
      <c r="S78" s="28">
        <v>119811</v>
      </c>
      <c r="T78" s="30"/>
      <c r="U78" s="30"/>
      <c r="V78" s="30"/>
      <c r="W78" s="30"/>
      <c r="X78" s="30"/>
      <c r="Y78" s="30"/>
      <c r="Z78" s="30"/>
      <c r="AA78" s="30"/>
      <c r="AB78" s="31"/>
      <c r="AC78" s="31"/>
      <c r="AD78" s="31"/>
      <c r="AE78" s="31"/>
      <c r="AF78" s="31"/>
      <c r="AG78" s="31"/>
      <c r="AH78" s="31"/>
      <c r="AI78" s="31"/>
    </row>
    <row r="79" spans="1:35">
      <c r="A79" s="29">
        <v>31000</v>
      </c>
      <c r="B79" s="27" t="s">
        <v>445</v>
      </c>
      <c r="C79" s="27">
        <v>181307691</v>
      </c>
      <c r="D79" s="28">
        <v>142961627</v>
      </c>
      <c r="E79" s="28">
        <v>0</v>
      </c>
      <c r="F79" s="28">
        <v>0</v>
      </c>
      <c r="G79" s="28">
        <v>0</v>
      </c>
      <c r="H79" s="28">
        <v>6875085</v>
      </c>
      <c r="I79" s="28">
        <f t="shared" si="3"/>
        <v>6875085</v>
      </c>
      <c r="J79" s="28"/>
      <c r="K79" s="28">
        <v>10250612</v>
      </c>
      <c r="L79" s="28">
        <v>53131</v>
      </c>
      <c r="M79" s="28">
        <v>39370979</v>
      </c>
      <c r="N79" s="28">
        <v>0</v>
      </c>
      <c r="O79" s="28">
        <f t="shared" si="4"/>
        <v>49674722</v>
      </c>
      <c r="P79" s="28"/>
      <c r="Q79" s="28">
        <f t="shared" si="5"/>
        <v>7087808</v>
      </c>
      <c r="R79" s="28">
        <v>1375015</v>
      </c>
      <c r="S79" s="28">
        <v>8462823</v>
      </c>
      <c r="T79" s="30"/>
      <c r="U79" s="30"/>
      <c r="V79" s="30"/>
      <c r="W79" s="30"/>
      <c r="X79" s="30"/>
      <c r="Y79" s="30"/>
      <c r="Z79" s="30"/>
      <c r="AA79" s="30"/>
      <c r="AB79" s="31"/>
      <c r="AC79" s="31"/>
      <c r="AD79" s="31"/>
      <c r="AE79" s="31"/>
      <c r="AF79" s="31"/>
      <c r="AG79" s="31"/>
      <c r="AH79" s="31"/>
      <c r="AI79" s="31"/>
    </row>
    <row r="80" spans="1:35">
      <c r="A80" s="29">
        <v>31005</v>
      </c>
      <c r="B80" s="27" t="s">
        <v>446</v>
      </c>
      <c r="C80" s="27">
        <v>18009221</v>
      </c>
      <c r="D80" s="28">
        <v>12665084</v>
      </c>
      <c r="E80" s="28">
        <v>0</v>
      </c>
      <c r="F80" s="28">
        <v>0</v>
      </c>
      <c r="G80" s="28">
        <v>0</v>
      </c>
      <c r="H80" s="28">
        <v>0</v>
      </c>
      <c r="I80" s="28">
        <f t="shared" si="3"/>
        <v>0</v>
      </c>
      <c r="J80" s="28"/>
      <c r="K80" s="28">
        <v>908110</v>
      </c>
      <c r="L80" s="28">
        <v>4707</v>
      </c>
      <c r="M80" s="28">
        <v>3487906</v>
      </c>
      <c r="N80" s="28">
        <v>943690</v>
      </c>
      <c r="O80" s="28">
        <f t="shared" si="4"/>
        <v>5344413</v>
      </c>
      <c r="P80" s="28"/>
      <c r="Q80" s="28">
        <f t="shared" si="5"/>
        <v>627915</v>
      </c>
      <c r="R80" s="28">
        <v>-188740</v>
      </c>
      <c r="S80" s="28">
        <v>439175</v>
      </c>
      <c r="T80" s="30"/>
      <c r="U80" s="30"/>
      <c r="V80" s="30"/>
      <c r="W80" s="30"/>
      <c r="X80" s="30"/>
      <c r="Y80" s="30"/>
      <c r="Z80" s="30"/>
      <c r="AA80" s="30"/>
      <c r="AB80" s="31"/>
      <c r="AC80" s="31"/>
      <c r="AD80" s="31"/>
      <c r="AE80" s="31"/>
      <c r="AF80" s="31"/>
      <c r="AG80" s="31"/>
      <c r="AH80" s="31"/>
      <c r="AI80" s="31"/>
    </row>
    <row r="81" spans="1:35">
      <c r="A81" s="29">
        <v>31100</v>
      </c>
      <c r="B81" s="27" t="s">
        <v>447</v>
      </c>
      <c r="C81" s="27">
        <v>378480708</v>
      </c>
      <c r="D81" s="28">
        <v>296205576</v>
      </c>
      <c r="E81" s="28">
        <v>0</v>
      </c>
      <c r="F81" s="28">
        <v>0</v>
      </c>
      <c r="G81" s="28">
        <v>0</v>
      </c>
      <c r="H81" s="28">
        <v>11655005</v>
      </c>
      <c r="I81" s="28">
        <f t="shared" si="3"/>
        <v>11655005</v>
      </c>
      <c r="J81" s="28"/>
      <c r="K81" s="28">
        <v>21238485</v>
      </c>
      <c r="L81" s="28">
        <v>110083</v>
      </c>
      <c r="M81" s="28">
        <v>81573663</v>
      </c>
      <c r="N81" s="28">
        <v>0</v>
      </c>
      <c r="O81" s="28">
        <f t="shared" si="4"/>
        <v>102922231</v>
      </c>
      <c r="P81" s="28"/>
      <c r="Q81" s="28">
        <f t="shared" si="5"/>
        <v>14685397</v>
      </c>
      <c r="R81" s="28">
        <v>2331002</v>
      </c>
      <c r="S81" s="28">
        <v>17016399</v>
      </c>
      <c r="T81" s="30"/>
      <c r="U81" s="30"/>
      <c r="V81" s="30"/>
      <c r="W81" s="30"/>
      <c r="X81" s="30"/>
      <c r="Y81" s="30"/>
      <c r="Z81" s="30"/>
      <c r="AA81" s="30"/>
      <c r="AB81" s="31"/>
      <c r="AC81" s="31"/>
      <c r="AD81" s="31"/>
      <c r="AE81" s="31"/>
      <c r="AF81" s="31"/>
      <c r="AG81" s="31"/>
      <c r="AH81" s="31"/>
      <c r="AI81" s="31"/>
    </row>
    <row r="82" spans="1:35">
      <c r="A82" s="29">
        <v>31101</v>
      </c>
      <c r="B82" s="27" t="s">
        <v>448</v>
      </c>
      <c r="C82" s="27">
        <v>2564632</v>
      </c>
      <c r="D82" s="28">
        <v>2027785</v>
      </c>
      <c r="E82" s="28">
        <v>0</v>
      </c>
      <c r="F82" s="28">
        <v>0</v>
      </c>
      <c r="G82" s="28">
        <v>0</v>
      </c>
      <c r="H82" s="28">
        <v>97175</v>
      </c>
      <c r="I82" s="28">
        <f t="shared" si="3"/>
        <v>97175</v>
      </c>
      <c r="J82" s="28"/>
      <c r="K82" s="28">
        <v>145396</v>
      </c>
      <c r="L82" s="28">
        <v>754</v>
      </c>
      <c r="M82" s="28">
        <v>558443</v>
      </c>
      <c r="N82" s="28">
        <v>0</v>
      </c>
      <c r="O82" s="28">
        <f t="shared" si="4"/>
        <v>704593</v>
      </c>
      <c r="P82" s="28"/>
      <c r="Q82" s="28">
        <f t="shared" si="5"/>
        <v>100534</v>
      </c>
      <c r="R82" s="28">
        <v>19433</v>
      </c>
      <c r="S82" s="28">
        <v>119967</v>
      </c>
      <c r="T82" s="30"/>
      <c r="U82" s="30"/>
      <c r="V82" s="30"/>
      <c r="W82" s="30"/>
      <c r="X82" s="30"/>
      <c r="Y82" s="30"/>
      <c r="Z82" s="30"/>
      <c r="AA82" s="30"/>
      <c r="AB82" s="31"/>
      <c r="AC82" s="31"/>
      <c r="AD82" s="31"/>
      <c r="AE82" s="31"/>
      <c r="AF82" s="31"/>
      <c r="AG82" s="31"/>
      <c r="AH82" s="31"/>
      <c r="AI82" s="31"/>
    </row>
    <row r="83" spans="1:35">
      <c r="A83" s="29">
        <v>31102</v>
      </c>
      <c r="B83" s="27" t="s">
        <v>449</v>
      </c>
      <c r="C83" s="27">
        <v>6362501</v>
      </c>
      <c r="D83" s="28">
        <v>5057412</v>
      </c>
      <c r="E83" s="28">
        <v>0</v>
      </c>
      <c r="F83" s="28">
        <v>0</v>
      </c>
      <c r="G83" s="28">
        <v>0</v>
      </c>
      <c r="H83" s="28">
        <v>264585</v>
      </c>
      <c r="I83" s="28">
        <f t="shared" si="3"/>
        <v>264585</v>
      </c>
      <c r="J83" s="28"/>
      <c r="K83" s="28">
        <v>362626</v>
      </c>
      <c r="L83" s="28">
        <v>1880</v>
      </c>
      <c r="M83" s="28">
        <v>1392788</v>
      </c>
      <c r="N83" s="28">
        <v>0</v>
      </c>
      <c r="O83" s="28">
        <f t="shared" si="4"/>
        <v>1757294</v>
      </c>
      <c r="P83" s="28"/>
      <c r="Q83" s="28">
        <f t="shared" si="5"/>
        <v>250738</v>
      </c>
      <c r="R83" s="28">
        <v>52918</v>
      </c>
      <c r="S83" s="28">
        <v>303656</v>
      </c>
      <c r="T83" s="30"/>
      <c r="U83" s="30"/>
      <c r="V83" s="30"/>
      <c r="W83" s="30"/>
      <c r="X83" s="30"/>
      <c r="Y83" s="30"/>
      <c r="Z83" s="30"/>
      <c r="AA83" s="30"/>
      <c r="AB83" s="31"/>
      <c r="AC83" s="31"/>
      <c r="AD83" s="31"/>
      <c r="AE83" s="31"/>
      <c r="AF83" s="31"/>
      <c r="AG83" s="31"/>
      <c r="AH83" s="31"/>
      <c r="AI83" s="31"/>
    </row>
    <row r="84" spans="1:35">
      <c r="A84" s="29">
        <v>31105</v>
      </c>
      <c r="B84" s="27" t="s">
        <v>450</v>
      </c>
      <c r="C84" s="27">
        <v>60475912</v>
      </c>
      <c r="D84" s="28">
        <v>42571274</v>
      </c>
      <c r="E84" s="28">
        <v>0</v>
      </c>
      <c r="F84" s="28">
        <v>0</v>
      </c>
      <c r="G84" s="28">
        <v>0</v>
      </c>
      <c r="H84" s="28">
        <v>0</v>
      </c>
      <c r="I84" s="28">
        <f t="shared" si="3"/>
        <v>0</v>
      </c>
      <c r="J84" s="28"/>
      <c r="K84" s="28">
        <v>3052439</v>
      </c>
      <c r="L84" s="28">
        <v>15821</v>
      </c>
      <c r="M84" s="28">
        <v>11723935</v>
      </c>
      <c r="N84" s="28">
        <v>3208465</v>
      </c>
      <c r="O84" s="28">
        <f t="shared" si="4"/>
        <v>18000660</v>
      </c>
      <c r="P84" s="28"/>
      <c r="Q84" s="28">
        <f t="shared" si="5"/>
        <v>2110615</v>
      </c>
      <c r="R84" s="28">
        <v>-641693</v>
      </c>
      <c r="S84" s="28">
        <v>1468922</v>
      </c>
      <c r="T84" s="30"/>
      <c r="U84" s="30"/>
      <c r="V84" s="30"/>
      <c r="W84" s="30"/>
      <c r="X84" s="30"/>
      <c r="Y84" s="30"/>
      <c r="Z84" s="30"/>
      <c r="AA84" s="30"/>
      <c r="AB84" s="31"/>
      <c r="AC84" s="31"/>
      <c r="AD84" s="31"/>
      <c r="AE84" s="31"/>
      <c r="AF84" s="31"/>
      <c r="AG84" s="31"/>
      <c r="AH84" s="31"/>
      <c r="AI84" s="31"/>
    </row>
    <row r="85" spans="1:35">
      <c r="A85" s="29">
        <v>31110</v>
      </c>
      <c r="B85" s="27" t="s">
        <v>451</v>
      </c>
      <c r="C85" s="27">
        <v>87866274</v>
      </c>
      <c r="D85" s="28">
        <v>68139813</v>
      </c>
      <c r="E85" s="28">
        <v>0</v>
      </c>
      <c r="F85" s="28">
        <v>0</v>
      </c>
      <c r="G85" s="28">
        <v>0</v>
      </c>
      <c r="H85" s="28">
        <v>1947095</v>
      </c>
      <c r="I85" s="28">
        <f t="shared" si="3"/>
        <v>1947095</v>
      </c>
      <c r="J85" s="28"/>
      <c r="K85" s="28">
        <v>4885750</v>
      </c>
      <c r="L85" s="28">
        <v>25324</v>
      </c>
      <c r="M85" s="28">
        <v>18765393</v>
      </c>
      <c r="N85" s="28">
        <v>0</v>
      </c>
      <c r="O85" s="28">
        <f t="shared" si="4"/>
        <v>23676467</v>
      </c>
      <c r="P85" s="28"/>
      <c r="Q85" s="28">
        <f t="shared" si="5"/>
        <v>3378263</v>
      </c>
      <c r="R85" s="28">
        <v>389420</v>
      </c>
      <c r="S85" s="28">
        <v>3767683</v>
      </c>
      <c r="T85" s="30"/>
      <c r="U85" s="30"/>
      <c r="V85" s="30"/>
      <c r="W85" s="30"/>
      <c r="X85" s="30"/>
      <c r="Y85" s="30"/>
      <c r="Z85" s="30"/>
      <c r="AA85" s="30"/>
      <c r="AB85" s="31"/>
      <c r="AC85" s="31"/>
      <c r="AD85" s="31"/>
      <c r="AE85" s="31"/>
      <c r="AF85" s="31"/>
      <c r="AG85" s="31"/>
      <c r="AH85" s="31"/>
      <c r="AI85" s="31"/>
    </row>
    <row r="86" spans="1:35">
      <c r="A86" s="29">
        <v>31200</v>
      </c>
      <c r="B86" s="27" t="s">
        <v>452</v>
      </c>
      <c r="C86" s="27">
        <v>178924914</v>
      </c>
      <c r="D86" s="28">
        <v>133536097</v>
      </c>
      <c r="E86" s="28">
        <v>0</v>
      </c>
      <c r="F86" s="28">
        <v>0</v>
      </c>
      <c r="G86" s="28">
        <v>0</v>
      </c>
      <c r="H86" s="28">
        <v>0</v>
      </c>
      <c r="I86" s="28">
        <f t="shared" si="3"/>
        <v>0</v>
      </c>
      <c r="J86" s="28"/>
      <c r="K86" s="28">
        <v>9574784</v>
      </c>
      <c r="L86" s="28">
        <v>49628</v>
      </c>
      <c r="M86" s="28">
        <v>36775232</v>
      </c>
      <c r="N86" s="28">
        <v>1627480</v>
      </c>
      <c r="O86" s="28">
        <f t="shared" si="4"/>
        <v>48027124</v>
      </c>
      <c r="P86" s="28"/>
      <c r="Q86" s="28">
        <f t="shared" si="5"/>
        <v>6620505</v>
      </c>
      <c r="R86" s="28">
        <v>-325496</v>
      </c>
      <c r="S86" s="28">
        <v>6295009</v>
      </c>
      <c r="T86" s="30"/>
      <c r="U86" s="30"/>
      <c r="V86" s="30"/>
      <c r="W86" s="30"/>
      <c r="X86" s="30"/>
      <c r="Y86" s="30"/>
      <c r="Z86" s="30"/>
      <c r="AA86" s="30"/>
      <c r="AB86" s="31"/>
      <c r="AC86" s="31"/>
      <c r="AD86" s="31"/>
      <c r="AE86" s="31"/>
      <c r="AF86" s="31"/>
      <c r="AG86" s="31"/>
      <c r="AH86" s="31"/>
      <c r="AI86" s="31"/>
    </row>
    <row r="87" spans="1:35">
      <c r="A87" s="29">
        <v>31205</v>
      </c>
      <c r="B87" s="27" t="s">
        <v>453</v>
      </c>
      <c r="C87" s="27">
        <v>21998866</v>
      </c>
      <c r="D87" s="28">
        <v>14820156</v>
      </c>
      <c r="E87" s="28">
        <v>0</v>
      </c>
      <c r="F87" s="28">
        <v>0</v>
      </c>
      <c r="G87" s="28">
        <v>0</v>
      </c>
      <c r="H87" s="28">
        <v>0</v>
      </c>
      <c r="I87" s="28">
        <f t="shared" si="3"/>
        <v>0</v>
      </c>
      <c r="J87" s="28"/>
      <c r="K87" s="28">
        <v>1062632</v>
      </c>
      <c r="L87" s="28">
        <v>5508</v>
      </c>
      <c r="M87" s="28">
        <v>4081403</v>
      </c>
      <c r="N87" s="28">
        <v>1891985</v>
      </c>
      <c r="O87" s="28">
        <f t="shared" si="4"/>
        <v>7041528</v>
      </c>
      <c r="P87" s="28"/>
      <c r="Q87" s="28">
        <f t="shared" si="5"/>
        <v>734760</v>
      </c>
      <c r="R87" s="28">
        <v>-378393</v>
      </c>
      <c r="S87" s="28">
        <v>356367</v>
      </c>
      <c r="T87" s="30"/>
      <c r="U87" s="30"/>
      <c r="V87" s="30"/>
      <c r="W87" s="30"/>
      <c r="X87" s="30"/>
      <c r="Y87" s="30"/>
      <c r="Z87" s="30"/>
      <c r="AA87" s="30"/>
      <c r="AB87" s="31"/>
      <c r="AC87" s="31"/>
      <c r="AD87" s="31"/>
      <c r="AE87" s="31"/>
      <c r="AF87" s="31"/>
      <c r="AG87" s="31"/>
      <c r="AH87" s="31"/>
      <c r="AI87" s="31"/>
    </row>
    <row r="88" spans="1:35">
      <c r="A88" s="29">
        <v>31300</v>
      </c>
      <c r="B88" s="27" t="s">
        <v>454</v>
      </c>
      <c r="C88" s="27">
        <v>451779490</v>
      </c>
      <c r="D88" s="28">
        <v>363887093</v>
      </c>
      <c r="E88" s="28">
        <v>0</v>
      </c>
      <c r="F88" s="28">
        <v>0</v>
      </c>
      <c r="G88" s="28">
        <v>0</v>
      </c>
      <c r="H88" s="28">
        <v>24733030</v>
      </c>
      <c r="I88" s="28">
        <f t="shared" si="3"/>
        <v>24733030</v>
      </c>
      <c r="J88" s="28"/>
      <c r="K88" s="28">
        <v>26091374</v>
      </c>
      <c r="L88" s="28">
        <v>135236</v>
      </c>
      <c r="M88" s="28">
        <v>100212844</v>
      </c>
      <c r="N88" s="28">
        <v>0</v>
      </c>
      <c r="O88" s="28">
        <f t="shared" si="4"/>
        <v>126439454</v>
      </c>
      <c r="P88" s="28"/>
      <c r="Q88" s="28">
        <f t="shared" si="5"/>
        <v>18040938</v>
      </c>
      <c r="R88" s="28">
        <v>4946604</v>
      </c>
      <c r="S88" s="28">
        <v>22987542</v>
      </c>
      <c r="T88" s="30"/>
      <c r="U88" s="30"/>
      <c r="V88" s="30"/>
      <c r="W88" s="30"/>
      <c r="X88" s="30"/>
      <c r="Y88" s="30"/>
      <c r="Z88" s="30"/>
      <c r="AA88" s="30"/>
      <c r="AB88" s="31"/>
      <c r="AC88" s="31"/>
      <c r="AD88" s="31"/>
      <c r="AE88" s="31"/>
      <c r="AF88" s="31"/>
      <c r="AG88" s="31"/>
      <c r="AH88" s="31"/>
      <c r="AI88" s="31"/>
    </row>
    <row r="89" spans="1:35">
      <c r="A89" s="29">
        <v>31301</v>
      </c>
      <c r="B89" s="27" t="s">
        <v>455</v>
      </c>
      <c r="C89" s="27">
        <v>8704026</v>
      </c>
      <c r="D89" s="28">
        <v>8367700</v>
      </c>
      <c r="E89" s="28">
        <v>0</v>
      </c>
      <c r="F89" s="28">
        <v>0</v>
      </c>
      <c r="G89" s="28">
        <v>0</v>
      </c>
      <c r="H89" s="28">
        <v>1963850</v>
      </c>
      <c r="I89" s="28">
        <f t="shared" si="3"/>
        <v>1963850</v>
      </c>
      <c r="J89" s="28"/>
      <c r="K89" s="28">
        <v>599979</v>
      </c>
      <c r="L89" s="28">
        <v>3110</v>
      </c>
      <c r="M89" s="28">
        <v>2304426</v>
      </c>
      <c r="N89" s="28">
        <v>0</v>
      </c>
      <c r="O89" s="28">
        <f t="shared" si="4"/>
        <v>2907515</v>
      </c>
      <c r="P89" s="28"/>
      <c r="Q89" s="28">
        <f t="shared" si="5"/>
        <v>414857</v>
      </c>
      <c r="R89" s="28">
        <v>392773</v>
      </c>
      <c r="S89" s="28">
        <v>807630</v>
      </c>
      <c r="T89" s="30"/>
      <c r="U89" s="30"/>
      <c r="V89" s="30"/>
      <c r="W89" s="30"/>
      <c r="X89" s="30"/>
      <c r="Y89" s="30"/>
      <c r="Z89" s="30"/>
      <c r="AA89" s="30"/>
      <c r="AB89" s="31"/>
      <c r="AC89" s="31"/>
      <c r="AD89" s="31"/>
      <c r="AE89" s="31"/>
      <c r="AF89" s="31"/>
      <c r="AG89" s="31"/>
      <c r="AH89" s="31"/>
      <c r="AI89" s="31"/>
    </row>
    <row r="90" spans="1:35">
      <c r="A90" s="29">
        <v>31320</v>
      </c>
      <c r="B90" s="27" t="s">
        <v>456</v>
      </c>
      <c r="C90" s="27">
        <v>84658305</v>
      </c>
      <c r="D90" s="28">
        <v>65390133</v>
      </c>
      <c r="E90" s="28">
        <v>0</v>
      </c>
      <c r="F90" s="28">
        <v>0</v>
      </c>
      <c r="G90" s="28">
        <v>0</v>
      </c>
      <c r="H90" s="28">
        <v>1556565</v>
      </c>
      <c r="I90" s="28">
        <f t="shared" si="3"/>
        <v>1556565</v>
      </c>
      <c r="J90" s="28"/>
      <c r="K90" s="28">
        <v>4688593</v>
      </c>
      <c r="L90" s="28">
        <v>24302</v>
      </c>
      <c r="M90" s="28">
        <v>18008144</v>
      </c>
      <c r="N90" s="28">
        <v>0</v>
      </c>
      <c r="O90" s="28">
        <f t="shared" si="4"/>
        <v>22721039</v>
      </c>
      <c r="P90" s="28"/>
      <c r="Q90" s="28">
        <f t="shared" si="5"/>
        <v>3241938</v>
      </c>
      <c r="R90" s="28">
        <v>311312</v>
      </c>
      <c r="S90" s="28">
        <v>3553250</v>
      </c>
      <c r="T90" s="30"/>
      <c r="U90" s="30"/>
      <c r="V90" s="30"/>
      <c r="W90" s="30"/>
      <c r="X90" s="30"/>
      <c r="Y90" s="30"/>
      <c r="Z90" s="30"/>
      <c r="AA90" s="30"/>
      <c r="AB90" s="31"/>
      <c r="AC90" s="31"/>
      <c r="AD90" s="31"/>
      <c r="AE90" s="31"/>
      <c r="AF90" s="31"/>
      <c r="AG90" s="31"/>
      <c r="AH90" s="31"/>
      <c r="AI90" s="31"/>
    </row>
    <row r="91" spans="1:35">
      <c r="A91" s="29">
        <v>31400</v>
      </c>
      <c r="B91" s="27" t="s">
        <v>457</v>
      </c>
      <c r="C91" s="27">
        <v>176513543</v>
      </c>
      <c r="D91" s="28">
        <v>137331100</v>
      </c>
      <c r="E91" s="28">
        <v>0</v>
      </c>
      <c r="F91" s="28">
        <v>0</v>
      </c>
      <c r="G91" s="28">
        <v>0</v>
      </c>
      <c r="H91" s="28">
        <v>4613755</v>
      </c>
      <c r="I91" s="28">
        <f t="shared" si="3"/>
        <v>4613755</v>
      </c>
      <c r="J91" s="28"/>
      <c r="K91" s="28">
        <v>9846892</v>
      </c>
      <c r="L91" s="28">
        <v>51038</v>
      </c>
      <c r="M91" s="28">
        <v>37820358</v>
      </c>
      <c r="N91" s="28">
        <v>0</v>
      </c>
      <c r="O91" s="28">
        <f t="shared" si="4"/>
        <v>47718288</v>
      </c>
      <c r="P91" s="28"/>
      <c r="Q91" s="28">
        <f t="shared" si="5"/>
        <v>6808655</v>
      </c>
      <c r="R91" s="28">
        <v>922753</v>
      </c>
      <c r="S91" s="28">
        <v>7731408</v>
      </c>
      <c r="T91" s="30"/>
      <c r="U91" s="30"/>
      <c r="V91" s="30"/>
      <c r="W91" s="30"/>
      <c r="X91" s="30"/>
      <c r="Y91" s="30"/>
      <c r="Z91" s="30"/>
      <c r="AA91" s="30"/>
      <c r="AB91" s="31"/>
      <c r="AC91" s="31"/>
      <c r="AD91" s="31"/>
      <c r="AE91" s="31"/>
      <c r="AF91" s="31"/>
      <c r="AG91" s="31"/>
      <c r="AH91" s="31"/>
      <c r="AI91" s="31"/>
    </row>
    <row r="92" spans="1:35">
      <c r="A92" s="29">
        <v>31405</v>
      </c>
      <c r="B92" s="27" t="s">
        <v>458</v>
      </c>
      <c r="C92" s="27">
        <v>35557944</v>
      </c>
      <c r="D92" s="28">
        <v>25366031</v>
      </c>
      <c r="E92" s="28">
        <v>0</v>
      </c>
      <c r="F92" s="28">
        <v>0</v>
      </c>
      <c r="G92" s="28">
        <v>0</v>
      </c>
      <c r="H92" s="28">
        <v>0</v>
      </c>
      <c r="I92" s="28">
        <f t="shared" si="3"/>
        <v>0</v>
      </c>
      <c r="J92" s="28"/>
      <c r="K92" s="28">
        <v>1818791</v>
      </c>
      <c r="L92" s="28">
        <v>9427</v>
      </c>
      <c r="M92" s="28">
        <v>6985689</v>
      </c>
      <c r="N92" s="28">
        <v>1471435</v>
      </c>
      <c r="O92" s="28">
        <f t="shared" si="4"/>
        <v>10285342</v>
      </c>
      <c r="P92" s="28"/>
      <c r="Q92" s="28">
        <f t="shared" si="5"/>
        <v>1257607</v>
      </c>
      <c r="R92" s="28">
        <v>-294291</v>
      </c>
      <c r="S92" s="28">
        <v>963316</v>
      </c>
      <c r="T92" s="30"/>
      <c r="U92" s="30"/>
      <c r="V92" s="30"/>
      <c r="W92" s="30"/>
      <c r="X92" s="30"/>
      <c r="Y92" s="30"/>
      <c r="Z92" s="30"/>
      <c r="AA92" s="30"/>
      <c r="AB92" s="31"/>
      <c r="AC92" s="31"/>
      <c r="AD92" s="31"/>
      <c r="AE92" s="31"/>
      <c r="AF92" s="31"/>
      <c r="AG92" s="31"/>
      <c r="AH92" s="31"/>
      <c r="AI92" s="31"/>
    </row>
    <row r="93" spans="1:35">
      <c r="A93" s="29">
        <v>31500</v>
      </c>
      <c r="B93" s="27" t="s">
        <v>459</v>
      </c>
      <c r="C93" s="27">
        <v>27252978</v>
      </c>
      <c r="D93" s="28">
        <v>20784929</v>
      </c>
      <c r="E93" s="28">
        <v>0</v>
      </c>
      <c r="F93" s="28">
        <v>0</v>
      </c>
      <c r="G93" s="28">
        <v>0</v>
      </c>
      <c r="H93" s="28">
        <v>276380</v>
      </c>
      <c r="I93" s="28">
        <f t="shared" si="3"/>
        <v>276380</v>
      </c>
      <c r="J93" s="28"/>
      <c r="K93" s="28">
        <v>1490318</v>
      </c>
      <c r="L93" s="28">
        <v>7725</v>
      </c>
      <c r="M93" s="28">
        <v>5724075</v>
      </c>
      <c r="N93" s="28">
        <v>0</v>
      </c>
      <c r="O93" s="28">
        <f t="shared" si="4"/>
        <v>7222118</v>
      </c>
      <c r="P93" s="28"/>
      <c r="Q93" s="28">
        <f t="shared" si="5"/>
        <v>1030483</v>
      </c>
      <c r="R93" s="28">
        <v>55280</v>
      </c>
      <c r="S93" s="28">
        <v>1085763</v>
      </c>
      <c r="T93" s="30"/>
      <c r="U93" s="30"/>
      <c r="V93" s="30"/>
      <c r="W93" s="30"/>
      <c r="X93" s="30"/>
      <c r="Y93" s="30"/>
      <c r="Z93" s="30"/>
      <c r="AA93" s="30"/>
      <c r="AB93" s="31"/>
      <c r="AC93" s="31"/>
      <c r="AD93" s="31"/>
      <c r="AE93" s="31"/>
      <c r="AF93" s="31"/>
      <c r="AG93" s="31"/>
      <c r="AH93" s="31"/>
      <c r="AI93" s="31"/>
    </row>
    <row r="94" spans="1:35">
      <c r="A94" s="29">
        <v>31600</v>
      </c>
      <c r="B94" s="27" t="s">
        <v>460</v>
      </c>
      <c r="C94" s="27">
        <v>125968422</v>
      </c>
      <c r="D94" s="28">
        <v>96995534</v>
      </c>
      <c r="E94" s="28">
        <v>0</v>
      </c>
      <c r="F94" s="28">
        <v>0</v>
      </c>
      <c r="G94" s="28">
        <v>0</v>
      </c>
      <c r="H94" s="28">
        <v>2178915</v>
      </c>
      <c r="I94" s="28">
        <f t="shared" si="3"/>
        <v>2178915</v>
      </c>
      <c r="J94" s="28"/>
      <c r="K94" s="28">
        <v>6954758</v>
      </c>
      <c r="L94" s="28">
        <v>36048</v>
      </c>
      <c r="M94" s="28">
        <v>26712127</v>
      </c>
      <c r="N94" s="28">
        <v>0</v>
      </c>
      <c r="O94" s="28">
        <f t="shared" si="4"/>
        <v>33702933</v>
      </c>
      <c r="P94" s="28"/>
      <c r="Q94" s="28">
        <f t="shared" si="5"/>
        <v>4808883</v>
      </c>
      <c r="R94" s="28">
        <v>435781</v>
      </c>
      <c r="S94" s="28">
        <v>5244664</v>
      </c>
      <c r="T94" s="30"/>
      <c r="U94" s="30"/>
      <c r="V94" s="30"/>
      <c r="W94" s="30"/>
      <c r="X94" s="30"/>
      <c r="Y94" s="30"/>
      <c r="Z94" s="30"/>
      <c r="AA94" s="30"/>
      <c r="AB94" s="31"/>
      <c r="AC94" s="31"/>
      <c r="AD94" s="31"/>
      <c r="AE94" s="31"/>
      <c r="AF94" s="31"/>
      <c r="AG94" s="31"/>
      <c r="AH94" s="31"/>
      <c r="AI94" s="31"/>
    </row>
    <row r="95" spans="1:35">
      <c r="A95" s="29">
        <v>31605</v>
      </c>
      <c r="B95" s="27" t="s">
        <v>461</v>
      </c>
      <c r="C95" s="27">
        <v>17339407</v>
      </c>
      <c r="D95" s="28">
        <v>13399850</v>
      </c>
      <c r="E95" s="28">
        <v>0</v>
      </c>
      <c r="F95" s="28">
        <v>0</v>
      </c>
      <c r="G95" s="28">
        <v>0</v>
      </c>
      <c r="H95" s="28">
        <v>411275</v>
      </c>
      <c r="I95" s="28">
        <f t="shared" si="3"/>
        <v>411275</v>
      </c>
      <c r="J95" s="28"/>
      <c r="K95" s="28">
        <v>960794</v>
      </c>
      <c r="L95" s="28">
        <v>4980</v>
      </c>
      <c r="M95" s="28">
        <v>3690258</v>
      </c>
      <c r="N95" s="28">
        <v>0</v>
      </c>
      <c r="O95" s="28">
        <f t="shared" si="4"/>
        <v>4656032</v>
      </c>
      <c r="P95" s="28"/>
      <c r="Q95" s="28">
        <f t="shared" si="5"/>
        <v>664343</v>
      </c>
      <c r="R95" s="28">
        <v>82251</v>
      </c>
      <c r="S95" s="28">
        <v>746594</v>
      </c>
      <c r="T95" s="30"/>
      <c r="U95" s="30"/>
      <c r="V95" s="30"/>
      <c r="W95" s="30"/>
      <c r="X95" s="30"/>
      <c r="Y95" s="30"/>
      <c r="Z95" s="30"/>
      <c r="AA95" s="30"/>
      <c r="AB95" s="31"/>
      <c r="AC95" s="31"/>
      <c r="AD95" s="31"/>
      <c r="AE95" s="31"/>
      <c r="AF95" s="31"/>
      <c r="AG95" s="31"/>
      <c r="AH95" s="31"/>
      <c r="AI95" s="31"/>
    </row>
    <row r="96" spans="1:35">
      <c r="A96" s="29">
        <v>31700</v>
      </c>
      <c r="B96" s="27" t="s">
        <v>462</v>
      </c>
      <c r="C96" s="27">
        <v>36556086</v>
      </c>
      <c r="D96" s="28">
        <v>28983229</v>
      </c>
      <c r="E96" s="28">
        <v>0</v>
      </c>
      <c r="F96" s="28">
        <v>0</v>
      </c>
      <c r="G96" s="28">
        <v>0</v>
      </c>
      <c r="H96" s="28">
        <v>1600670</v>
      </c>
      <c r="I96" s="28">
        <f t="shared" si="3"/>
        <v>1600670</v>
      </c>
      <c r="J96" s="28"/>
      <c r="K96" s="28">
        <v>2078151</v>
      </c>
      <c r="L96" s="28">
        <v>10771</v>
      </c>
      <c r="M96" s="28">
        <v>7981849</v>
      </c>
      <c r="N96" s="28">
        <v>0</v>
      </c>
      <c r="O96" s="28">
        <f t="shared" si="4"/>
        <v>10070771</v>
      </c>
      <c r="P96" s="28"/>
      <c r="Q96" s="28">
        <f t="shared" si="5"/>
        <v>1436942</v>
      </c>
      <c r="R96" s="28">
        <v>320139</v>
      </c>
      <c r="S96" s="28">
        <v>1757081</v>
      </c>
      <c r="T96" s="30"/>
      <c r="U96" s="30"/>
      <c r="V96" s="30"/>
      <c r="W96" s="30"/>
      <c r="X96" s="30"/>
      <c r="Y96" s="30"/>
      <c r="Z96" s="30"/>
      <c r="AA96" s="30"/>
      <c r="AB96" s="31"/>
      <c r="AC96" s="31"/>
      <c r="AD96" s="31"/>
      <c r="AE96" s="31"/>
      <c r="AF96" s="31"/>
      <c r="AG96" s="31"/>
      <c r="AH96" s="31"/>
      <c r="AI96" s="31"/>
    </row>
    <row r="97" spans="1:35">
      <c r="A97" s="29">
        <v>31800</v>
      </c>
      <c r="B97" s="27" t="s">
        <v>463</v>
      </c>
      <c r="C97" s="27">
        <v>231756779</v>
      </c>
      <c r="D97" s="28">
        <v>175976272</v>
      </c>
      <c r="E97" s="28">
        <v>0</v>
      </c>
      <c r="F97" s="28">
        <v>0</v>
      </c>
      <c r="G97" s="28">
        <v>0</v>
      </c>
      <c r="H97" s="28">
        <v>1259915</v>
      </c>
      <c r="I97" s="28">
        <f t="shared" si="3"/>
        <v>1259915</v>
      </c>
      <c r="J97" s="28"/>
      <c r="K97" s="28">
        <v>12617822</v>
      </c>
      <c r="L97" s="28">
        <v>65400</v>
      </c>
      <c r="M97" s="28">
        <v>48463062</v>
      </c>
      <c r="N97" s="28">
        <v>0</v>
      </c>
      <c r="O97" s="28">
        <f t="shared" si="4"/>
        <v>61146284</v>
      </c>
      <c r="P97" s="28"/>
      <c r="Q97" s="28">
        <f t="shared" si="5"/>
        <v>8724621</v>
      </c>
      <c r="R97" s="28">
        <v>251978</v>
      </c>
      <c r="S97" s="28">
        <v>8976599</v>
      </c>
      <c r="T97" s="30"/>
      <c r="U97" s="30"/>
      <c r="V97" s="30"/>
      <c r="W97" s="30"/>
      <c r="X97" s="30"/>
      <c r="Y97" s="30"/>
      <c r="Z97" s="30"/>
      <c r="AA97" s="30"/>
      <c r="AB97" s="31"/>
      <c r="AC97" s="31"/>
      <c r="AD97" s="31"/>
      <c r="AE97" s="31"/>
      <c r="AF97" s="31"/>
      <c r="AG97" s="31"/>
      <c r="AH97" s="31"/>
      <c r="AI97" s="31"/>
    </row>
    <row r="98" spans="1:35">
      <c r="A98" s="29">
        <v>31805</v>
      </c>
      <c r="B98" s="27" t="s">
        <v>464</v>
      </c>
      <c r="C98" s="27">
        <v>43113012</v>
      </c>
      <c r="D98" s="28">
        <v>31904515</v>
      </c>
      <c r="E98" s="28">
        <v>0</v>
      </c>
      <c r="F98" s="28">
        <v>0</v>
      </c>
      <c r="G98" s="28">
        <v>0</v>
      </c>
      <c r="H98" s="28">
        <v>0</v>
      </c>
      <c r="I98" s="28">
        <f t="shared" si="3"/>
        <v>0</v>
      </c>
      <c r="J98" s="28"/>
      <c r="K98" s="28">
        <v>2287612</v>
      </c>
      <c r="L98" s="28">
        <v>11857</v>
      </c>
      <c r="M98" s="28">
        <v>8786358</v>
      </c>
      <c r="N98" s="28">
        <v>554860</v>
      </c>
      <c r="O98" s="28">
        <f t="shared" si="4"/>
        <v>11640687</v>
      </c>
      <c r="P98" s="28"/>
      <c r="Q98" s="28">
        <f t="shared" si="5"/>
        <v>1581775</v>
      </c>
      <c r="R98" s="28">
        <v>-110969</v>
      </c>
      <c r="S98" s="28">
        <v>1470806</v>
      </c>
      <c r="T98" s="30"/>
      <c r="U98" s="30"/>
      <c r="V98" s="30"/>
      <c r="W98" s="30"/>
      <c r="X98" s="30"/>
      <c r="Y98" s="30"/>
      <c r="Z98" s="30"/>
      <c r="AA98" s="30"/>
      <c r="AB98" s="31"/>
      <c r="AC98" s="31"/>
      <c r="AD98" s="31"/>
      <c r="AE98" s="31"/>
      <c r="AF98" s="31"/>
      <c r="AG98" s="31"/>
      <c r="AH98" s="31"/>
      <c r="AI98" s="31"/>
    </row>
    <row r="99" spans="1:35">
      <c r="A99" s="29">
        <v>31810</v>
      </c>
      <c r="B99" s="27" t="s">
        <v>465</v>
      </c>
      <c r="C99" s="27">
        <v>57585964</v>
      </c>
      <c r="D99" s="28">
        <v>45773929</v>
      </c>
      <c r="E99" s="28">
        <v>0</v>
      </c>
      <c r="F99" s="28">
        <v>0</v>
      </c>
      <c r="G99" s="28">
        <v>0</v>
      </c>
      <c r="H99" s="28">
        <v>2550165</v>
      </c>
      <c r="I99" s="28">
        <f t="shared" si="3"/>
        <v>2550165</v>
      </c>
      <c r="J99" s="28"/>
      <c r="K99" s="28">
        <v>3282075</v>
      </c>
      <c r="L99" s="28">
        <v>17012</v>
      </c>
      <c r="M99" s="28">
        <v>12605931</v>
      </c>
      <c r="N99" s="28">
        <v>0</v>
      </c>
      <c r="O99" s="28">
        <f t="shared" si="4"/>
        <v>15905018</v>
      </c>
      <c r="P99" s="28"/>
      <c r="Q99" s="28">
        <f t="shared" si="5"/>
        <v>2269398</v>
      </c>
      <c r="R99" s="28">
        <v>510029</v>
      </c>
      <c r="S99" s="28">
        <v>2779427</v>
      </c>
      <c r="T99" s="30"/>
      <c r="U99" s="30"/>
      <c r="V99" s="30"/>
      <c r="W99" s="30"/>
      <c r="X99" s="30"/>
      <c r="Y99" s="30"/>
      <c r="Z99" s="30"/>
      <c r="AA99" s="30"/>
      <c r="AB99" s="31"/>
      <c r="AC99" s="31"/>
      <c r="AD99" s="31"/>
      <c r="AE99" s="31"/>
      <c r="AF99" s="31"/>
      <c r="AG99" s="31"/>
      <c r="AH99" s="31"/>
      <c r="AI99" s="31"/>
    </row>
    <row r="100" spans="1:35">
      <c r="A100" s="29">
        <v>31820</v>
      </c>
      <c r="B100" s="27" t="s">
        <v>466</v>
      </c>
      <c r="C100" s="27">
        <v>51377674</v>
      </c>
      <c r="D100" s="28">
        <v>38366389</v>
      </c>
      <c r="E100" s="28">
        <v>0</v>
      </c>
      <c r="F100" s="28">
        <v>0</v>
      </c>
      <c r="G100" s="28">
        <v>0</v>
      </c>
      <c r="H100" s="28">
        <v>0</v>
      </c>
      <c r="I100" s="28">
        <f t="shared" si="3"/>
        <v>0</v>
      </c>
      <c r="J100" s="28"/>
      <c r="K100" s="28">
        <v>2750941</v>
      </c>
      <c r="L100" s="28">
        <v>14259</v>
      </c>
      <c r="M100" s="28">
        <v>10565928</v>
      </c>
      <c r="N100" s="28">
        <v>471750</v>
      </c>
      <c r="O100" s="28">
        <f t="shared" si="4"/>
        <v>13802878</v>
      </c>
      <c r="P100" s="28"/>
      <c r="Q100" s="28">
        <f t="shared" si="5"/>
        <v>1902144</v>
      </c>
      <c r="R100" s="28">
        <v>-94345</v>
      </c>
      <c r="S100" s="28">
        <v>1807799</v>
      </c>
      <c r="T100" s="30"/>
      <c r="U100" s="30"/>
      <c r="V100" s="30"/>
      <c r="W100" s="30"/>
      <c r="X100" s="30"/>
      <c r="Y100" s="30"/>
      <c r="Z100" s="30"/>
      <c r="AA100" s="30"/>
      <c r="AB100" s="31"/>
      <c r="AC100" s="31"/>
      <c r="AD100" s="31"/>
      <c r="AE100" s="31"/>
      <c r="AF100" s="31"/>
      <c r="AG100" s="31"/>
      <c r="AH100" s="31"/>
      <c r="AI100" s="31"/>
    </row>
    <row r="101" spans="1:35">
      <c r="A101" s="29">
        <v>31900</v>
      </c>
      <c r="B101" s="27" t="s">
        <v>467</v>
      </c>
      <c r="C101" s="27">
        <v>135306096</v>
      </c>
      <c r="D101" s="28">
        <v>108008700</v>
      </c>
      <c r="E101" s="28">
        <v>0</v>
      </c>
      <c r="F101" s="28">
        <v>0</v>
      </c>
      <c r="G101" s="28">
        <v>0</v>
      </c>
      <c r="H101" s="28">
        <v>6479740</v>
      </c>
      <c r="I101" s="28">
        <f t="shared" si="3"/>
        <v>6479740</v>
      </c>
      <c r="J101" s="28"/>
      <c r="K101" s="28">
        <v>7744422</v>
      </c>
      <c r="L101" s="28">
        <v>40141</v>
      </c>
      <c r="M101" s="28">
        <v>29745103</v>
      </c>
      <c r="N101" s="28">
        <v>0</v>
      </c>
      <c r="O101" s="28">
        <f t="shared" si="4"/>
        <v>37529666</v>
      </c>
      <c r="P101" s="28"/>
      <c r="Q101" s="28">
        <f t="shared" si="5"/>
        <v>5354898</v>
      </c>
      <c r="R101" s="28">
        <v>1295944</v>
      </c>
      <c r="S101" s="28">
        <v>6650842</v>
      </c>
      <c r="T101" s="30"/>
      <c r="U101" s="30"/>
      <c r="V101" s="30"/>
      <c r="W101" s="30"/>
      <c r="X101" s="30"/>
      <c r="Y101" s="30"/>
      <c r="Z101" s="30"/>
      <c r="AA101" s="30"/>
      <c r="AB101" s="31"/>
      <c r="AC101" s="31"/>
      <c r="AD101" s="31"/>
      <c r="AE101" s="31"/>
      <c r="AF101" s="31"/>
      <c r="AG101" s="31"/>
      <c r="AH101" s="31"/>
      <c r="AI101" s="31"/>
    </row>
    <row r="102" spans="1:35">
      <c r="A102" s="29">
        <v>32000</v>
      </c>
      <c r="B102" s="27" t="s">
        <v>468</v>
      </c>
      <c r="C102" s="27">
        <v>54391589</v>
      </c>
      <c r="D102" s="28">
        <v>43299637</v>
      </c>
      <c r="E102" s="28">
        <v>0</v>
      </c>
      <c r="F102" s="28">
        <v>0</v>
      </c>
      <c r="G102" s="28">
        <v>0</v>
      </c>
      <c r="H102" s="28">
        <v>2498425</v>
      </c>
      <c r="I102" s="28">
        <f t="shared" si="3"/>
        <v>2498425</v>
      </c>
      <c r="J102" s="28"/>
      <c r="K102" s="28">
        <v>3104664</v>
      </c>
      <c r="L102" s="28">
        <v>16092</v>
      </c>
      <c r="M102" s="28">
        <v>11924522</v>
      </c>
      <c r="N102" s="28">
        <v>0</v>
      </c>
      <c r="O102" s="28">
        <f t="shared" si="4"/>
        <v>15045278</v>
      </c>
      <c r="P102" s="28"/>
      <c r="Q102" s="28">
        <f t="shared" si="5"/>
        <v>2146726</v>
      </c>
      <c r="R102" s="28">
        <v>499686</v>
      </c>
      <c r="S102" s="28">
        <v>2646412</v>
      </c>
      <c r="T102" s="30"/>
      <c r="U102" s="30"/>
      <c r="V102" s="30"/>
      <c r="W102" s="30"/>
      <c r="X102" s="30"/>
      <c r="Y102" s="30"/>
      <c r="Z102" s="30"/>
      <c r="AA102" s="30"/>
      <c r="AB102" s="31"/>
      <c r="AC102" s="31"/>
      <c r="AD102" s="31"/>
      <c r="AE102" s="31"/>
      <c r="AF102" s="31"/>
      <c r="AG102" s="31"/>
      <c r="AH102" s="31"/>
      <c r="AI102" s="31"/>
    </row>
    <row r="103" spans="1:35">
      <c r="A103" s="29">
        <v>32005</v>
      </c>
      <c r="B103" s="27" t="s">
        <v>469</v>
      </c>
      <c r="C103" s="27">
        <v>12266312</v>
      </c>
      <c r="D103" s="28">
        <v>8916042</v>
      </c>
      <c r="E103" s="28">
        <v>0</v>
      </c>
      <c r="F103" s="28">
        <v>0</v>
      </c>
      <c r="G103" s="28">
        <v>0</v>
      </c>
      <c r="H103" s="28">
        <v>0</v>
      </c>
      <c r="I103" s="28">
        <f t="shared" si="3"/>
        <v>0</v>
      </c>
      <c r="J103" s="28"/>
      <c r="K103" s="28">
        <v>639297</v>
      </c>
      <c r="L103" s="28">
        <v>3314</v>
      </c>
      <c r="M103" s="28">
        <v>2455437</v>
      </c>
      <c r="N103" s="28">
        <v>331200</v>
      </c>
      <c r="O103" s="28">
        <f t="shared" si="4"/>
        <v>3429248</v>
      </c>
      <c r="P103" s="28"/>
      <c r="Q103" s="28">
        <f t="shared" si="5"/>
        <v>442043</v>
      </c>
      <c r="R103" s="28">
        <v>-66240</v>
      </c>
      <c r="S103" s="28">
        <v>375803</v>
      </c>
      <c r="T103" s="30"/>
      <c r="U103" s="30"/>
      <c r="V103" s="30"/>
      <c r="W103" s="30"/>
      <c r="X103" s="30"/>
      <c r="Y103" s="30"/>
      <c r="Z103" s="30"/>
      <c r="AA103" s="30"/>
      <c r="AB103" s="31"/>
      <c r="AC103" s="31"/>
      <c r="AD103" s="31"/>
      <c r="AE103" s="31"/>
      <c r="AF103" s="31"/>
      <c r="AG103" s="31"/>
      <c r="AH103" s="31"/>
      <c r="AI103" s="31"/>
    </row>
    <row r="104" spans="1:35">
      <c r="A104" s="29">
        <v>32100</v>
      </c>
      <c r="B104" s="27" t="s">
        <v>470</v>
      </c>
      <c r="C104" s="27">
        <v>33917452</v>
      </c>
      <c r="D104" s="28">
        <v>24876632</v>
      </c>
      <c r="E104" s="28">
        <v>0</v>
      </c>
      <c r="F104" s="28">
        <v>0</v>
      </c>
      <c r="G104" s="28">
        <v>0</v>
      </c>
      <c r="H104" s="28">
        <v>0</v>
      </c>
      <c r="I104" s="28">
        <f t="shared" si="3"/>
        <v>0</v>
      </c>
      <c r="J104" s="28"/>
      <c r="K104" s="28">
        <v>1783700</v>
      </c>
      <c r="L104" s="28">
        <v>9245</v>
      </c>
      <c r="M104" s="28">
        <v>6850911</v>
      </c>
      <c r="N104" s="28">
        <v>754350</v>
      </c>
      <c r="O104" s="28">
        <f t="shared" si="4"/>
        <v>9398206</v>
      </c>
      <c r="P104" s="28"/>
      <c r="Q104" s="28">
        <f t="shared" si="5"/>
        <v>1233343</v>
      </c>
      <c r="R104" s="28">
        <v>-150872</v>
      </c>
      <c r="S104" s="28">
        <v>1082471</v>
      </c>
      <c r="T104" s="30"/>
      <c r="U104" s="30"/>
      <c r="V104" s="30"/>
      <c r="W104" s="30"/>
      <c r="X104" s="30"/>
      <c r="Y104" s="30"/>
      <c r="Z104" s="30"/>
      <c r="AA104" s="30"/>
      <c r="AB104" s="31"/>
      <c r="AC104" s="31"/>
      <c r="AD104" s="31"/>
      <c r="AE104" s="31"/>
      <c r="AF104" s="31"/>
      <c r="AG104" s="31"/>
      <c r="AH104" s="31"/>
      <c r="AI104" s="31"/>
    </row>
    <row r="105" spans="1:35">
      <c r="A105" s="29">
        <v>32200</v>
      </c>
      <c r="B105" s="27" t="s">
        <v>471</v>
      </c>
      <c r="C105" s="27">
        <v>20880154</v>
      </c>
      <c r="D105" s="28">
        <v>16039045</v>
      </c>
      <c r="E105" s="28">
        <v>0</v>
      </c>
      <c r="F105" s="28">
        <v>0</v>
      </c>
      <c r="G105" s="28">
        <v>0</v>
      </c>
      <c r="H105" s="28">
        <v>334140</v>
      </c>
      <c r="I105" s="28">
        <f t="shared" si="3"/>
        <v>334140</v>
      </c>
      <c r="J105" s="28"/>
      <c r="K105" s="28">
        <v>1150029</v>
      </c>
      <c r="L105" s="28">
        <v>5961</v>
      </c>
      <c r="M105" s="28">
        <v>4417080</v>
      </c>
      <c r="N105" s="28">
        <v>0</v>
      </c>
      <c r="O105" s="28">
        <f t="shared" si="4"/>
        <v>5573070</v>
      </c>
      <c r="P105" s="28"/>
      <c r="Q105" s="28">
        <f t="shared" si="5"/>
        <v>795190</v>
      </c>
      <c r="R105" s="28">
        <v>66824</v>
      </c>
      <c r="S105" s="28">
        <v>862014</v>
      </c>
      <c r="T105" s="30"/>
      <c r="U105" s="30"/>
      <c r="V105" s="30"/>
      <c r="W105" s="30"/>
      <c r="X105" s="30"/>
      <c r="Y105" s="30"/>
      <c r="Z105" s="30"/>
      <c r="AA105" s="30"/>
      <c r="AB105" s="31"/>
      <c r="AC105" s="31"/>
      <c r="AD105" s="31"/>
      <c r="AE105" s="31"/>
      <c r="AF105" s="31"/>
      <c r="AG105" s="31"/>
      <c r="AH105" s="31"/>
      <c r="AI105" s="31"/>
    </row>
    <row r="106" spans="1:35">
      <c r="A106" s="29">
        <v>32300</v>
      </c>
      <c r="B106" s="27" t="s">
        <v>472</v>
      </c>
      <c r="C106" s="27">
        <v>237332982</v>
      </c>
      <c r="D106" s="28">
        <v>184560641</v>
      </c>
      <c r="E106" s="28">
        <v>0</v>
      </c>
      <c r="F106" s="28">
        <v>0</v>
      </c>
      <c r="G106" s="28">
        <v>0</v>
      </c>
      <c r="H106" s="28">
        <v>5954220</v>
      </c>
      <c r="I106" s="28">
        <f t="shared" si="3"/>
        <v>5954220</v>
      </c>
      <c r="J106" s="28"/>
      <c r="K106" s="28">
        <v>13233337</v>
      </c>
      <c r="L106" s="28">
        <v>68591</v>
      </c>
      <c r="M106" s="28">
        <v>50827158</v>
      </c>
      <c r="N106" s="28">
        <v>0</v>
      </c>
      <c r="O106" s="28">
        <f t="shared" si="4"/>
        <v>64129086</v>
      </c>
      <c r="P106" s="28"/>
      <c r="Q106" s="28">
        <f t="shared" si="5"/>
        <v>9150220</v>
      </c>
      <c r="R106" s="28">
        <v>1190843</v>
      </c>
      <c r="S106" s="28">
        <v>10341063</v>
      </c>
      <c r="T106" s="30"/>
      <c r="U106" s="30"/>
      <c r="V106" s="30"/>
      <c r="W106" s="30"/>
      <c r="X106" s="30"/>
      <c r="Y106" s="30"/>
      <c r="Z106" s="30"/>
      <c r="AA106" s="30"/>
      <c r="AB106" s="31"/>
      <c r="AC106" s="31"/>
      <c r="AD106" s="31"/>
      <c r="AE106" s="31"/>
      <c r="AF106" s="31"/>
      <c r="AG106" s="31"/>
      <c r="AH106" s="31"/>
      <c r="AI106" s="31"/>
    </row>
    <row r="107" spans="1:35">
      <c r="A107" s="29">
        <v>32305</v>
      </c>
      <c r="B107" s="27" t="s">
        <v>473</v>
      </c>
      <c r="C107" s="27">
        <v>24387852</v>
      </c>
      <c r="D107" s="28">
        <v>18149963</v>
      </c>
      <c r="E107" s="28">
        <v>0</v>
      </c>
      <c r="F107" s="28">
        <v>0</v>
      </c>
      <c r="G107" s="28">
        <v>0</v>
      </c>
      <c r="H107" s="28">
        <v>0</v>
      </c>
      <c r="I107" s="28">
        <f t="shared" si="3"/>
        <v>0</v>
      </c>
      <c r="J107" s="28"/>
      <c r="K107" s="28">
        <v>1301386</v>
      </c>
      <c r="L107" s="28">
        <v>6745</v>
      </c>
      <c r="M107" s="28">
        <v>4998417</v>
      </c>
      <c r="N107" s="28">
        <v>209785</v>
      </c>
      <c r="O107" s="28">
        <f t="shared" si="4"/>
        <v>6516333</v>
      </c>
      <c r="P107" s="28"/>
      <c r="Q107" s="28">
        <f t="shared" si="5"/>
        <v>899846</v>
      </c>
      <c r="R107" s="28">
        <v>-41958</v>
      </c>
      <c r="S107" s="28">
        <v>857888</v>
      </c>
      <c r="T107" s="30"/>
      <c r="U107" s="30"/>
      <c r="V107" s="30"/>
      <c r="W107" s="30"/>
      <c r="X107" s="30"/>
      <c r="Y107" s="30"/>
      <c r="Z107" s="30"/>
      <c r="AA107" s="30"/>
      <c r="AB107" s="31"/>
      <c r="AC107" s="31"/>
      <c r="AD107" s="31"/>
      <c r="AE107" s="31"/>
      <c r="AF107" s="31"/>
      <c r="AG107" s="31"/>
      <c r="AH107" s="31"/>
      <c r="AI107" s="31"/>
    </row>
    <row r="108" spans="1:35">
      <c r="A108" s="29">
        <v>32400</v>
      </c>
      <c r="B108" s="27" t="s">
        <v>474</v>
      </c>
      <c r="C108" s="27">
        <v>84064050</v>
      </c>
      <c r="D108" s="28">
        <v>65370641</v>
      </c>
      <c r="E108" s="28">
        <v>0</v>
      </c>
      <c r="F108" s="28">
        <v>0</v>
      </c>
      <c r="G108" s="28">
        <v>0</v>
      </c>
      <c r="H108" s="28">
        <v>2245645</v>
      </c>
      <c r="I108" s="28">
        <f t="shared" si="3"/>
        <v>2245645</v>
      </c>
      <c r="J108" s="28"/>
      <c r="K108" s="28">
        <v>4687195</v>
      </c>
      <c r="L108" s="28">
        <v>24295</v>
      </c>
      <c r="M108" s="28">
        <v>18002776</v>
      </c>
      <c r="N108" s="28">
        <v>0</v>
      </c>
      <c r="O108" s="28">
        <f t="shared" si="4"/>
        <v>22714266</v>
      </c>
      <c r="P108" s="28"/>
      <c r="Q108" s="28">
        <f t="shared" si="5"/>
        <v>3240971</v>
      </c>
      <c r="R108" s="28">
        <v>449128</v>
      </c>
      <c r="S108" s="28">
        <v>3690099</v>
      </c>
      <c r="T108" s="30"/>
      <c r="U108" s="30"/>
      <c r="V108" s="30"/>
      <c r="W108" s="30"/>
      <c r="X108" s="30"/>
      <c r="Y108" s="30"/>
      <c r="Z108" s="30"/>
      <c r="AA108" s="30"/>
      <c r="AB108" s="31"/>
      <c r="AC108" s="31"/>
      <c r="AD108" s="31"/>
      <c r="AE108" s="31"/>
      <c r="AF108" s="31"/>
      <c r="AG108" s="31"/>
      <c r="AH108" s="31"/>
      <c r="AI108" s="31"/>
    </row>
    <row r="109" spans="1:35">
      <c r="A109" s="29">
        <v>32405</v>
      </c>
      <c r="B109" s="27" t="s">
        <v>475</v>
      </c>
      <c r="C109" s="27">
        <v>21011016</v>
      </c>
      <c r="D109" s="28">
        <v>15832522</v>
      </c>
      <c r="E109" s="28">
        <v>0</v>
      </c>
      <c r="F109" s="28">
        <v>0</v>
      </c>
      <c r="G109" s="28">
        <v>0</v>
      </c>
      <c r="H109" s="28">
        <v>46580</v>
      </c>
      <c r="I109" s="28">
        <f t="shared" si="3"/>
        <v>46580</v>
      </c>
      <c r="J109" s="28"/>
      <c r="K109" s="28">
        <v>1135221</v>
      </c>
      <c r="L109" s="28">
        <v>5884</v>
      </c>
      <c r="M109" s="28">
        <v>4360204</v>
      </c>
      <c r="N109" s="28">
        <v>0</v>
      </c>
      <c r="O109" s="28">
        <f t="shared" si="4"/>
        <v>5501309</v>
      </c>
      <c r="P109" s="28"/>
      <c r="Q109" s="28">
        <f t="shared" si="5"/>
        <v>784951</v>
      </c>
      <c r="R109" s="28">
        <v>9316</v>
      </c>
      <c r="S109" s="28">
        <v>794267</v>
      </c>
      <c r="T109" s="30"/>
      <c r="U109" s="30"/>
      <c r="V109" s="30"/>
      <c r="W109" s="30"/>
      <c r="X109" s="30"/>
      <c r="Y109" s="30"/>
      <c r="Z109" s="30"/>
      <c r="AA109" s="30"/>
      <c r="AB109" s="31"/>
      <c r="AC109" s="31"/>
      <c r="AD109" s="31"/>
      <c r="AE109" s="31"/>
      <c r="AF109" s="31"/>
      <c r="AG109" s="31"/>
      <c r="AH109" s="31"/>
      <c r="AI109" s="31"/>
    </row>
    <row r="110" spans="1:35">
      <c r="A110" s="29">
        <v>32410</v>
      </c>
      <c r="B110" s="27" t="s">
        <v>476</v>
      </c>
      <c r="C110" s="27">
        <v>33480925</v>
      </c>
      <c r="D110" s="28">
        <v>25336229</v>
      </c>
      <c r="E110" s="28">
        <v>0</v>
      </c>
      <c r="F110" s="28">
        <v>0</v>
      </c>
      <c r="G110" s="28">
        <v>0</v>
      </c>
      <c r="H110" s="28">
        <v>134205</v>
      </c>
      <c r="I110" s="28">
        <f t="shared" si="3"/>
        <v>134205</v>
      </c>
      <c r="J110" s="28"/>
      <c r="K110" s="28">
        <v>1816654</v>
      </c>
      <c r="L110" s="28">
        <v>9416</v>
      </c>
      <c r="M110" s="28">
        <v>6977482</v>
      </c>
      <c r="N110" s="28">
        <v>0</v>
      </c>
      <c r="O110" s="28">
        <f t="shared" si="4"/>
        <v>8803552</v>
      </c>
      <c r="P110" s="28"/>
      <c r="Q110" s="28">
        <f t="shared" si="5"/>
        <v>1256130</v>
      </c>
      <c r="R110" s="28">
        <v>26837</v>
      </c>
      <c r="S110" s="28">
        <v>1282967</v>
      </c>
      <c r="T110" s="30"/>
      <c r="U110" s="30"/>
      <c r="V110" s="30"/>
      <c r="W110" s="30"/>
      <c r="X110" s="30"/>
      <c r="Y110" s="30"/>
      <c r="Z110" s="30"/>
      <c r="AA110" s="30"/>
      <c r="AB110" s="31"/>
      <c r="AC110" s="31"/>
      <c r="AD110" s="31"/>
      <c r="AE110" s="31"/>
      <c r="AF110" s="31"/>
      <c r="AG110" s="31"/>
      <c r="AH110" s="31"/>
      <c r="AI110" s="31"/>
    </row>
    <row r="111" spans="1:35">
      <c r="A111" s="29">
        <v>32500</v>
      </c>
      <c r="B111" s="27" t="s">
        <v>477</v>
      </c>
      <c r="C111" s="27">
        <v>191972313</v>
      </c>
      <c r="D111" s="28">
        <v>143473565</v>
      </c>
      <c r="E111" s="28">
        <v>0</v>
      </c>
      <c r="F111" s="28">
        <v>0</v>
      </c>
      <c r="G111" s="28">
        <v>0</v>
      </c>
      <c r="H111" s="28">
        <v>0</v>
      </c>
      <c r="I111" s="28">
        <f t="shared" si="3"/>
        <v>0</v>
      </c>
      <c r="J111" s="28"/>
      <c r="K111" s="28">
        <v>10287319</v>
      </c>
      <c r="L111" s="28">
        <v>53321</v>
      </c>
      <c r="M111" s="28">
        <v>39511965</v>
      </c>
      <c r="N111" s="28">
        <v>1525485</v>
      </c>
      <c r="O111" s="28">
        <f t="shared" si="4"/>
        <v>51378090</v>
      </c>
      <c r="P111" s="28"/>
      <c r="Q111" s="28">
        <f t="shared" si="5"/>
        <v>7113189</v>
      </c>
      <c r="R111" s="28">
        <v>-305098</v>
      </c>
      <c r="S111" s="28">
        <v>6808091</v>
      </c>
      <c r="T111" s="30"/>
      <c r="U111" s="30"/>
      <c r="V111" s="30"/>
      <c r="W111" s="30"/>
      <c r="X111" s="30"/>
      <c r="Y111" s="30"/>
      <c r="Z111" s="30"/>
      <c r="AA111" s="30"/>
      <c r="AB111" s="31"/>
      <c r="AC111" s="31"/>
      <c r="AD111" s="31"/>
      <c r="AE111" s="31"/>
      <c r="AF111" s="31"/>
      <c r="AG111" s="31"/>
      <c r="AH111" s="31"/>
      <c r="AI111" s="31"/>
    </row>
    <row r="112" spans="1:35">
      <c r="A112" s="29">
        <v>32505</v>
      </c>
      <c r="B112" s="27" t="s">
        <v>478</v>
      </c>
      <c r="C112" s="27">
        <v>27995425</v>
      </c>
      <c r="D112" s="28">
        <v>19961169</v>
      </c>
      <c r="E112" s="28">
        <v>0</v>
      </c>
      <c r="F112" s="28">
        <v>0</v>
      </c>
      <c r="G112" s="28">
        <v>0</v>
      </c>
      <c r="H112" s="28">
        <v>0</v>
      </c>
      <c r="I112" s="28">
        <f t="shared" si="3"/>
        <v>0</v>
      </c>
      <c r="J112" s="28"/>
      <c r="K112" s="28">
        <v>1431253</v>
      </c>
      <c r="L112" s="28">
        <v>7418</v>
      </c>
      <c r="M112" s="28">
        <v>5497215</v>
      </c>
      <c r="N112" s="28">
        <v>1202670</v>
      </c>
      <c r="O112" s="28">
        <f t="shared" si="4"/>
        <v>8138556</v>
      </c>
      <c r="P112" s="28"/>
      <c r="Q112" s="28">
        <f t="shared" si="5"/>
        <v>989643</v>
      </c>
      <c r="R112" s="28">
        <v>-240535</v>
      </c>
      <c r="S112" s="28">
        <v>749108</v>
      </c>
      <c r="T112" s="30"/>
      <c r="U112" s="30"/>
      <c r="V112" s="30"/>
      <c r="W112" s="30"/>
      <c r="X112" s="30"/>
      <c r="Y112" s="30"/>
      <c r="Z112" s="30"/>
      <c r="AA112" s="30"/>
      <c r="AB112" s="31"/>
      <c r="AC112" s="31"/>
      <c r="AD112" s="31"/>
      <c r="AE112" s="31"/>
      <c r="AF112" s="31"/>
      <c r="AG112" s="31"/>
      <c r="AH112" s="31"/>
      <c r="AI112" s="31"/>
    </row>
    <row r="113" spans="1:35">
      <c r="A113" s="29">
        <v>32600</v>
      </c>
      <c r="B113" s="27" t="s">
        <v>479</v>
      </c>
      <c r="C113" s="27">
        <v>689415246</v>
      </c>
      <c r="D113" s="28">
        <v>518296049</v>
      </c>
      <c r="E113" s="28">
        <v>0</v>
      </c>
      <c r="F113" s="28">
        <v>0</v>
      </c>
      <c r="G113" s="28">
        <v>0</v>
      </c>
      <c r="H113" s="28">
        <v>0</v>
      </c>
      <c r="I113" s="28">
        <f t="shared" si="3"/>
        <v>0</v>
      </c>
      <c r="J113" s="28"/>
      <c r="K113" s="28">
        <v>37162780</v>
      </c>
      <c r="L113" s="28">
        <v>192621</v>
      </c>
      <c r="M113" s="28">
        <v>142736366</v>
      </c>
      <c r="N113" s="28">
        <v>2080300</v>
      </c>
      <c r="O113" s="28">
        <f t="shared" si="4"/>
        <v>182172067</v>
      </c>
      <c r="P113" s="28"/>
      <c r="Q113" s="28">
        <f t="shared" si="5"/>
        <v>25696286</v>
      </c>
      <c r="R113" s="28">
        <v>-416061</v>
      </c>
      <c r="S113" s="28">
        <v>25280225</v>
      </c>
      <c r="T113" s="30"/>
      <c r="U113" s="30"/>
      <c r="V113" s="30"/>
      <c r="W113" s="30"/>
      <c r="X113" s="30"/>
      <c r="Y113" s="30"/>
      <c r="Z113" s="30"/>
      <c r="AA113" s="30"/>
      <c r="AB113" s="31"/>
      <c r="AC113" s="31"/>
      <c r="AD113" s="31"/>
      <c r="AE113" s="31"/>
      <c r="AF113" s="31"/>
      <c r="AG113" s="31"/>
      <c r="AH113" s="31"/>
      <c r="AI113" s="31"/>
    </row>
    <row r="114" spans="1:35">
      <c r="A114" s="29">
        <v>32605</v>
      </c>
      <c r="B114" s="27" t="s">
        <v>480</v>
      </c>
      <c r="C114" s="27">
        <v>98040391</v>
      </c>
      <c r="D114" s="28">
        <v>69265469</v>
      </c>
      <c r="E114" s="28">
        <v>0</v>
      </c>
      <c r="F114" s="28">
        <v>0</v>
      </c>
      <c r="G114" s="28">
        <v>0</v>
      </c>
      <c r="H114" s="28">
        <v>0</v>
      </c>
      <c r="I114" s="28">
        <f t="shared" si="3"/>
        <v>0</v>
      </c>
      <c r="J114" s="28"/>
      <c r="K114" s="28">
        <v>4966462</v>
      </c>
      <c r="L114" s="28">
        <v>25742</v>
      </c>
      <c r="M114" s="28">
        <v>19075394</v>
      </c>
      <c r="N114" s="28">
        <v>4888195</v>
      </c>
      <c r="O114" s="28">
        <f t="shared" si="4"/>
        <v>28955793</v>
      </c>
      <c r="P114" s="28"/>
      <c r="Q114" s="28">
        <f t="shared" si="5"/>
        <v>3434071</v>
      </c>
      <c r="R114" s="28">
        <v>-977641</v>
      </c>
      <c r="S114" s="28">
        <v>2456430</v>
      </c>
      <c r="T114" s="30"/>
      <c r="U114" s="30"/>
      <c r="V114" s="30"/>
      <c r="W114" s="30"/>
      <c r="X114" s="30"/>
      <c r="Y114" s="30"/>
      <c r="Z114" s="30"/>
      <c r="AA114" s="30"/>
      <c r="AB114" s="31"/>
      <c r="AC114" s="31"/>
      <c r="AD114" s="31"/>
      <c r="AE114" s="31"/>
      <c r="AF114" s="31"/>
      <c r="AG114" s="31"/>
      <c r="AH114" s="31"/>
      <c r="AI114" s="31"/>
    </row>
    <row r="115" spans="1:35">
      <c r="A115" s="29">
        <v>32700</v>
      </c>
      <c r="B115" s="27" t="s">
        <v>481</v>
      </c>
      <c r="C115" s="27">
        <v>58639802</v>
      </c>
      <c r="D115" s="28">
        <v>46900827</v>
      </c>
      <c r="E115" s="28">
        <v>0</v>
      </c>
      <c r="F115" s="28">
        <v>0</v>
      </c>
      <c r="G115" s="28">
        <v>0</v>
      </c>
      <c r="H115" s="28">
        <v>2959870</v>
      </c>
      <c r="I115" s="28">
        <f t="shared" si="3"/>
        <v>2959870</v>
      </c>
      <c r="J115" s="28"/>
      <c r="K115" s="28">
        <v>3362876</v>
      </c>
      <c r="L115" s="28">
        <v>17430</v>
      </c>
      <c r="M115" s="28">
        <v>12916274</v>
      </c>
      <c r="N115" s="28">
        <v>0</v>
      </c>
      <c r="O115" s="28">
        <f t="shared" si="4"/>
        <v>16296580</v>
      </c>
      <c r="P115" s="28"/>
      <c r="Q115" s="28">
        <f t="shared" si="5"/>
        <v>2325268</v>
      </c>
      <c r="R115" s="28">
        <v>591975</v>
      </c>
      <c r="S115" s="28">
        <v>2917243</v>
      </c>
      <c r="T115" s="30"/>
      <c r="U115" s="30"/>
      <c r="V115" s="30"/>
      <c r="W115" s="30"/>
      <c r="X115" s="30"/>
      <c r="Y115" s="30"/>
      <c r="Z115" s="30"/>
      <c r="AA115" s="30"/>
      <c r="AB115" s="31"/>
      <c r="AC115" s="31"/>
      <c r="AD115" s="31"/>
      <c r="AE115" s="31"/>
      <c r="AF115" s="31"/>
      <c r="AG115" s="31"/>
      <c r="AH115" s="31"/>
      <c r="AI115" s="31"/>
    </row>
    <row r="116" spans="1:35">
      <c r="A116" s="29">
        <v>32800</v>
      </c>
      <c r="B116" s="27" t="s">
        <v>482</v>
      </c>
      <c r="C116" s="27">
        <v>78609531</v>
      </c>
      <c r="D116" s="28">
        <v>61923558</v>
      </c>
      <c r="E116" s="28">
        <v>0</v>
      </c>
      <c r="F116" s="28">
        <v>0</v>
      </c>
      <c r="G116" s="28">
        <v>0</v>
      </c>
      <c r="H116" s="28">
        <v>3084555</v>
      </c>
      <c r="I116" s="28">
        <f t="shared" si="3"/>
        <v>3084555</v>
      </c>
      <c r="J116" s="28"/>
      <c r="K116" s="28">
        <v>4440033</v>
      </c>
      <c r="L116" s="28">
        <v>23013</v>
      </c>
      <c r="M116" s="28">
        <v>17053465</v>
      </c>
      <c r="N116" s="28">
        <v>0</v>
      </c>
      <c r="O116" s="28">
        <f t="shared" si="4"/>
        <v>21516511</v>
      </c>
      <c r="P116" s="28"/>
      <c r="Q116" s="28">
        <f t="shared" si="5"/>
        <v>3070071</v>
      </c>
      <c r="R116" s="28">
        <v>616909</v>
      </c>
      <c r="S116" s="28">
        <v>3686980</v>
      </c>
      <c r="T116" s="30"/>
      <c r="U116" s="30"/>
      <c r="V116" s="30"/>
      <c r="W116" s="30"/>
      <c r="X116" s="30"/>
      <c r="Y116" s="30"/>
      <c r="Z116" s="30"/>
      <c r="AA116" s="30"/>
      <c r="AB116" s="31"/>
      <c r="AC116" s="31"/>
      <c r="AD116" s="31"/>
      <c r="AE116" s="31"/>
      <c r="AF116" s="31"/>
      <c r="AG116" s="31"/>
      <c r="AH116" s="31"/>
      <c r="AI116" s="31"/>
    </row>
    <row r="117" spans="1:35">
      <c r="A117" s="29">
        <v>32900</v>
      </c>
      <c r="B117" s="27" t="s">
        <v>483</v>
      </c>
      <c r="C117" s="27">
        <v>250186179</v>
      </c>
      <c r="D117" s="28">
        <v>196722370</v>
      </c>
      <c r="E117" s="28">
        <v>0</v>
      </c>
      <c r="F117" s="28">
        <v>0</v>
      </c>
      <c r="G117" s="28">
        <v>0</v>
      </c>
      <c r="H117" s="28">
        <v>8705140</v>
      </c>
      <c r="I117" s="28">
        <f t="shared" si="3"/>
        <v>8705140</v>
      </c>
      <c r="J117" s="28"/>
      <c r="K117" s="28">
        <v>14105356</v>
      </c>
      <c r="L117" s="28">
        <v>73111</v>
      </c>
      <c r="M117" s="28">
        <v>54176443</v>
      </c>
      <c r="N117" s="28">
        <v>0</v>
      </c>
      <c r="O117" s="28">
        <f t="shared" si="4"/>
        <v>68354910</v>
      </c>
      <c r="P117" s="28"/>
      <c r="Q117" s="28">
        <f t="shared" si="5"/>
        <v>9753179</v>
      </c>
      <c r="R117" s="28">
        <v>1741026</v>
      </c>
      <c r="S117" s="28">
        <v>11494205</v>
      </c>
      <c r="T117" s="30"/>
      <c r="U117" s="30"/>
      <c r="V117" s="30"/>
      <c r="W117" s="30"/>
      <c r="X117" s="30"/>
      <c r="Y117" s="30"/>
      <c r="Z117" s="30"/>
      <c r="AA117" s="30"/>
      <c r="AB117" s="31"/>
      <c r="AC117" s="31"/>
      <c r="AD117" s="31"/>
      <c r="AE117" s="31"/>
      <c r="AF117" s="31"/>
      <c r="AG117" s="31"/>
      <c r="AH117" s="31"/>
      <c r="AI117" s="31"/>
    </row>
    <row r="118" spans="1:35">
      <c r="A118" s="29">
        <v>32901</v>
      </c>
      <c r="B118" s="27" t="s">
        <v>484</v>
      </c>
      <c r="C118" s="27">
        <v>8597823</v>
      </c>
      <c r="D118" s="28">
        <v>5159836</v>
      </c>
      <c r="E118" s="28">
        <v>0</v>
      </c>
      <c r="F118" s="28">
        <v>0</v>
      </c>
      <c r="G118" s="28">
        <v>0</v>
      </c>
      <c r="H118" s="28">
        <v>0</v>
      </c>
      <c r="I118" s="28">
        <f t="shared" si="3"/>
        <v>0</v>
      </c>
      <c r="J118" s="28"/>
      <c r="K118" s="28">
        <v>369970</v>
      </c>
      <c r="L118" s="28">
        <v>1918</v>
      </c>
      <c r="M118" s="28">
        <v>1420995</v>
      </c>
      <c r="N118" s="28">
        <v>1489290</v>
      </c>
      <c r="O118" s="28">
        <f t="shared" si="4"/>
        <v>3282173</v>
      </c>
      <c r="P118" s="28"/>
      <c r="Q118" s="28">
        <f t="shared" si="5"/>
        <v>255816</v>
      </c>
      <c r="R118" s="28">
        <v>-297853</v>
      </c>
      <c r="S118" s="28">
        <v>-42037</v>
      </c>
      <c r="T118" s="30"/>
      <c r="U118" s="30"/>
      <c r="V118" s="30"/>
      <c r="W118" s="30"/>
      <c r="X118" s="30"/>
      <c r="Y118" s="30"/>
      <c r="Z118" s="30"/>
      <c r="AA118" s="30"/>
      <c r="AB118" s="31"/>
      <c r="AC118" s="31"/>
      <c r="AD118" s="31"/>
      <c r="AE118" s="31"/>
      <c r="AF118" s="31"/>
      <c r="AG118" s="31"/>
      <c r="AH118" s="31"/>
      <c r="AI118" s="31"/>
    </row>
    <row r="119" spans="1:35">
      <c r="A119" s="29">
        <v>32905</v>
      </c>
      <c r="B119" s="27" t="s">
        <v>485</v>
      </c>
      <c r="C119" s="27">
        <v>36155044</v>
      </c>
      <c r="D119" s="28">
        <v>25876396</v>
      </c>
      <c r="E119" s="28">
        <v>0</v>
      </c>
      <c r="F119" s="28">
        <v>0</v>
      </c>
      <c r="G119" s="28">
        <v>0</v>
      </c>
      <c r="H119" s="28">
        <v>0</v>
      </c>
      <c r="I119" s="28">
        <f t="shared" si="3"/>
        <v>0</v>
      </c>
      <c r="J119" s="28"/>
      <c r="K119" s="28">
        <v>1855385</v>
      </c>
      <c r="L119" s="28">
        <v>9617</v>
      </c>
      <c r="M119" s="28">
        <v>7126241</v>
      </c>
      <c r="N119" s="28">
        <v>1436310</v>
      </c>
      <c r="O119" s="28">
        <f t="shared" si="4"/>
        <v>10427553</v>
      </c>
      <c r="P119" s="28"/>
      <c r="Q119" s="28">
        <f t="shared" si="5"/>
        <v>1282910</v>
      </c>
      <c r="R119" s="28">
        <v>-287262</v>
      </c>
      <c r="S119" s="28">
        <v>995648</v>
      </c>
      <c r="T119" s="30"/>
      <c r="U119" s="30"/>
      <c r="V119" s="30"/>
      <c r="W119" s="30"/>
      <c r="X119" s="30"/>
      <c r="Y119" s="30"/>
      <c r="Z119" s="30"/>
      <c r="AA119" s="30"/>
      <c r="AB119" s="31"/>
      <c r="AC119" s="31"/>
      <c r="AD119" s="31"/>
      <c r="AE119" s="31"/>
      <c r="AF119" s="31"/>
      <c r="AG119" s="31"/>
      <c r="AH119" s="31"/>
      <c r="AI119" s="31"/>
    </row>
    <row r="120" spans="1:35">
      <c r="A120" s="29">
        <v>32910</v>
      </c>
      <c r="B120" s="27" t="s">
        <v>486</v>
      </c>
      <c r="C120" s="27">
        <v>45536024</v>
      </c>
      <c r="D120" s="28">
        <v>36132586</v>
      </c>
      <c r="E120" s="28">
        <v>0</v>
      </c>
      <c r="F120" s="28">
        <v>0</v>
      </c>
      <c r="G120" s="28">
        <v>0</v>
      </c>
      <c r="H120" s="28">
        <v>1996200</v>
      </c>
      <c r="I120" s="28">
        <f t="shared" si="3"/>
        <v>1996200</v>
      </c>
      <c r="J120" s="28"/>
      <c r="K120" s="28">
        <v>2590773</v>
      </c>
      <c r="L120" s="28">
        <v>13428</v>
      </c>
      <c r="M120" s="28">
        <v>9950749</v>
      </c>
      <c r="N120" s="28">
        <v>0</v>
      </c>
      <c r="O120" s="28">
        <f t="shared" si="4"/>
        <v>12554950</v>
      </c>
      <c r="P120" s="28"/>
      <c r="Q120" s="28">
        <f t="shared" si="5"/>
        <v>1791396</v>
      </c>
      <c r="R120" s="28">
        <v>399236</v>
      </c>
      <c r="S120" s="28">
        <v>2190632</v>
      </c>
      <c r="T120" s="30"/>
      <c r="U120" s="30"/>
      <c r="V120" s="30"/>
      <c r="W120" s="30"/>
      <c r="X120" s="30"/>
      <c r="Y120" s="30"/>
      <c r="Z120" s="30"/>
      <c r="AA120" s="30"/>
      <c r="AB120" s="31"/>
      <c r="AC120" s="31"/>
      <c r="AD120" s="31"/>
      <c r="AE120" s="31"/>
      <c r="AF120" s="31"/>
      <c r="AG120" s="31"/>
      <c r="AH120" s="31"/>
      <c r="AI120" s="31"/>
    </row>
    <row r="121" spans="1:35">
      <c r="A121" s="29">
        <v>32920</v>
      </c>
      <c r="B121" s="27" t="s">
        <v>487</v>
      </c>
      <c r="C121" s="27">
        <v>37359877</v>
      </c>
      <c r="D121" s="28">
        <v>30270973</v>
      </c>
      <c r="E121" s="28">
        <v>0</v>
      </c>
      <c r="F121" s="28">
        <v>0</v>
      </c>
      <c r="G121" s="28">
        <v>0</v>
      </c>
      <c r="H121" s="28">
        <v>2288770</v>
      </c>
      <c r="I121" s="28">
        <f t="shared" si="3"/>
        <v>2288770</v>
      </c>
      <c r="J121" s="28"/>
      <c r="K121" s="28">
        <v>2170484</v>
      </c>
      <c r="L121" s="28">
        <v>11250</v>
      </c>
      <c r="M121" s="28">
        <v>8336488</v>
      </c>
      <c r="N121" s="28">
        <v>0</v>
      </c>
      <c r="O121" s="28">
        <f t="shared" si="4"/>
        <v>10518222</v>
      </c>
      <c r="P121" s="28"/>
      <c r="Q121" s="28">
        <f t="shared" si="5"/>
        <v>1500786</v>
      </c>
      <c r="R121" s="28">
        <v>457753</v>
      </c>
      <c r="S121" s="28">
        <v>1958539</v>
      </c>
      <c r="T121" s="30"/>
      <c r="U121" s="30"/>
      <c r="V121" s="30"/>
      <c r="W121" s="30"/>
      <c r="X121" s="30"/>
      <c r="Y121" s="30"/>
      <c r="Z121" s="30"/>
      <c r="AA121" s="30"/>
      <c r="AB121" s="31"/>
      <c r="AC121" s="31"/>
      <c r="AD121" s="31"/>
      <c r="AE121" s="31"/>
      <c r="AF121" s="31"/>
      <c r="AG121" s="31"/>
      <c r="AH121" s="31"/>
      <c r="AI121" s="31"/>
    </row>
    <row r="122" spans="1:35">
      <c r="A122" s="29">
        <v>33000</v>
      </c>
      <c r="B122" s="27" t="s">
        <v>488</v>
      </c>
      <c r="C122" s="27">
        <v>96638459</v>
      </c>
      <c r="D122" s="28">
        <v>74143671</v>
      </c>
      <c r="E122" s="28">
        <v>0</v>
      </c>
      <c r="F122" s="28">
        <v>0</v>
      </c>
      <c r="G122" s="28">
        <v>0</v>
      </c>
      <c r="H122" s="28">
        <v>1286575</v>
      </c>
      <c r="I122" s="28">
        <f t="shared" si="3"/>
        <v>1286575</v>
      </c>
      <c r="J122" s="28"/>
      <c r="K122" s="28">
        <v>5316238</v>
      </c>
      <c r="L122" s="28">
        <v>27555</v>
      </c>
      <c r="M122" s="28">
        <v>20418828</v>
      </c>
      <c r="N122" s="28">
        <v>0</v>
      </c>
      <c r="O122" s="28">
        <f t="shared" si="4"/>
        <v>25762621</v>
      </c>
      <c r="P122" s="28"/>
      <c r="Q122" s="28">
        <f t="shared" si="5"/>
        <v>3675924</v>
      </c>
      <c r="R122" s="28">
        <v>257317</v>
      </c>
      <c r="S122" s="28">
        <v>3933241</v>
      </c>
      <c r="T122" s="30"/>
      <c r="U122" s="30"/>
      <c r="V122" s="30"/>
      <c r="W122" s="30"/>
      <c r="X122" s="30"/>
      <c r="Y122" s="30"/>
      <c r="Z122" s="30"/>
      <c r="AA122" s="30"/>
      <c r="AB122" s="31"/>
      <c r="AC122" s="31"/>
      <c r="AD122" s="31"/>
      <c r="AE122" s="31"/>
      <c r="AF122" s="31"/>
      <c r="AG122" s="31"/>
      <c r="AH122" s="31"/>
      <c r="AI122" s="31"/>
    </row>
    <row r="123" spans="1:35">
      <c r="A123" s="29">
        <v>33001</v>
      </c>
      <c r="B123" s="27" t="s">
        <v>489</v>
      </c>
      <c r="C123" s="27">
        <v>2571662</v>
      </c>
      <c r="D123" s="28">
        <v>2135878</v>
      </c>
      <c r="E123" s="28">
        <v>0</v>
      </c>
      <c r="F123" s="28">
        <v>0</v>
      </c>
      <c r="G123" s="28">
        <v>0</v>
      </c>
      <c r="H123" s="28">
        <v>215660</v>
      </c>
      <c r="I123" s="28">
        <f t="shared" si="3"/>
        <v>215660</v>
      </c>
      <c r="J123" s="28"/>
      <c r="K123" s="28">
        <v>153146</v>
      </c>
      <c r="L123" s="28">
        <v>794</v>
      </c>
      <c r="M123" s="28">
        <v>588211</v>
      </c>
      <c r="N123" s="28">
        <v>0</v>
      </c>
      <c r="O123" s="28">
        <f t="shared" si="4"/>
        <v>742151</v>
      </c>
      <c r="P123" s="28"/>
      <c r="Q123" s="28">
        <f t="shared" si="5"/>
        <v>105893</v>
      </c>
      <c r="R123" s="28">
        <v>43131</v>
      </c>
      <c r="S123" s="28">
        <v>149024</v>
      </c>
      <c r="T123" s="30"/>
      <c r="U123" s="30"/>
      <c r="V123" s="30"/>
      <c r="W123" s="30"/>
      <c r="X123" s="30"/>
      <c r="Y123" s="30"/>
      <c r="Z123" s="30"/>
      <c r="AA123" s="30"/>
      <c r="AB123" s="31"/>
      <c r="AC123" s="31"/>
      <c r="AD123" s="31"/>
      <c r="AE123" s="31"/>
      <c r="AF123" s="31"/>
      <c r="AG123" s="31"/>
      <c r="AH123" s="31"/>
      <c r="AI123" s="31"/>
    </row>
    <row r="124" spans="1:35">
      <c r="A124" s="29">
        <v>33027</v>
      </c>
      <c r="B124" s="27" t="s">
        <v>490</v>
      </c>
      <c r="C124" s="27">
        <v>9938112</v>
      </c>
      <c r="D124" s="28">
        <v>8646125</v>
      </c>
      <c r="E124" s="28">
        <v>0</v>
      </c>
      <c r="F124" s="28">
        <v>0</v>
      </c>
      <c r="G124" s="28">
        <v>0</v>
      </c>
      <c r="H124" s="28">
        <v>1226030</v>
      </c>
      <c r="I124" s="28">
        <f t="shared" si="3"/>
        <v>1226030</v>
      </c>
      <c r="J124" s="28"/>
      <c r="K124" s="28">
        <v>619943</v>
      </c>
      <c r="L124" s="28">
        <v>3213</v>
      </c>
      <c r="M124" s="28">
        <v>2381103</v>
      </c>
      <c r="N124" s="28">
        <v>0</v>
      </c>
      <c r="O124" s="28">
        <f t="shared" si="4"/>
        <v>3004259</v>
      </c>
      <c r="P124" s="28"/>
      <c r="Q124" s="28">
        <f t="shared" si="5"/>
        <v>428661</v>
      </c>
      <c r="R124" s="28">
        <v>245205</v>
      </c>
      <c r="S124" s="28">
        <v>673866</v>
      </c>
      <c r="T124" s="30"/>
      <c r="U124" s="30"/>
      <c r="V124" s="30"/>
      <c r="W124" s="30"/>
      <c r="X124" s="30"/>
      <c r="Y124" s="30"/>
      <c r="Z124" s="30"/>
      <c r="AA124" s="30"/>
      <c r="AB124" s="31"/>
      <c r="AC124" s="31"/>
      <c r="AD124" s="31"/>
      <c r="AE124" s="31"/>
      <c r="AF124" s="31"/>
      <c r="AG124" s="31"/>
      <c r="AH124" s="31"/>
      <c r="AI124" s="31"/>
    </row>
    <row r="125" spans="1:35">
      <c r="A125" s="29">
        <v>33100</v>
      </c>
      <c r="B125" s="27" t="s">
        <v>491</v>
      </c>
      <c r="C125" s="27">
        <v>138163312</v>
      </c>
      <c r="D125" s="28">
        <v>105778285</v>
      </c>
      <c r="E125" s="28">
        <v>0</v>
      </c>
      <c r="F125" s="28">
        <v>0</v>
      </c>
      <c r="G125" s="28">
        <v>0</v>
      </c>
      <c r="H125" s="28">
        <v>1699420</v>
      </c>
      <c r="I125" s="28">
        <f t="shared" si="3"/>
        <v>1699420</v>
      </c>
      <c r="J125" s="28"/>
      <c r="K125" s="28">
        <v>7584498</v>
      </c>
      <c r="L125" s="28">
        <v>39312</v>
      </c>
      <c r="M125" s="28">
        <v>29130857</v>
      </c>
      <c r="N125" s="28">
        <v>0</v>
      </c>
      <c r="O125" s="28">
        <f t="shared" si="4"/>
        <v>36754667</v>
      </c>
      <c r="P125" s="28"/>
      <c r="Q125" s="28">
        <f t="shared" si="5"/>
        <v>5244318</v>
      </c>
      <c r="R125" s="28">
        <v>339887</v>
      </c>
      <c r="S125" s="28">
        <v>5584205</v>
      </c>
      <c r="T125" s="30"/>
      <c r="U125" s="30"/>
      <c r="V125" s="30"/>
      <c r="W125" s="30"/>
      <c r="X125" s="30"/>
      <c r="Y125" s="30"/>
      <c r="Z125" s="30"/>
      <c r="AA125" s="30"/>
      <c r="AB125" s="31"/>
      <c r="AC125" s="31"/>
      <c r="AD125" s="31"/>
      <c r="AE125" s="31"/>
      <c r="AF125" s="31"/>
      <c r="AG125" s="31"/>
      <c r="AH125" s="31"/>
      <c r="AI125" s="31"/>
    </row>
    <row r="126" spans="1:35">
      <c r="A126" s="29">
        <v>33105</v>
      </c>
      <c r="B126" s="27" t="s">
        <v>492</v>
      </c>
      <c r="C126" s="27">
        <v>15531174</v>
      </c>
      <c r="D126" s="28">
        <v>11246954</v>
      </c>
      <c r="E126" s="28">
        <v>0</v>
      </c>
      <c r="F126" s="28">
        <v>0</v>
      </c>
      <c r="G126" s="28">
        <v>0</v>
      </c>
      <c r="H126" s="28">
        <v>0</v>
      </c>
      <c r="I126" s="28">
        <f t="shared" si="3"/>
        <v>0</v>
      </c>
      <c r="J126" s="28"/>
      <c r="K126" s="28">
        <v>806427</v>
      </c>
      <c r="L126" s="28">
        <v>4180</v>
      </c>
      <c r="M126" s="28">
        <v>3097360</v>
      </c>
      <c r="N126" s="28">
        <v>486990</v>
      </c>
      <c r="O126" s="28">
        <f t="shared" si="4"/>
        <v>4394957</v>
      </c>
      <c r="P126" s="28"/>
      <c r="Q126" s="28">
        <f t="shared" si="5"/>
        <v>557606</v>
      </c>
      <c r="R126" s="28">
        <v>-97400</v>
      </c>
      <c r="S126" s="28">
        <v>460206</v>
      </c>
      <c r="T126" s="30"/>
      <c r="U126" s="30"/>
      <c r="V126" s="30"/>
      <c r="W126" s="30"/>
      <c r="X126" s="30"/>
      <c r="Y126" s="30"/>
      <c r="Z126" s="30"/>
      <c r="AA126" s="30"/>
      <c r="AB126" s="31"/>
      <c r="AC126" s="31"/>
      <c r="AD126" s="31"/>
      <c r="AE126" s="31"/>
      <c r="AF126" s="31"/>
      <c r="AG126" s="31"/>
      <c r="AH126" s="31"/>
      <c r="AI126" s="31"/>
    </row>
    <row r="127" spans="1:35">
      <c r="A127" s="29">
        <v>33200</v>
      </c>
      <c r="B127" s="27" t="s">
        <v>493</v>
      </c>
      <c r="C127" s="27">
        <v>603001942</v>
      </c>
      <c r="D127" s="28">
        <v>468027345</v>
      </c>
      <c r="E127" s="28">
        <v>0</v>
      </c>
      <c r="F127" s="28">
        <v>0</v>
      </c>
      <c r="G127" s="28">
        <v>0</v>
      </c>
      <c r="H127" s="28">
        <v>13827995</v>
      </c>
      <c r="I127" s="28">
        <f t="shared" si="3"/>
        <v>13827995</v>
      </c>
      <c r="J127" s="28"/>
      <c r="K127" s="28">
        <v>33558422</v>
      </c>
      <c r="L127" s="28">
        <v>173939</v>
      </c>
      <c r="M127" s="28">
        <v>128892594</v>
      </c>
      <c r="N127" s="28">
        <v>0</v>
      </c>
      <c r="O127" s="28">
        <f t="shared" si="4"/>
        <v>162624955</v>
      </c>
      <c r="P127" s="28"/>
      <c r="Q127" s="28">
        <f t="shared" si="5"/>
        <v>23204045</v>
      </c>
      <c r="R127" s="28">
        <v>2765595</v>
      </c>
      <c r="S127" s="28">
        <v>25969640</v>
      </c>
      <c r="T127" s="30"/>
      <c r="U127" s="30"/>
      <c r="V127" s="30"/>
      <c r="W127" s="30"/>
      <c r="X127" s="30"/>
      <c r="Y127" s="30"/>
      <c r="Z127" s="30"/>
      <c r="AA127" s="30"/>
      <c r="AB127" s="31"/>
      <c r="AC127" s="31"/>
      <c r="AD127" s="31"/>
      <c r="AE127" s="31"/>
      <c r="AF127" s="31"/>
      <c r="AG127" s="31"/>
      <c r="AH127" s="31"/>
      <c r="AI127" s="31"/>
    </row>
    <row r="128" spans="1:35">
      <c r="A128" s="29">
        <v>33202</v>
      </c>
      <c r="B128" s="27" t="s">
        <v>494</v>
      </c>
      <c r="C128" s="27">
        <v>7214591</v>
      </c>
      <c r="D128" s="28">
        <v>6941474</v>
      </c>
      <c r="E128" s="28">
        <v>0</v>
      </c>
      <c r="F128" s="28">
        <v>0</v>
      </c>
      <c r="G128" s="28">
        <v>0</v>
      </c>
      <c r="H128" s="28">
        <v>1627260</v>
      </c>
      <c r="I128" s="28">
        <f t="shared" si="3"/>
        <v>1627260</v>
      </c>
      <c r="J128" s="28"/>
      <c r="K128" s="28">
        <v>497716</v>
      </c>
      <c r="L128" s="28">
        <v>2580</v>
      </c>
      <c r="M128" s="28">
        <v>1911650</v>
      </c>
      <c r="N128" s="28">
        <v>0</v>
      </c>
      <c r="O128" s="28">
        <f t="shared" si="4"/>
        <v>2411946</v>
      </c>
      <c r="P128" s="28"/>
      <c r="Q128" s="28">
        <f t="shared" si="5"/>
        <v>344147</v>
      </c>
      <c r="R128" s="28">
        <v>325452</v>
      </c>
      <c r="S128" s="28">
        <v>669599</v>
      </c>
      <c r="T128" s="30"/>
      <c r="U128" s="30"/>
      <c r="V128" s="30"/>
      <c r="W128" s="30"/>
      <c r="X128" s="30"/>
      <c r="Y128" s="30"/>
      <c r="Z128" s="30"/>
      <c r="AA128" s="30"/>
      <c r="AB128" s="31"/>
      <c r="AC128" s="31"/>
      <c r="AD128" s="31"/>
      <c r="AE128" s="31"/>
      <c r="AF128" s="31"/>
      <c r="AG128" s="31"/>
      <c r="AH128" s="31"/>
      <c r="AI128" s="31"/>
    </row>
    <row r="129" spans="1:35">
      <c r="A129" s="29">
        <v>33203</v>
      </c>
      <c r="B129" s="27" t="s">
        <v>495</v>
      </c>
      <c r="C129" s="27">
        <v>4992073</v>
      </c>
      <c r="D129" s="28">
        <v>4006932</v>
      </c>
      <c r="E129" s="28">
        <v>0</v>
      </c>
      <c r="F129" s="28">
        <v>0</v>
      </c>
      <c r="G129" s="28">
        <v>0</v>
      </c>
      <c r="H129" s="28">
        <v>250315</v>
      </c>
      <c r="I129" s="28">
        <f t="shared" si="3"/>
        <v>250315</v>
      </c>
      <c r="J129" s="28"/>
      <c r="K129" s="28">
        <v>287304</v>
      </c>
      <c r="L129" s="28">
        <v>1489</v>
      </c>
      <c r="M129" s="28">
        <v>1103491</v>
      </c>
      <c r="N129" s="28">
        <v>0</v>
      </c>
      <c r="O129" s="28">
        <f t="shared" si="4"/>
        <v>1392284</v>
      </c>
      <c r="P129" s="28"/>
      <c r="Q129" s="28">
        <f t="shared" si="5"/>
        <v>198657</v>
      </c>
      <c r="R129" s="28">
        <v>50063</v>
      </c>
      <c r="S129" s="28">
        <v>248720</v>
      </c>
      <c r="T129" s="30"/>
      <c r="U129" s="30"/>
      <c r="V129" s="30"/>
      <c r="W129" s="30"/>
      <c r="X129" s="30"/>
      <c r="Y129" s="30"/>
      <c r="Z129" s="30"/>
      <c r="AA129" s="30"/>
      <c r="AB129" s="31"/>
      <c r="AC129" s="31"/>
      <c r="AD129" s="31"/>
      <c r="AE129" s="31"/>
      <c r="AF129" s="31"/>
      <c r="AG129" s="31"/>
      <c r="AH129" s="31"/>
      <c r="AI129" s="31"/>
    </row>
    <row r="130" spans="1:35">
      <c r="A130" s="29">
        <v>33204</v>
      </c>
      <c r="B130" s="27" t="s">
        <v>496</v>
      </c>
      <c r="C130" s="27">
        <v>17614820</v>
      </c>
      <c r="D130" s="28">
        <v>14468414</v>
      </c>
      <c r="E130" s="28">
        <v>0</v>
      </c>
      <c r="F130" s="28">
        <v>0</v>
      </c>
      <c r="G130" s="28">
        <v>0</v>
      </c>
      <c r="H130" s="28">
        <v>1230005</v>
      </c>
      <c r="I130" s="28">
        <f t="shared" si="3"/>
        <v>1230005</v>
      </c>
      <c r="J130" s="28"/>
      <c r="K130" s="28">
        <v>1037412</v>
      </c>
      <c r="L130" s="28">
        <v>5377</v>
      </c>
      <c r="M130" s="28">
        <v>3984535</v>
      </c>
      <c r="N130" s="28">
        <v>0</v>
      </c>
      <c r="O130" s="28">
        <f t="shared" si="4"/>
        <v>5027324</v>
      </c>
      <c r="P130" s="28"/>
      <c r="Q130" s="28">
        <f t="shared" si="5"/>
        <v>717321</v>
      </c>
      <c r="R130" s="28">
        <v>246004</v>
      </c>
      <c r="S130" s="28">
        <v>963325</v>
      </c>
      <c r="T130" s="30"/>
      <c r="U130" s="30"/>
      <c r="V130" s="30"/>
      <c r="W130" s="30"/>
      <c r="X130" s="30"/>
      <c r="Y130" s="30"/>
      <c r="Z130" s="30"/>
      <c r="AA130" s="30"/>
      <c r="AB130" s="31"/>
      <c r="AC130" s="31"/>
      <c r="AD130" s="31"/>
      <c r="AE130" s="31"/>
      <c r="AF130" s="31"/>
      <c r="AG130" s="31"/>
      <c r="AH130" s="31"/>
      <c r="AI130" s="31"/>
    </row>
    <row r="131" spans="1:35">
      <c r="A131" s="29">
        <v>33205</v>
      </c>
      <c r="B131" s="27" t="s">
        <v>497</v>
      </c>
      <c r="C131" s="27">
        <v>48649784</v>
      </c>
      <c r="D131" s="28">
        <v>35343440</v>
      </c>
      <c r="E131" s="28">
        <v>0</v>
      </c>
      <c r="F131" s="28">
        <v>0</v>
      </c>
      <c r="G131" s="28">
        <v>0</v>
      </c>
      <c r="H131" s="28">
        <v>0</v>
      </c>
      <c r="I131" s="28">
        <f t="shared" si="3"/>
        <v>0</v>
      </c>
      <c r="J131" s="28"/>
      <c r="K131" s="28">
        <v>2534190</v>
      </c>
      <c r="L131" s="28">
        <v>13135</v>
      </c>
      <c r="M131" s="28">
        <v>9733422</v>
      </c>
      <c r="N131" s="28">
        <v>1374235</v>
      </c>
      <c r="O131" s="28">
        <f t="shared" si="4"/>
        <v>13654982</v>
      </c>
      <c r="P131" s="28"/>
      <c r="Q131" s="28">
        <f t="shared" si="5"/>
        <v>1752271</v>
      </c>
      <c r="R131" s="28">
        <v>-274850</v>
      </c>
      <c r="S131" s="28">
        <v>1477421</v>
      </c>
      <c r="T131" s="30"/>
      <c r="U131" s="30"/>
      <c r="V131" s="30"/>
      <c r="W131" s="30"/>
      <c r="X131" s="30"/>
      <c r="Y131" s="30"/>
      <c r="Z131" s="30"/>
      <c r="AA131" s="30"/>
      <c r="AB131" s="31"/>
      <c r="AC131" s="31"/>
      <c r="AD131" s="31"/>
      <c r="AE131" s="31"/>
      <c r="AF131" s="31"/>
      <c r="AG131" s="31"/>
      <c r="AH131" s="31"/>
      <c r="AI131" s="31"/>
    </row>
    <row r="132" spans="1:35">
      <c r="A132" s="29">
        <v>33206</v>
      </c>
      <c r="B132" s="27" t="s">
        <v>498</v>
      </c>
      <c r="C132" s="27">
        <v>3975469</v>
      </c>
      <c r="D132" s="28">
        <v>3308308</v>
      </c>
      <c r="E132" s="28">
        <v>0</v>
      </c>
      <c r="F132" s="28">
        <v>0</v>
      </c>
      <c r="G132" s="28">
        <v>0</v>
      </c>
      <c r="H132" s="28">
        <v>340795</v>
      </c>
      <c r="I132" s="28">
        <f t="shared" si="3"/>
        <v>340795</v>
      </c>
      <c r="J132" s="28"/>
      <c r="K132" s="28">
        <v>237212</v>
      </c>
      <c r="L132" s="28">
        <v>1230</v>
      </c>
      <c r="M132" s="28">
        <v>911093</v>
      </c>
      <c r="N132" s="28">
        <v>0</v>
      </c>
      <c r="O132" s="28">
        <f t="shared" si="4"/>
        <v>1149535</v>
      </c>
      <c r="P132" s="28"/>
      <c r="Q132" s="28">
        <f t="shared" si="5"/>
        <v>164021</v>
      </c>
      <c r="R132" s="28">
        <v>68160</v>
      </c>
      <c r="S132" s="28">
        <v>232181</v>
      </c>
      <c r="T132" s="30"/>
      <c r="U132" s="30"/>
      <c r="V132" s="30"/>
      <c r="W132" s="30"/>
      <c r="X132" s="30"/>
      <c r="Y132" s="30"/>
      <c r="Z132" s="30"/>
      <c r="AA132" s="30"/>
      <c r="AB132" s="31"/>
      <c r="AC132" s="31"/>
      <c r="AD132" s="31"/>
      <c r="AE132" s="31"/>
      <c r="AF132" s="31"/>
      <c r="AG132" s="31"/>
      <c r="AH132" s="31"/>
      <c r="AI132" s="31"/>
    </row>
    <row r="133" spans="1:35">
      <c r="A133" s="29">
        <v>33207</v>
      </c>
      <c r="B133" s="27" t="s">
        <v>499</v>
      </c>
      <c r="C133" s="27">
        <v>8157012</v>
      </c>
      <c r="D133" s="28">
        <v>9486827</v>
      </c>
      <c r="E133" s="28">
        <v>0</v>
      </c>
      <c r="F133" s="28">
        <v>0</v>
      </c>
      <c r="G133" s="28">
        <v>0</v>
      </c>
      <c r="H133" s="28">
        <v>3614020</v>
      </c>
      <c r="I133" s="28">
        <f t="shared" si="3"/>
        <v>3614020</v>
      </c>
      <c r="J133" s="28"/>
      <c r="K133" s="28">
        <v>680223</v>
      </c>
      <c r="L133" s="28">
        <v>3526</v>
      </c>
      <c r="M133" s="28">
        <v>2612629</v>
      </c>
      <c r="N133" s="28">
        <v>0</v>
      </c>
      <c r="O133" s="28">
        <f t="shared" si="4"/>
        <v>3296378</v>
      </c>
      <c r="P133" s="28"/>
      <c r="Q133" s="28">
        <f t="shared" si="5"/>
        <v>470342</v>
      </c>
      <c r="R133" s="28">
        <v>722804</v>
      </c>
      <c r="S133" s="28">
        <v>1193146</v>
      </c>
      <c r="T133" s="30"/>
      <c r="U133" s="30"/>
      <c r="V133" s="30"/>
      <c r="W133" s="30"/>
      <c r="X133" s="30"/>
      <c r="Y133" s="30"/>
      <c r="Z133" s="30"/>
      <c r="AA133" s="30"/>
      <c r="AB133" s="31"/>
      <c r="AC133" s="31"/>
      <c r="AD133" s="31"/>
      <c r="AE133" s="31"/>
      <c r="AF133" s="31"/>
      <c r="AG133" s="31"/>
      <c r="AH133" s="31"/>
      <c r="AI133" s="31"/>
    </row>
    <row r="134" spans="1:35">
      <c r="A134" s="29">
        <v>33208</v>
      </c>
      <c r="B134" s="27" t="s">
        <v>500</v>
      </c>
      <c r="C134" s="27">
        <v>1303837</v>
      </c>
      <c r="D134" s="28">
        <v>895903</v>
      </c>
      <c r="E134" s="28">
        <v>0</v>
      </c>
      <c r="F134" s="28">
        <v>0</v>
      </c>
      <c r="G134" s="28">
        <v>0</v>
      </c>
      <c r="H134" s="28">
        <v>0</v>
      </c>
      <c r="I134" s="28">
        <f t="shared" si="3"/>
        <v>0</v>
      </c>
      <c r="J134" s="28"/>
      <c r="K134" s="28">
        <v>64238</v>
      </c>
      <c r="L134" s="28">
        <v>333</v>
      </c>
      <c r="M134" s="28">
        <v>246728</v>
      </c>
      <c r="N134" s="28">
        <v>112295</v>
      </c>
      <c r="O134" s="28">
        <f t="shared" si="4"/>
        <v>423594</v>
      </c>
      <c r="P134" s="28"/>
      <c r="Q134" s="28">
        <f t="shared" si="5"/>
        <v>44417</v>
      </c>
      <c r="R134" s="28">
        <v>-22454</v>
      </c>
      <c r="S134" s="28">
        <v>21963</v>
      </c>
      <c r="T134" s="30"/>
      <c r="U134" s="30"/>
      <c r="V134" s="30"/>
      <c r="W134" s="30"/>
      <c r="X134" s="30"/>
      <c r="Y134" s="30"/>
      <c r="Z134" s="30"/>
      <c r="AA134" s="30"/>
      <c r="AB134" s="31"/>
      <c r="AC134" s="31"/>
      <c r="AD134" s="31"/>
      <c r="AE134" s="31"/>
      <c r="AF134" s="31"/>
      <c r="AG134" s="31"/>
      <c r="AH134" s="31"/>
      <c r="AI134" s="31"/>
    </row>
    <row r="135" spans="1:35">
      <c r="A135" s="29">
        <v>33209</v>
      </c>
      <c r="B135" s="27" t="s">
        <v>501</v>
      </c>
      <c r="C135" s="27">
        <v>3006485</v>
      </c>
      <c r="D135" s="28">
        <v>2453128</v>
      </c>
      <c r="E135" s="28">
        <v>0</v>
      </c>
      <c r="F135" s="28">
        <v>0</v>
      </c>
      <c r="G135" s="28">
        <v>0</v>
      </c>
      <c r="H135" s="28">
        <v>195065</v>
      </c>
      <c r="I135" s="28">
        <f t="shared" si="3"/>
        <v>195065</v>
      </c>
      <c r="J135" s="28"/>
      <c r="K135" s="28">
        <v>175894</v>
      </c>
      <c r="L135" s="28">
        <v>912</v>
      </c>
      <c r="M135" s="28">
        <v>675580</v>
      </c>
      <c r="N135" s="28">
        <v>0</v>
      </c>
      <c r="O135" s="28">
        <f t="shared" si="4"/>
        <v>852386</v>
      </c>
      <c r="P135" s="28"/>
      <c r="Q135" s="28">
        <f t="shared" si="5"/>
        <v>121622</v>
      </c>
      <c r="R135" s="28">
        <v>39013</v>
      </c>
      <c r="S135" s="28">
        <v>160635</v>
      </c>
      <c r="T135" s="30"/>
      <c r="U135" s="30"/>
      <c r="V135" s="30"/>
      <c r="W135" s="30"/>
      <c r="X135" s="30"/>
      <c r="Y135" s="30"/>
      <c r="Z135" s="30"/>
      <c r="AA135" s="30"/>
      <c r="AB135" s="31"/>
      <c r="AC135" s="31"/>
      <c r="AD135" s="31"/>
      <c r="AE135" s="31"/>
      <c r="AF135" s="31"/>
      <c r="AG135" s="31"/>
      <c r="AH135" s="31"/>
      <c r="AI135" s="31"/>
    </row>
    <row r="136" spans="1:35">
      <c r="A136" s="29">
        <v>33300</v>
      </c>
      <c r="B136" s="27" t="s">
        <v>502</v>
      </c>
      <c r="C136" s="27">
        <v>86919463</v>
      </c>
      <c r="D136" s="28">
        <v>67632801</v>
      </c>
      <c r="E136" s="28">
        <v>0</v>
      </c>
      <c r="F136" s="28">
        <v>0</v>
      </c>
      <c r="G136" s="28">
        <v>0</v>
      </c>
      <c r="H136" s="28">
        <v>2296410</v>
      </c>
      <c r="I136" s="28">
        <f t="shared" ref="I136:I199" si="6">SUM(E136:H136)</f>
        <v>2296410</v>
      </c>
      <c r="J136" s="28"/>
      <c r="K136" s="28">
        <v>4849396</v>
      </c>
      <c r="L136" s="28">
        <v>25135</v>
      </c>
      <c r="M136" s="28">
        <v>18625765</v>
      </c>
      <c r="N136" s="28">
        <v>0</v>
      </c>
      <c r="O136" s="28">
        <f t="shared" ref="O136:O199" si="7">SUM(K136:N136)</f>
        <v>23500296</v>
      </c>
      <c r="P136" s="28"/>
      <c r="Q136" s="28">
        <f t="shared" ref="Q136:Q199" si="8">S136-R136</f>
        <v>3353126</v>
      </c>
      <c r="R136" s="28">
        <v>459278</v>
      </c>
      <c r="S136" s="28">
        <v>3812404</v>
      </c>
      <c r="T136" s="30"/>
      <c r="U136" s="30"/>
      <c r="V136" s="30"/>
      <c r="W136" s="30"/>
      <c r="X136" s="30"/>
      <c r="Y136" s="30"/>
      <c r="Z136" s="30"/>
      <c r="AA136" s="30"/>
      <c r="AB136" s="31"/>
      <c r="AC136" s="31"/>
      <c r="AD136" s="31"/>
      <c r="AE136" s="31"/>
      <c r="AF136" s="31"/>
      <c r="AG136" s="31"/>
      <c r="AH136" s="31"/>
      <c r="AI136" s="31"/>
    </row>
    <row r="137" spans="1:35">
      <c r="A137" s="29">
        <v>33305</v>
      </c>
      <c r="B137" s="27" t="s">
        <v>503</v>
      </c>
      <c r="C137" s="27">
        <v>22163784</v>
      </c>
      <c r="D137" s="28">
        <v>16162132</v>
      </c>
      <c r="E137" s="28">
        <v>0</v>
      </c>
      <c r="F137" s="28">
        <v>0</v>
      </c>
      <c r="G137" s="28">
        <v>0</v>
      </c>
      <c r="H137" s="28">
        <v>0</v>
      </c>
      <c r="I137" s="28">
        <f t="shared" si="6"/>
        <v>0</v>
      </c>
      <c r="J137" s="28"/>
      <c r="K137" s="28">
        <v>1158855</v>
      </c>
      <c r="L137" s="28">
        <v>6007</v>
      </c>
      <c r="M137" s="28">
        <v>4450977</v>
      </c>
      <c r="N137" s="28">
        <v>525545</v>
      </c>
      <c r="O137" s="28">
        <f t="shared" si="7"/>
        <v>6141384</v>
      </c>
      <c r="P137" s="28"/>
      <c r="Q137" s="28">
        <f t="shared" si="8"/>
        <v>801293</v>
      </c>
      <c r="R137" s="28">
        <v>-105105</v>
      </c>
      <c r="S137" s="28">
        <v>696188</v>
      </c>
      <c r="T137" s="30"/>
      <c r="U137" s="30"/>
      <c r="V137" s="30"/>
      <c r="W137" s="30"/>
      <c r="X137" s="30"/>
      <c r="Y137" s="30"/>
      <c r="Z137" s="30"/>
      <c r="AA137" s="30"/>
      <c r="AB137" s="31"/>
      <c r="AC137" s="31"/>
      <c r="AD137" s="31"/>
      <c r="AE137" s="31"/>
      <c r="AF137" s="31"/>
      <c r="AG137" s="31"/>
      <c r="AH137" s="31"/>
      <c r="AI137" s="31"/>
    </row>
    <row r="138" spans="1:35">
      <c r="A138" s="29">
        <v>33400</v>
      </c>
      <c r="B138" s="27" t="s">
        <v>504</v>
      </c>
      <c r="C138" s="27">
        <v>773027436</v>
      </c>
      <c r="D138" s="28">
        <v>611031994</v>
      </c>
      <c r="E138" s="28">
        <v>0</v>
      </c>
      <c r="F138" s="28">
        <v>0</v>
      </c>
      <c r="G138" s="28">
        <v>0</v>
      </c>
      <c r="H138" s="28">
        <v>30809690</v>
      </c>
      <c r="I138" s="28">
        <f t="shared" si="6"/>
        <v>30809690</v>
      </c>
      <c r="J138" s="28"/>
      <c r="K138" s="28">
        <v>43812118</v>
      </c>
      <c r="L138" s="28">
        <v>227086</v>
      </c>
      <c r="M138" s="28">
        <v>168275421</v>
      </c>
      <c r="N138" s="28">
        <v>0</v>
      </c>
      <c r="O138" s="28">
        <f t="shared" si="7"/>
        <v>212314625</v>
      </c>
      <c r="P138" s="28"/>
      <c r="Q138" s="28">
        <f t="shared" si="8"/>
        <v>30293985</v>
      </c>
      <c r="R138" s="28">
        <v>6161940</v>
      </c>
      <c r="S138" s="28">
        <v>36455925</v>
      </c>
      <c r="T138" s="30"/>
      <c r="U138" s="30"/>
      <c r="V138" s="30"/>
      <c r="W138" s="30"/>
      <c r="X138" s="30"/>
      <c r="Y138" s="30"/>
      <c r="Z138" s="30"/>
      <c r="AA138" s="30"/>
      <c r="AB138" s="31"/>
      <c r="AC138" s="31"/>
      <c r="AD138" s="31"/>
      <c r="AE138" s="31"/>
      <c r="AF138" s="31"/>
      <c r="AG138" s="31"/>
      <c r="AH138" s="31"/>
      <c r="AI138" s="31"/>
    </row>
    <row r="139" spans="1:35">
      <c r="A139" s="29">
        <v>33402</v>
      </c>
      <c r="B139" s="27" t="s">
        <v>505</v>
      </c>
      <c r="C139" s="27">
        <v>6115074</v>
      </c>
      <c r="D139" s="28">
        <v>4960057</v>
      </c>
      <c r="E139" s="28">
        <v>0</v>
      </c>
      <c r="F139" s="28">
        <v>0</v>
      </c>
      <c r="G139" s="28">
        <v>0</v>
      </c>
      <c r="H139" s="28">
        <v>369930</v>
      </c>
      <c r="I139" s="28">
        <f t="shared" si="6"/>
        <v>369930</v>
      </c>
      <c r="J139" s="28"/>
      <c r="K139" s="28">
        <v>355645</v>
      </c>
      <c r="L139" s="28">
        <v>1843</v>
      </c>
      <c r="M139" s="28">
        <v>1365977</v>
      </c>
      <c r="N139" s="28">
        <v>0</v>
      </c>
      <c r="O139" s="28">
        <f t="shared" si="7"/>
        <v>1723465</v>
      </c>
      <c r="P139" s="28"/>
      <c r="Q139" s="28">
        <f t="shared" si="8"/>
        <v>245912</v>
      </c>
      <c r="R139" s="28">
        <v>73985</v>
      </c>
      <c r="S139" s="28">
        <v>319897</v>
      </c>
      <c r="T139" s="30"/>
      <c r="U139" s="30"/>
      <c r="V139" s="30"/>
      <c r="W139" s="30"/>
      <c r="X139" s="30"/>
      <c r="Y139" s="30"/>
      <c r="Z139" s="30"/>
      <c r="AA139" s="30"/>
      <c r="AB139" s="31"/>
      <c r="AC139" s="31"/>
      <c r="AD139" s="31"/>
      <c r="AE139" s="31"/>
      <c r="AF139" s="31"/>
      <c r="AG139" s="31"/>
      <c r="AH139" s="31"/>
      <c r="AI139" s="31"/>
    </row>
    <row r="140" spans="1:35">
      <c r="A140" s="29">
        <v>33405</v>
      </c>
      <c r="B140" s="27" t="s">
        <v>506</v>
      </c>
      <c r="C140" s="27">
        <v>77698256</v>
      </c>
      <c r="D140" s="28">
        <v>54530162</v>
      </c>
      <c r="E140" s="28">
        <v>0</v>
      </c>
      <c r="F140" s="28">
        <v>0</v>
      </c>
      <c r="G140" s="28">
        <v>0</v>
      </c>
      <c r="H140" s="28">
        <v>0</v>
      </c>
      <c r="I140" s="28">
        <f t="shared" si="6"/>
        <v>0</v>
      </c>
      <c r="J140" s="28"/>
      <c r="K140" s="28">
        <v>3909913</v>
      </c>
      <c r="L140" s="28">
        <v>20266</v>
      </c>
      <c r="M140" s="28">
        <v>15017358</v>
      </c>
      <c r="N140" s="28">
        <v>4299685</v>
      </c>
      <c r="O140" s="28">
        <f t="shared" si="7"/>
        <v>23247222</v>
      </c>
      <c r="P140" s="28"/>
      <c r="Q140" s="28">
        <f t="shared" si="8"/>
        <v>2703518</v>
      </c>
      <c r="R140" s="28">
        <v>-859940</v>
      </c>
      <c r="S140" s="28">
        <v>1843578</v>
      </c>
      <c r="T140" s="30"/>
      <c r="U140" s="30"/>
      <c r="V140" s="30"/>
      <c r="W140" s="30"/>
      <c r="X140" s="30"/>
      <c r="Y140" s="30"/>
      <c r="Z140" s="30"/>
      <c r="AA140" s="30"/>
      <c r="AB140" s="31"/>
      <c r="AC140" s="31"/>
      <c r="AD140" s="31"/>
      <c r="AE140" s="31"/>
      <c r="AF140" s="31"/>
      <c r="AG140" s="31"/>
      <c r="AH140" s="31"/>
      <c r="AI140" s="31"/>
    </row>
    <row r="141" spans="1:35">
      <c r="A141" s="29">
        <v>33500</v>
      </c>
      <c r="B141" s="27" t="s">
        <v>507</v>
      </c>
      <c r="C141" s="27">
        <v>129225268</v>
      </c>
      <c r="D141" s="28">
        <v>97501426</v>
      </c>
      <c r="E141" s="28">
        <v>0</v>
      </c>
      <c r="F141" s="28">
        <v>0</v>
      </c>
      <c r="G141" s="28">
        <v>0</v>
      </c>
      <c r="H141" s="28">
        <v>0</v>
      </c>
      <c r="I141" s="28">
        <f t="shared" si="6"/>
        <v>0</v>
      </c>
      <c r="J141" s="28"/>
      <c r="K141" s="28">
        <v>6991032</v>
      </c>
      <c r="L141" s="28">
        <v>36236</v>
      </c>
      <c r="M141" s="28">
        <v>26851448</v>
      </c>
      <c r="N141" s="28">
        <v>126505</v>
      </c>
      <c r="O141" s="28">
        <f t="shared" si="7"/>
        <v>34005221</v>
      </c>
      <c r="P141" s="28"/>
      <c r="Q141" s="28">
        <f t="shared" si="8"/>
        <v>4833964</v>
      </c>
      <c r="R141" s="28">
        <v>-25299</v>
      </c>
      <c r="S141" s="28">
        <v>4808665</v>
      </c>
      <c r="T141" s="30"/>
      <c r="U141" s="30"/>
      <c r="V141" s="30"/>
      <c r="W141" s="30"/>
      <c r="X141" s="30"/>
      <c r="Y141" s="30"/>
      <c r="Z141" s="30"/>
      <c r="AA141" s="30"/>
      <c r="AB141" s="31"/>
      <c r="AC141" s="31"/>
      <c r="AD141" s="31"/>
      <c r="AE141" s="31"/>
      <c r="AF141" s="31"/>
      <c r="AG141" s="31"/>
      <c r="AH141" s="31"/>
      <c r="AI141" s="31"/>
    </row>
    <row r="142" spans="1:35">
      <c r="A142" s="29">
        <v>33501</v>
      </c>
      <c r="B142" s="27" t="s">
        <v>508</v>
      </c>
      <c r="C142" s="27">
        <v>2683493</v>
      </c>
      <c r="D142" s="28">
        <v>2363943</v>
      </c>
      <c r="E142" s="28">
        <v>0</v>
      </c>
      <c r="F142" s="28">
        <v>0</v>
      </c>
      <c r="G142" s="28">
        <v>0</v>
      </c>
      <c r="H142" s="28">
        <v>367165</v>
      </c>
      <c r="I142" s="28">
        <f t="shared" si="6"/>
        <v>367165</v>
      </c>
      <c r="J142" s="28"/>
      <c r="K142" s="28">
        <v>169499</v>
      </c>
      <c r="L142" s="28">
        <v>879</v>
      </c>
      <c r="M142" s="28">
        <v>651019</v>
      </c>
      <c r="N142" s="28">
        <v>0</v>
      </c>
      <c r="O142" s="28">
        <f t="shared" si="7"/>
        <v>821397</v>
      </c>
      <c r="P142" s="28"/>
      <c r="Q142" s="28">
        <f t="shared" si="8"/>
        <v>117201</v>
      </c>
      <c r="R142" s="28">
        <v>73437</v>
      </c>
      <c r="S142" s="28">
        <v>190638</v>
      </c>
      <c r="T142" s="30"/>
      <c r="U142" s="30"/>
      <c r="V142" s="30"/>
      <c r="W142" s="30"/>
      <c r="X142" s="30"/>
      <c r="Y142" s="30"/>
      <c r="Z142" s="30"/>
      <c r="AA142" s="30"/>
      <c r="AB142" s="31"/>
      <c r="AC142" s="31"/>
      <c r="AD142" s="31"/>
      <c r="AE142" s="31"/>
      <c r="AF142" s="31"/>
      <c r="AG142" s="31"/>
      <c r="AH142" s="31"/>
      <c r="AI142" s="31"/>
    </row>
    <row r="143" spans="1:35">
      <c r="A143" s="29">
        <v>33600</v>
      </c>
      <c r="B143" s="27" t="s">
        <v>509</v>
      </c>
      <c r="C143" s="27">
        <v>409571482</v>
      </c>
      <c r="D143" s="28">
        <v>326892034</v>
      </c>
      <c r="E143" s="28">
        <v>0</v>
      </c>
      <c r="F143" s="28">
        <v>0</v>
      </c>
      <c r="G143" s="28">
        <v>0</v>
      </c>
      <c r="H143" s="28">
        <v>19518310</v>
      </c>
      <c r="I143" s="28">
        <f t="shared" si="6"/>
        <v>19518310</v>
      </c>
      <c r="J143" s="28"/>
      <c r="K143" s="28">
        <v>23438760</v>
      </c>
      <c r="L143" s="28">
        <v>121487</v>
      </c>
      <c r="M143" s="28">
        <v>90024574</v>
      </c>
      <c r="N143" s="28">
        <v>0</v>
      </c>
      <c r="O143" s="28">
        <f t="shared" si="7"/>
        <v>113584821</v>
      </c>
      <c r="P143" s="28"/>
      <c r="Q143" s="28">
        <f t="shared" si="8"/>
        <v>16206782</v>
      </c>
      <c r="R143" s="28">
        <v>3903656</v>
      </c>
      <c r="S143" s="28">
        <v>20110438</v>
      </c>
      <c r="T143" s="30"/>
      <c r="U143" s="30"/>
      <c r="V143" s="30"/>
      <c r="W143" s="30"/>
      <c r="X143" s="30"/>
      <c r="Y143" s="30"/>
      <c r="Z143" s="30"/>
      <c r="AA143" s="30"/>
      <c r="AB143" s="31"/>
      <c r="AC143" s="31"/>
      <c r="AD143" s="31"/>
      <c r="AE143" s="31"/>
      <c r="AF143" s="31"/>
      <c r="AG143" s="31"/>
      <c r="AH143" s="31"/>
      <c r="AI143" s="31"/>
    </row>
    <row r="144" spans="1:35">
      <c r="A144" s="29">
        <v>33605</v>
      </c>
      <c r="B144" s="27" t="s">
        <v>510</v>
      </c>
      <c r="C144" s="27">
        <v>54527233</v>
      </c>
      <c r="D144" s="28">
        <v>39838354</v>
      </c>
      <c r="E144" s="28">
        <v>0</v>
      </c>
      <c r="F144" s="28">
        <v>0</v>
      </c>
      <c r="G144" s="28">
        <v>0</v>
      </c>
      <c r="H144" s="28">
        <v>0</v>
      </c>
      <c r="I144" s="28">
        <f t="shared" si="6"/>
        <v>0</v>
      </c>
      <c r="J144" s="28"/>
      <c r="K144" s="28">
        <v>2856483</v>
      </c>
      <c r="L144" s="28">
        <v>14806</v>
      </c>
      <c r="M144" s="28">
        <v>10971301</v>
      </c>
      <c r="N144" s="28">
        <v>1235160</v>
      </c>
      <c r="O144" s="28">
        <f t="shared" si="7"/>
        <v>15077750</v>
      </c>
      <c r="P144" s="28"/>
      <c r="Q144" s="28">
        <f t="shared" si="8"/>
        <v>1975122</v>
      </c>
      <c r="R144" s="28">
        <v>-247032</v>
      </c>
      <c r="S144" s="28">
        <v>1728090</v>
      </c>
      <c r="T144" s="30"/>
      <c r="U144" s="30"/>
      <c r="V144" s="30"/>
      <c r="W144" s="30"/>
      <c r="X144" s="30"/>
      <c r="Y144" s="30"/>
      <c r="Z144" s="30"/>
      <c r="AA144" s="30"/>
      <c r="AB144" s="31"/>
      <c r="AC144" s="31"/>
      <c r="AD144" s="31"/>
      <c r="AE144" s="31"/>
      <c r="AF144" s="31"/>
      <c r="AG144" s="31"/>
      <c r="AH144" s="31"/>
      <c r="AI144" s="31"/>
    </row>
    <row r="145" spans="1:35">
      <c r="A145" s="29">
        <v>33700</v>
      </c>
      <c r="B145" s="27" t="s">
        <v>511</v>
      </c>
      <c r="C145" s="27">
        <v>29058318</v>
      </c>
      <c r="D145" s="28">
        <v>22044368</v>
      </c>
      <c r="E145" s="28">
        <v>0</v>
      </c>
      <c r="F145" s="28">
        <v>0</v>
      </c>
      <c r="G145" s="28">
        <v>0</v>
      </c>
      <c r="H145" s="28">
        <v>152525</v>
      </c>
      <c r="I145" s="28">
        <f t="shared" si="6"/>
        <v>152525</v>
      </c>
      <c r="J145" s="28"/>
      <c r="K145" s="28">
        <v>1580622</v>
      </c>
      <c r="L145" s="28">
        <v>8193</v>
      </c>
      <c r="M145" s="28">
        <v>6070918</v>
      </c>
      <c r="N145" s="28">
        <v>0</v>
      </c>
      <c r="O145" s="28">
        <f t="shared" si="7"/>
        <v>7659733</v>
      </c>
      <c r="P145" s="28"/>
      <c r="Q145" s="28">
        <f t="shared" si="8"/>
        <v>1092924</v>
      </c>
      <c r="R145" s="28">
        <v>30502</v>
      </c>
      <c r="S145" s="28">
        <v>1123426</v>
      </c>
      <c r="T145" s="30"/>
      <c r="U145" s="30"/>
      <c r="V145" s="30"/>
      <c r="W145" s="30"/>
      <c r="X145" s="30"/>
      <c r="Y145" s="30"/>
      <c r="Z145" s="30"/>
      <c r="AA145" s="30"/>
      <c r="AB145" s="31"/>
      <c r="AC145" s="31"/>
      <c r="AD145" s="31"/>
      <c r="AE145" s="31"/>
      <c r="AF145" s="31"/>
      <c r="AG145" s="31"/>
      <c r="AH145" s="31"/>
      <c r="AI145" s="31"/>
    </row>
    <row r="146" spans="1:35">
      <c r="A146" s="29">
        <v>33800</v>
      </c>
      <c r="B146" s="27" t="s">
        <v>512</v>
      </c>
      <c r="C146" s="27">
        <v>21971080</v>
      </c>
      <c r="D146" s="28">
        <v>17257472</v>
      </c>
      <c r="E146" s="28">
        <v>0</v>
      </c>
      <c r="F146" s="28">
        <v>0</v>
      </c>
      <c r="G146" s="28">
        <v>0</v>
      </c>
      <c r="H146" s="28">
        <v>752930</v>
      </c>
      <c r="I146" s="28">
        <f t="shared" si="6"/>
        <v>752930</v>
      </c>
      <c r="J146" s="28"/>
      <c r="K146" s="28">
        <v>1237392</v>
      </c>
      <c r="L146" s="28">
        <v>6414</v>
      </c>
      <c r="M146" s="28">
        <v>4752629</v>
      </c>
      <c r="N146" s="28">
        <v>0</v>
      </c>
      <c r="O146" s="28">
        <f t="shared" si="7"/>
        <v>5996435</v>
      </c>
      <c r="P146" s="28"/>
      <c r="Q146" s="28">
        <f t="shared" si="8"/>
        <v>855598</v>
      </c>
      <c r="R146" s="28">
        <v>150588</v>
      </c>
      <c r="S146" s="28">
        <v>1006186</v>
      </c>
      <c r="T146" s="30"/>
      <c r="U146" s="30"/>
      <c r="V146" s="30"/>
      <c r="W146" s="30"/>
      <c r="X146" s="30"/>
      <c r="Y146" s="30"/>
      <c r="Z146" s="30"/>
      <c r="AA146" s="30"/>
      <c r="AB146" s="31"/>
      <c r="AC146" s="31"/>
      <c r="AD146" s="31"/>
      <c r="AE146" s="31"/>
      <c r="AF146" s="31"/>
      <c r="AG146" s="31"/>
      <c r="AH146" s="31"/>
      <c r="AI146" s="31"/>
    </row>
    <row r="147" spans="1:35">
      <c r="A147" s="29">
        <v>33900</v>
      </c>
      <c r="B147" s="27" t="s">
        <v>513</v>
      </c>
      <c r="C147" s="27">
        <v>114626821</v>
      </c>
      <c r="D147" s="28">
        <v>86700782</v>
      </c>
      <c r="E147" s="28">
        <v>0</v>
      </c>
      <c r="F147" s="28">
        <v>0</v>
      </c>
      <c r="G147" s="28">
        <v>0</v>
      </c>
      <c r="H147" s="28">
        <v>299760</v>
      </c>
      <c r="I147" s="28">
        <f t="shared" si="6"/>
        <v>299760</v>
      </c>
      <c r="J147" s="28"/>
      <c r="K147" s="28">
        <v>6216606</v>
      </c>
      <c r="L147" s="28">
        <v>32222</v>
      </c>
      <c r="M147" s="28">
        <v>23877000</v>
      </c>
      <c r="N147" s="28">
        <v>0</v>
      </c>
      <c r="O147" s="28">
        <f t="shared" si="7"/>
        <v>30125828</v>
      </c>
      <c r="P147" s="28"/>
      <c r="Q147" s="28">
        <f t="shared" si="8"/>
        <v>4298486</v>
      </c>
      <c r="R147" s="28">
        <v>59951</v>
      </c>
      <c r="S147" s="28">
        <v>4358437</v>
      </c>
      <c r="T147" s="30"/>
      <c r="U147" s="30"/>
      <c r="V147" s="30"/>
      <c r="W147" s="30"/>
      <c r="X147" s="30"/>
      <c r="Y147" s="30"/>
      <c r="Z147" s="30"/>
      <c r="AA147" s="30"/>
      <c r="AB147" s="31"/>
      <c r="AC147" s="31"/>
      <c r="AD147" s="31"/>
      <c r="AE147" s="31"/>
      <c r="AF147" s="31"/>
      <c r="AG147" s="31"/>
      <c r="AH147" s="31"/>
      <c r="AI147" s="31"/>
    </row>
    <row r="148" spans="1:35">
      <c r="A148" s="29">
        <v>34000</v>
      </c>
      <c r="B148" s="27" t="s">
        <v>514</v>
      </c>
      <c r="C148" s="27">
        <v>50003563</v>
      </c>
      <c r="D148" s="28">
        <v>39260073</v>
      </c>
      <c r="E148" s="28">
        <v>0</v>
      </c>
      <c r="F148" s="28">
        <v>0</v>
      </c>
      <c r="G148" s="28">
        <v>0</v>
      </c>
      <c r="H148" s="28">
        <v>1656115</v>
      </c>
      <c r="I148" s="28">
        <f t="shared" si="6"/>
        <v>1656115</v>
      </c>
      <c r="J148" s="28"/>
      <c r="K148" s="28">
        <v>2815019</v>
      </c>
      <c r="L148" s="28">
        <v>14591</v>
      </c>
      <c r="M148" s="28">
        <v>10812045</v>
      </c>
      <c r="N148" s="28">
        <v>0</v>
      </c>
      <c r="O148" s="28">
        <f t="shared" si="7"/>
        <v>13641655</v>
      </c>
      <c r="P148" s="28"/>
      <c r="Q148" s="28">
        <f t="shared" si="8"/>
        <v>1946451</v>
      </c>
      <c r="R148" s="28">
        <v>331223</v>
      </c>
      <c r="S148" s="28">
        <v>2277674</v>
      </c>
      <c r="T148" s="30"/>
      <c r="U148" s="30"/>
      <c r="V148" s="30"/>
      <c r="W148" s="30"/>
      <c r="X148" s="30"/>
      <c r="Y148" s="30"/>
      <c r="Z148" s="30"/>
      <c r="AA148" s="30"/>
      <c r="AB148" s="31"/>
      <c r="AC148" s="31"/>
      <c r="AD148" s="31"/>
      <c r="AE148" s="31"/>
      <c r="AF148" s="31"/>
      <c r="AG148" s="31"/>
      <c r="AH148" s="31"/>
      <c r="AI148" s="31"/>
    </row>
    <row r="149" spans="1:35">
      <c r="A149" s="29">
        <v>34100</v>
      </c>
      <c r="B149" s="27" t="s">
        <v>515</v>
      </c>
      <c r="C149" s="27">
        <v>1134540199</v>
      </c>
      <c r="D149" s="28">
        <v>876058743</v>
      </c>
      <c r="E149" s="28">
        <v>0</v>
      </c>
      <c r="F149" s="28">
        <v>0</v>
      </c>
      <c r="G149" s="28">
        <v>0</v>
      </c>
      <c r="H149" s="28">
        <v>21366210</v>
      </c>
      <c r="I149" s="28">
        <f t="shared" si="6"/>
        <v>21366210</v>
      </c>
      <c r="J149" s="28"/>
      <c r="K149" s="28">
        <v>62815023</v>
      </c>
      <c r="L149" s="28">
        <v>325581</v>
      </c>
      <c r="M149" s="28">
        <v>241262578</v>
      </c>
      <c r="N149" s="28">
        <v>0</v>
      </c>
      <c r="O149" s="28">
        <f t="shared" si="7"/>
        <v>304403182</v>
      </c>
      <c r="P149" s="28"/>
      <c r="Q149" s="28">
        <f t="shared" si="8"/>
        <v>43433586</v>
      </c>
      <c r="R149" s="28">
        <v>4273242</v>
      </c>
      <c r="S149" s="28">
        <v>47706828</v>
      </c>
      <c r="T149" s="30"/>
      <c r="U149" s="30"/>
      <c r="V149" s="30"/>
      <c r="W149" s="30"/>
      <c r="X149" s="30"/>
      <c r="Y149" s="30"/>
      <c r="Z149" s="30"/>
      <c r="AA149" s="30"/>
      <c r="AB149" s="31"/>
      <c r="AC149" s="31"/>
      <c r="AD149" s="31"/>
      <c r="AE149" s="31"/>
      <c r="AF149" s="31"/>
      <c r="AG149" s="31"/>
      <c r="AH149" s="31"/>
      <c r="AI149" s="31"/>
    </row>
    <row r="150" spans="1:35">
      <c r="A150" s="29">
        <v>34105</v>
      </c>
      <c r="B150" s="27" t="s">
        <v>516</v>
      </c>
      <c r="C150" s="27">
        <v>95182394</v>
      </c>
      <c r="D150" s="28">
        <v>69371212</v>
      </c>
      <c r="E150" s="28">
        <v>0</v>
      </c>
      <c r="F150" s="28">
        <v>0</v>
      </c>
      <c r="G150" s="28">
        <v>0</v>
      </c>
      <c r="H150" s="28">
        <v>0</v>
      </c>
      <c r="I150" s="28">
        <f t="shared" si="6"/>
        <v>0</v>
      </c>
      <c r="J150" s="28"/>
      <c r="K150" s="28">
        <v>4974044</v>
      </c>
      <c r="L150" s="28">
        <v>25781</v>
      </c>
      <c r="M150" s="28">
        <v>19104515</v>
      </c>
      <c r="N150" s="28">
        <v>2416060</v>
      </c>
      <c r="O150" s="28">
        <f t="shared" si="7"/>
        <v>26520400</v>
      </c>
      <c r="P150" s="28"/>
      <c r="Q150" s="28">
        <f t="shared" si="8"/>
        <v>3439313</v>
      </c>
      <c r="R150" s="28">
        <v>-483209</v>
      </c>
      <c r="S150" s="28">
        <v>2956104</v>
      </c>
      <c r="T150" s="30"/>
      <c r="U150" s="30"/>
      <c r="V150" s="30"/>
      <c r="W150" s="30"/>
      <c r="X150" s="30"/>
      <c r="Y150" s="30"/>
      <c r="Z150" s="30"/>
      <c r="AA150" s="30"/>
      <c r="AB150" s="31"/>
      <c r="AC150" s="31"/>
      <c r="AD150" s="31"/>
      <c r="AE150" s="31"/>
      <c r="AF150" s="31"/>
      <c r="AG150" s="31"/>
      <c r="AH150" s="31"/>
      <c r="AI150" s="31"/>
    </row>
    <row r="151" spans="1:35">
      <c r="A151" s="29">
        <v>34200</v>
      </c>
      <c r="B151" s="27" t="s">
        <v>517</v>
      </c>
      <c r="C151" s="27">
        <v>43578570</v>
      </c>
      <c r="D151" s="28">
        <v>28706578</v>
      </c>
      <c r="E151" s="28">
        <v>0</v>
      </c>
      <c r="F151" s="28">
        <v>0</v>
      </c>
      <c r="G151" s="28">
        <v>0</v>
      </c>
      <c r="H151" s="28">
        <v>0</v>
      </c>
      <c r="I151" s="28">
        <f t="shared" si="6"/>
        <v>0</v>
      </c>
      <c r="J151" s="28"/>
      <c r="K151" s="28">
        <v>2058314</v>
      </c>
      <c r="L151" s="28">
        <v>10669</v>
      </c>
      <c r="M151" s="28">
        <v>7905661</v>
      </c>
      <c r="N151" s="28">
        <v>4547215</v>
      </c>
      <c r="O151" s="28">
        <f t="shared" si="7"/>
        <v>14521859</v>
      </c>
      <c r="P151" s="28"/>
      <c r="Q151" s="28">
        <f t="shared" si="8"/>
        <v>1423226</v>
      </c>
      <c r="R151" s="28">
        <v>-909442</v>
      </c>
      <c r="S151" s="28">
        <v>513784</v>
      </c>
      <c r="T151" s="30"/>
      <c r="U151" s="30"/>
      <c r="V151" s="30"/>
      <c r="W151" s="30"/>
      <c r="X151" s="30"/>
      <c r="Y151" s="30"/>
      <c r="Z151" s="30"/>
      <c r="AA151" s="30"/>
      <c r="AB151" s="31"/>
      <c r="AC151" s="31"/>
      <c r="AD151" s="31"/>
      <c r="AE151" s="31"/>
      <c r="AF151" s="31"/>
      <c r="AG151" s="31"/>
      <c r="AH151" s="31"/>
      <c r="AI151" s="31"/>
    </row>
    <row r="152" spans="1:35">
      <c r="A152" s="29">
        <v>34205</v>
      </c>
      <c r="B152" s="27" t="s">
        <v>518</v>
      </c>
      <c r="C152" s="27">
        <v>17780134</v>
      </c>
      <c r="D152" s="28">
        <v>12437938</v>
      </c>
      <c r="E152" s="28">
        <v>0</v>
      </c>
      <c r="F152" s="28">
        <v>0</v>
      </c>
      <c r="G152" s="28">
        <v>0</v>
      </c>
      <c r="H152" s="28">
        <v>0</v>
      </c>
      <c r="I152" s="28">
        <f t="shared" si="6"/>
        <v>0</v>
      </c>
      <c r="J152" s="28"/>
      <c r="K152" s="28">
        <v>891823</v>
      </c>
      <c r="L152" s="28">
        <v>4622</v>
      </c>
      <c r="M152" s="28">
        <v>3425351</v>
      </c>
      <c r="N152" s="28">
        <v>1010785</v>
      </c>
      <c r="O152" s="28">
        <f t="shared" si="7"/>
        <v>5332581</v>
      </c>
      <c r="P152" s="28"/>
      <c r="Q152" s="28">
        <f t="shared" si="8"/>
        <v>616653</v>
      </c>
      <c r="R152" s="28">
        <v>-202158</v>
      </c>
      <c r="S152" s="28">
        <v>414495</v>
      </c>
      <c r="T152" s="30"/>
      <c r="U152" s="30"/>
      <c r="V152" s="30"/>
      <c r="W152" s="30"/>
      <c r="X152" s="30"/>
      <c r="Y152" s="30"/>
      <c r="Z152" s="30"/>
      <c r="AA152" s="30"/>
      <c r="AB152" s="31"/>
      <c r="AC152" s="31"/>
      <c r="AD152" s="31"/>
      <c r="AE152" s="31"/>
      <c r="AF152" s="31"/>
      <c r="AG152" s="31"/>
      <c r="AH152" s="31"/>
      <c r="AI152" s="31"/>
    </row>
    <row r="153" spans="1:35">
      <c r="A153" s="29">
        <v>34220</v>
      </c>
      <c r="B153" s="27" t="s">
        <v>519</v>
      </c>
      <c r="C153" s="27">
        <v>39649767</v>
      </c>
      <c r="D153" s="28">
        <v>32355349</v>
      </c>
      <c r="E153" s="28">
        <v>0</v>
      </c>
      <c r="F153" s="28">
        <v>0</v>
      </c>
      <c r="G153" s="28">
        <v>0</v>
      </c>
      <c r="H153" s="28">
        <v>2738670</v>
      </c>
      <c r="I153" s="28">
        <f t="shared" si="6"/>
        <v>2738670</v>
      </c>
      <c r="J153" s="28"/>
      <c r="K153" s="28">
        <v>2319938</v>
      </c>
      <c r="L153" s="28">
        <v>12025</v>
      </c>
      <c r="M153" s="28">
        <v>8910515</v>
      </c>
      <c r="N153" s="28">
        <v>0</v>
      </c>
      <c r="O153" s="28">
        <f t="shared" si="7"/>
        <v>11242478</v>
      </c>
      <c r="P153" s="28"/>
      <c r="Q153" s="28">
        <f t="shared" si="8"/>
        <v>1604126</v>
      </c>
      <c r="R153" s="28">
        <v>547732</v>
      </c>
      <c r="S153" s="28">
        <v>2151858</v>
      </c>
      <c r="T153" s="30"/>
      <c r="U153" s="30"/>
      <c r="V153" s="30"/>
      <c r="W153" s="30"/>
      <c r="X153" s="30"/>
      <c r="Y153" s="30"/>
      <c r="Z153" s="30"/>
      <c r="AA153" s="30"/>
      <c r="AB153" s="31"/>
      <c r="AC153" s="31"/>
      <c r="AD153" s="31"/>
      <c r="AE153" s="31"/>
      <c r="AF153" s="31"/>
      <c r="AG153" s="31"/>
      <c r="AH153" s="31"/>
      <c r="AI153" s="31"/>
    </row>
    <row r="154" spans="1:35">
      <c r="A154" s="29">
        <v>34230</v>
      </c>
      <c r="B154" s="27" t="s">
        <v>520</v>
      </c>
      <c r="C154" s="27">
        <v>18668457</v>
      </c>
      <c r="D154" s="28">
        <v>13559150</v>
      </c>
      <c r="E154" s="28">
        <v>0</v>
      </c>
      <c r="F154" s="28">
        <v>0</v>
      </c>
      <c r="G154" s="28">
        <v>0</v>
      </c>
      <c r="H154" s="28">
        <v>0</v>
      </c>
      <c r="I154" s="28">
        <f t="shared" si="6"/>
        <v>0</v>
      </c>
      <c r="J154" s="28"/>
      <c r="K154" s="28">
        <v>972216</v>
      </c>
      <c r="L154" s="28">
        <v>5039</v>
      </c>
      <c r="M154" s="28">
        <v>3734128</v>
      </c>
      <c r="N154" s="28">
        <v>585915</v>
      </c>
      <c r="O154" s="28">
        <f t="shared" si="7"/>
        <v>5297298</v>
      </c>
      <c r="P154" s="28"/>
      <c r="Q154" s="28">
        <f t="shared" si="8"/>
        <v>672241</v>
      </c>
      <c r="R154" s="28">
        <v>-117188</v>
      </c>
      <c r="S154" s="28">
        <v>555053</v>
      </c>
      <c r="T154" s="30"/>
      <c r="U154" s="30"/>
      <c r="V154" s="30"/>
      <c r="W154" s="30"/>
      <c r="X154" s="30"/>
      <c r="Y154" s="30"/>
      <c r="Z154" s="30"/>
      <c r="AA154" s="30"/>
      <c r="AB154" s="31"/>
      <c r="AC154" s="31"/>
      <c r="AD154" s="31"/>
      <c r="AE154" s="31"/>
      <c r="AF154" s="31"/>
      <c r="AG154" s="31"/>
      <c r="AH154" s="31"/>
      <c r="AI154" s="31"/>
    </row>
    <row r="155" spans="1:35">
      <c r="A155" s="29">
        <v>34300</v>
      </c>
      <c r="B155" s="27" t="s">
        <v>521</v>
      </c>
      <c r="C155" s="27">
        <v>268000753</v>
      </c>
      <c r="D155" s="28">
        <v>212961815</v>
      </c>
      <c r="E155" s="28">
        <v>0</v>
      </c>
      <c r="F155" s="28">
        <v>0</v>
      </c>
      <c r="G155" s="28">
        <v>0</v>
      </c>
      <c r="H155" s="28">
        <v>11638600</v>
      </c>
      <c r="I155" s="28">
        <f t="shared" si="6"/>
        <v>11638600</v>
      </c>
      <c r="J155" s="28"/>
      <c r="K155" s="28">
        <v>15269754</v>
      </c>
      <c r="L155" s="28">
        <v>79146</v>
      </c>
      <c r="M155" s="28">
        <v>58648712</v>
      </c>
      <c r="N155" s="28">
        <v>0</v>
      </c>
      <c r="O155" s="28">
        <f t="shared" si="7"/>
        <v>73997612</v>
      </c>
      <c r="P155" s="28"/>
      <c r="Q155" s="28">
        <f t="shared" si="8"/>
        <v>10558305</v>
      </c>
      <c r="R155" s="28">
        <v>2327724</v>
      </c>
      <c r="S155" s="28">
        <v>12886029</v>
      </c>
      <c r="T155" s="30"/>
      <c r="U155" s="30"/>
      <c r="V155" s="30"/>
      <c r="W155" s="30"/>
      <c r="X155" s="30"/>
      <c r="Y155" s="30"/>
      <c r="Z155" s="30"/>
      <c r="AA155" s="30"/>
      <c r="AB155" s="31"/>
      <c r="AC155" s="31"/>
      <c r="AD155" s="31"/>
      <c r="AE155" s="31"/>
      <c r="AF155" s="31"/>
      <c r="AG155" s="31"/>
      <c r="AH155" s="31"/>
      <c r="AI155" s="31"/>
    </row>
    <row r="156" spans="1:35">
      <c r="A156" s="29">
        <v>34400</v>
      </c>
      <c r="B156" s="27" t="s">
        <v>522</v>
      </c>
      <c r="C156" s="27">
        <v>113763955</v>
      </c>
      <c r="D156" s="28">
        <v>85206053</v>
      </c>
      <c r="E156" s="28">
        <v>0</v>
      </c>
      <c r="F156" s="28">
        <v>0</v>
      </c>
      <c r="G156" s="28">
        <v>0</v>
      </c>
      <c r="H156" s="28">
        <v>0</v>
      </c>
      <c r="I156" s="28">
        <f t="shared" si="6"/>
        <v>0</v>
      </c>
      <c r="J156" s="28"/>
      <c r="K156" s="28">
        <v>6109431</v>
      </c>
      <c r="L156" s="28">
        <v>31666</v>
      </c>
      <c r="M156" s="28">
        <v>23465358</v>
      </c>
      <c r="N156" s="28">
        <v>766155</v>
      </c>
      <c r="O156" s="28">
        <f t="shared" si="7"/>
        <v>30372610</v>
      </c>
      <c r="P156" s="28"/>
      <c r="Q156" s="28">
        <f t="shared" si="8"/>
        <v>4224379</v>
      </c>
      <c r="R156" s="28">
        <v>-153226</v>
      </c>
      <c r="S156" s="28">
        <v>4071153</v>
      </c>
      <c r="T156" s="30"/>
      <c r="U156" s="30"/>
      <c r="V156" s="30"/>
      <c r="W156" s="30"/>
      <c r="X156" s="30"/>
      <c r="Y156" s="30"/>
      <c r="Z156" s="30"/>
      <c r="AA156" s="30"/>
      <c r="AB156" s="31"/>
      <c r="AC156" s="31"/>
      <c r="AD156" s="31"/>
      <c r="AE156" s="31"/>
      <c r="AF156" s="31"/>
      <c r="AG156" s="31"/>
      <c r="AH156" s="31"/>
      <c r="AI156" s="31"/>
    </row>
    <row r="157" spans="1:35">
      <c r="A157" s="29">
        <v>34405</v>
      </c>
      <c r="B157" s="27" t="s">
        <v>523</v>
      </c>
      <c r="C157" s="27">
        <v>23837773</v>
      </c>
      <c r="D157" s="28">
        <v>16164449</v>
      </c>
      <c r="E157" s="28">
        <v>0</v>
      </c>
      <c r="F157" s="28">
        <v>0</v>
      </c>
      <c r="G157" s="28">
        <v>0</v>
      </c>
      <c r="H157" s="28">
        <v>0</v>
      </c>
      <c r="I157" s="28">
        <f t="shared" si="6"/>
        <v>0</v>
      </c>
      <c r="J157" s="28"/>
      <c r="K157" s="28">
        <v>1159021</v>
      </c>
      <c r="L157" s="28">
        <v>6007</v>
      </c>
      <c r="M157" s="28">
        <v>4451615</v>
      </c>
      <c r="N157" s="28">
        <v>1983365</v>
      </c>
      <c r="O157" s="28">
        <f t="shared" si="7"/>
        <v>7600008</v>
      </c>
      <c r="P157" s="28"/>
      <c r="Q157" s="28">
        <f t="shared" si="8"/>
        <v>801407</v>
      </c>
      <c r="R157" s="28">
        <v>-396673</v>
      </c>
      <c r="S157" s="28">
        <v>404734</v>
      </c>
      <c r="T157" s="30"/>
      <c r="U157" s="30"/>
      <c r="V157" s="30"/>
      <c r="W157" s="30"/>
      <c r="X157" s="30"/>
      <c r="Y157" s="30"/>
      <c r="Z157" s="30"/>
      <c r="AA157" s="30"/>
      <c r="AB157" s="31"/>
      <c r="AC157" s="31"/>
      <c r="AD157" s="31"/>
      <c r="AE157" s="31"/>
      <c r="AF157" s="31"/>
      <c r="AG157" s="31"/>
      <c r="AH157" s="31"/>
      <c r="AI157" s="31"/>
    </row>
    <row r="158" spans="1:35">
      <c r="A158" s="29">
        <v>34500</v>
      </c>
      <c r="B158" s="27" t="s">
        <v>524</v>
      </c>
      <c r="C158" s="27">
        <v>195497193</v>
      </c>
      <c r="D158" s="28">
        <v>150412119</v>
      </c>
      <c r="E158" s="28">
        <v>0</v>
      </c>
      <c r="F158" s="28">
        <v>0</v>
      </c>
      <c r="G158" s="28">
        <v>0</v>
      </c>
      <c r="H158" s="28">
        <v>3168065</v>
      </c>
      <c r="I158" s="28">
        <f t="shared" si="6"/>
        <v>3168065</v>
      </c>
      <c r="J158" s="28"/>
      <c r="K158" s="28">
        <v>10784826</v>
      </c>
      <c r="L158" s="28">
        <v>55900</v>
      </c>
      <c r="M158" s="28">
        <v>41422811</v>
      </c>
      <c r="N158" s="28">
        <v>0</v>
      </c>
      <c r="O158" s="28">
        <f t="shared" si="7"/>
        <v>52263537</v>
      </c>
      <c r="P158" s="28"/>
      <c r="Q158" s="28">
        <f t="shared" si="8"/>
        <v>7457191</v>
      </c>
      <c r="R158" s="28">
        <v>633614</v>
      </c>
      <c r="S158" s="28">
        <v>8090805</v>
      </c>
      <c r="T158" s="30"/>
      <c r="U158" s="30"/>
      <c r="V158" s="30"/>
      <c r="W158" s="30"/>
      <c r="X158" s="30"/>
      <c r="Y158" s="30"/>
      <c r="Z158" s="30"/>
      <c r="AA158" s="30"/>
      <c r="AB158" s="31"/>
      <c r="AC158" s="31"/>
      <c r="AD158" s="31"/>
      <c r="AE158" s="31"/>
      <c r="AF158" s="31"/>
      <c r="AG158" s="31"/>
      <c r="AH158" s="31"/>
      <c r="AI158" s="31"/>
    </row>
    <row r="159" spans="1:35">
      <c r="A159" s="29">
        <v>34501</v>
      </c>
      <c r="B159" s="27" t="s">
        <v>525</v>
      </c>
      <c r="C159" s="27">
        <v>2244297</v>
      </c>
      <c r="D159" s="28">
        <v>1850632</v>
      </c>
      <c r="E159" s="28">
        <v>0</v>
      </c>
      <c r="F159" s="28">
        <v>0</v>
      </c>
      <c r="G159" s="28">
        <v>0</v>
      </c>
      <c r="H159" s="28">
        <v>170360</v>
      </c>
      <c r="I159" s="28">
        <f t="shared" si="6"/>
        <v>170360</v>
      </c>
      <c r="J159" s="28"/>
      <c r="K159" s="28">
        <v>132694</v>
      </c>
      <c r="L159" s="28">
        <v>688</v>
      </c>
      <c r="M159" s="28">
        <v>509656</v>
      </c>
      <c r="N159" s="28">
        <v>0</v>
      </c>
      <c r="O159" s="28">
        <f t="shared" si="7"/>
        <v>643038</v>
      </c>
      <c r="P159" s="28"/>
      <c r="Q159" s="28">
        <f t="shared" si="8"/>
        <v>91751</v>
      </c>
      <c r="R159" s="28">
        <v>34070</v>
      </c>
      <c r="S159" s="28">
        <v>125821</v>
      </c>
      <c r="T159" s="30"/>
      <c r="U159" s="30"/>
      <c r="V159" s="30"/>
      <c r="W159" s="30"/>
      <c r="X159" s="30"/>
      <c r="Y159" s="30"/>
      <c r="Z159" s="30"/>
      <c r="AA159" s="30"/>
      <c r="AB159" s="31"/>
      <c r="AC159" s="31"/>
      <c r="AD159" s="31"/>
      <c r="AE159" s="31"/>
      <c r="AF159" s="31"/>
      <c r="AG159" s="31"/>
      <c r="AH159" s="31"/>
      <c r="AI159" s="31"/>
    </row>
    <row r="160" spans="1:35">
      <c r="A160" s="29">
        <v>34505</v>
      </c>
      <c r="B160" s="27" t="s">
        <v>526</v>
      </c>
      <c r="C160" s="27">
        <v>24164245</v>
      </c>
      <c r="D160" s="28">
        <v>17236632</v>
      </c>
      <c r="E160" s="28">
        <v>0</v>
      </c>
      <c r="F160" s="28">
        <v>0</v>
      </c>
      <c r="G160" s="28">
        <v>0</v>
      </c>
      <c r="H160" s="28">
        <v>0</v>
      </c>
      <c r="I160" s="28">
        <f t="shared" si="6"/>
        <v>0</v>
      </c>
      <c r="J160" s="28"/>
      <c r="K160" s="28">
        <v>1235898</v>
      </c>
      <c r="L160" s="28">
        <v>6406</v>
      </c>
      <c r="M160" s="28">
        <v>4746890</v>
      </c>
      <c r="N160" s="28">
        <v>993080</v>
      </c>
      <c r="O160" s="28">
        <f t="shared" si="7"/>
        <v>6982274</v>
      </c>
      <c r="P160" s="28"/>
      <c r="Q160" s="28">
        <f t="shared" si="8"/>
        <v>854565</v>
      </c>
      <c r="R160" s="28">
        <v>-198617</v>
      </c>
      <c r="S160" s="28">
        <v>655948</v>
      </c>
      <c r="T160" s="30"/>
      <c r="U160" s="30"/>
      <c r="V160" s="30"/>
      <c r="W160" s="30"/>
      <c r="X160" s="30"/>
      <c r="Y160" s="30"/>
      <c r="Z160" s="30"/>
      <c r="AA160" s="30"/>
      <c r="AB160" s="31"/>
      <c r="AC160" s="31"/>
      <c r="AD160" s="31"/>
      <c r="AE160" s="31"/>
      <c r="AF160" s="31"/>
      <c r="AG160" s="31"/>
      <c r="AH160" s="31"/>
      <c r="AI160" s="31"/>
    </row>
    <row r="161" spans="1:35">
      <c r="A161" s="29">
        <v>34600</v>
      </c>
      <c r="B161" s="27" t="s">
        <v>527</v>
      </c>
      <c r="C161" s="27">
        <v>46045142</v>
      </c>
      <c r="D161" s="28">
        <v>34897842</v>
      </c>
      <c r="E161" s="28">
        <v>0</v>
      </c>
      <c r="F161" s="28">
        <v>0</v>
      </c>
      <c r="G161" s="28">
        <v>0</v>
      </c>
      <c r="H161" s="28">
        <v>239235</v>
      </c>
      <c r="I161" s="28">
        <f t="shared" si="6"/>
        <v>239235</v>
      </c>
      <c r="J161" s="28"/>
      <c r="K161" s="28">
        <v>2502239</v>
      </c>
      <c r="L161" s="28">
        <v>12970</v>
      </c>
      <c r="M161" s="28">
        <v>9610706</v>
      </c>
      <c r="N161" s="28">
        <v>0</v>
      </c>
      <c r="O161" s="28">
        <f t="shared" si="7"/>
        <v>12125915</v>
      </c>
      <c r="P161" s="28"/>
      <c r="Q161" s="28">
        <f t="shared" si="8"/>
        <v>1730179</v>
      </c>
      <c r="R161" s="28">
        <v>47848</v>
      </c>
      <c r="S161" s="28">
        <v>1778027</v>
      </c>
      <c r="T161" s="30"/>
      <c r="U161" s="30"/>
      <c r="V161" s="30"/>
      <c r="W161" s="30"/>
      <c r="X161" s="30"/>
      <c r="Y161" s="30"/>
      <c r="Z161" s="30"/>
      <c r="AA161" s="30"/>
      <c r="AB161" s="31"/>
      <c r="AC161" s="31"/>
      <c r="AD161" s="31"/>
      <c r="AE161" s="31"/>
      <c r="AF161" s="31"/>
      <c r="AG161" s="31"/>
      <c r="AH161" s="31"/>
      <c r="AI161" s="31"/>
    </row>
    <row r="162" spans="1:35">
      <c r="A162" s="29">
        <v>34605</v>
      </c>
      <c r="B162" s="27" t="s">
        <v>528</v>
      </c>
      <c r="C162" s="27">
        <v>10773365</v>
      </c>
      <c r="D162" s="28">
        <v>7453292</v>
      </c>
      <c r="E162" s="28">
        <v>0</v>
      </c>
      <c r="F162" s="28">
        <v>0</v>
      </c>
      <c r="G162" s="28">
        <v>0</v>
      </c>
      <c r="H162" s="28">
        <v>0</v>
      </c>
      <c r="I162" s="28">
        <f t="shared" si="6"/>
        <v>0</v>
      </c>
      <c r="J162" s="28"/>
      <c r="K162" s="28">
        <v>534415</v>
      </c>
      <c r="L162" s="28">
        <v>2770</v>
      </c>
      <c r="M162" s="28">
        <v>2052603</v>
      </c>
      <c r="N162" s="28">
        <v>730745</v>
      </c>
      <c r="O162" s="28">
        <f t="shared" si="7"/>
        <v>3320533</v>
      </c>
      <c r="P162" s="28"/>
      <c r="Q162" s="28">
        <f t="shared" si="8"/>
        <v>369522</v>
      </c>
      <c r="R162" s="28">
        <v>-146148</v>
      </c>
      <c r="S162" s="28">
        <v>223374</v>
      </c>
      <c r="T162" s="30"/>
      <c r="U162" s="30"/>
      <c r="V162" s="30"/>
      <c r="W162" s="30"/>
      <c r="X162" s="30"/>
      <c r="Y162" s="30"/>
      <c r="Z162" s="30"/>
      <c r="AA162" s="30"/>
      <c r="AB162" s="31"/>
      <c r="AC162" s="31"/>
      <c r="AD162" s="31"/>
      <c r="AE162" s="31"/>
      <c r="AF162" s="31"/>
      <c r="AG162" s="31"/>
      <c r="AH162" s="31"/>
      <c r="AI162" s="31"/>
    </row>
    <row r="163" spans="1:35">
      <c r="A163" s="29">
        <v>34700</v>
      </c>
      <c r="B163" s="27" t="s">
        <v>529</v>
      </c>
      <c r="C163" s="27">
        <v>128331914</v>
      </c>
      <c r="D163" s="28">
        <v>98246008</v>
      </c>
      <c r="E163" s="28">
        <v>0</v>
      </c>
      <c r="F163" s="28">
        <v>0</v>
      </c>
      <c r="G163" s="28">
        <v>0</v>
      </c>
      <c r="H163" s="28">
        <v>1377960</v>
      </c>
      <c r="I163" s="28">
        <f t="shared" si="6"/>
        <v>1377960</v>
      </c>
      <c r="J163" s="28"/>
      <c r="K163" s="28">
        <v>7044420</v>
      </c>
      <c r="L163" s="28">
        <v>36512</v>
      </c>
      <c r="M163" s="28">
        <v>27056502</v>
      </c>
      <c r="N163" s="28">
        <v>0</v>
      </c>
      <c r="O163" s="28">
        <f t="shared" si="7"/>
        <v>34137434</v>
      </c>
      <c r="P163" s="28"/>
      <c r="Q163" s="28">
        <f t="shared" si="8"/>
        <v>4870879</v>
      </c>
      <c r="R163" s="28">
        <v>275588</v>
      </c>
      <c r="S163" s="28">
        <v>5146467</v>
      </c>
      <c r="T163" s="30"/>
      <c r="U163" s="30"/>
      <c r="V163" s="30"/>
      <c r="W163" s="30"/>
      <c r="X163" s="30"/>
      <c r="Y163" s="30"/>
      <c r="Z163" s="30"/>
      <c r="AA163" s="30"/>
      <c r="AB163" s="31"/>
      <c r="AC163" s="31"/>
      <c r="AD163" s="31"/>
      <c r="AE163" s="31"/>
      <c r="AF163" s="31"/>
      <c r="AG163" s="31"/>
      <c r="AH163" s="31"/>
      <c r="AI163" s="31"/>
    </row>
    <row r="164" spans="1:35">
      <c r="A164" s="29">
        <v>34800</v>
      </c>
      <c r="B164" s="27" t="s">
        <v>530</v>
      </c>
      <c r="C164" s="27">
        <v>13136765</v>
      </c>
      <c r="D164" s="28">
        <v>10908167</v>
      </c>
      <c r="E164" s="28">
        <v>0</v>
      </c>
      <c r="F164" s="28">
        <v>0</v>
      </c>
      <c r="G164" s="28">
        <v>0</v>
      </c>
      <c r="H164" s="28">
        <v>1129150</v>
      </c>
      <c r="I164" s="28">
        <f t="shared" si="6"/>
        <v>1129150</v>
      </c>
      <c r="J164" s="28"/>
      <c r="K164" s="28">
        <v>782136</v>
      </c>
      <c r="L164" s="28">
        <v>4054</v>
      </c>
      <c r="M164" s="28">
        <v>3004059</v>
      </c>
      <c r="N164" s="28">
        <v>0</v>
      </c>
      <c r="O164" s="28">
        <f t="shared" si="7"/>
        <v>3790249</v>
      </c>
      <c r="P164" s="28"/>
      <c r="Q164" s="28">
        <f t="shared" si="8"/>
        <v>540809</v>
      </c>
      <c r="R164" s="28">
        <v>225833</v>
      </c>
      <c r="S164" s="28">
        <v>766642</v>
      </c>
      <c r="T164" s="30"/>
      <c r="U164" s="30"/>
      <c r="V164" s="30"/>
      <c r="W164" s="30"/>
      <c r="X164" s="30"/>
      <c r="Y164" s="30"/>
      <c r="Z164" s="30"/>
      <c r="AA164" s="30"/>
      <c r="AB164" s="31"/>
      <c r="AC164" s="31"/>
      <c r="AD164" s="31"/>
      <c r="AE164" s="31"/>
      <c r="AF164" s="31"/>
      <c r="AG164" s="31"/>
      <c r="AH164" s="31"/>
      <c r="AI164" s="31"/>
    </row>
    <row r="165" spans="1:35">
      <c r="A165" s="29">
        <v>34900</v>
      </c>
      <c r="B165" s="27" t="s">
        <v>531</v>
      </c>
      <c r="C165" s="27">
        <v>279591436</v>
      </c>
      <c r="D165" s="28">
        <v>217402149</v>
      </c>
      <c r="E165" s="28">
        <v>0</v>
      </c>
      <c r="F165" s="28">
        <v>0</v>
      </c>
      <c r="G165" s="28">
        <v>0</v>
      </c>
      <c r="H165" s="28">
        <v>7115840</v>
      </c>
      <c r="I165" s="28">
        <f t="shared" si="6"/>
        <v>7115840</v>
      </c>
      <c r="J165" s="28"/>
      <c r="K165" s="28">
        <v>15588134</v>
      </c>
      <c r="L165" s="28">
        <v>80796</v>
      </c>
      <c r="M165" s="28">
        <v>59871559</v>
      </c>
      <c r="N165" s="28">
        <v>0</v>
      </c>
      <c r="O165" s="28">
        <f t="shared" si="7"/>
        <v>75540489</v>
      </c>
      <c r="P165" s="28"/>
      <c r="Q165" s="28">
        <f t="shared" si="8"/>
        <v>10778450</v>
      </c>
      <c r="R165" s="28">
        <v>1423169</v>
      </c>
      <c r="S165" s="28">
        <v>12201619</v>
      </c>
      <c r="T165" s="30"/>
      <c r="U165" s="30"/>
      <c r="V165" s="30"/>
      <c r="W165" s="30"/>
      <c r="X165" s="30"/>
      <c r="Y165" s="30"/>
      <c r="Z165" s="30"/>
      <c r="AA165" s="30"/>
      <c r="AB165" s="31"/>
      <c r="AC165" s="31"/>
      <c r="AD165" s="31"/>
      <c r="AE165" s="31"/>
      <c r="AF165" s="31"/>
      <c r="AG165" s="31"/>
      <c r="AH165" s="31"/>
      <c r="AI165" s="31"/>
    </row>
    <row r="166" spans="1:35">
      <c r="A166" s="29">
        <v>34901</v>
      </c>
      <c r="B166" s="27" t="s">
        <v>532</v>
      </c>
      <c r="C166" s="27">
        <v>7129812</v>
      </c>
      <c r="D166" s="28">
        <v>5693757</v>
      </c>
      <c r="E166" s="28">
        <v>0</v>
      </c>
      <c r="F166" s="28">
        <v>0</v>
      </c>
      <c r="G166" s="28">
        <v>0</v>
      </c>
      <c r="H166" s="28">
        <v>323055</v>
      </c>
      <c r="I166" s="28">
        <f t="shared" si="6"/>
        <v>323055</v>
      </c>
      <c r="J166" s="28"/>
      <c r="K166" s="28">
        <v>408253</v>
      </c>
      <c r="L166" s="28">
        <v>2116</v>
      </c>
      <c r="M166" s="28">
        <v>1568035</v>
      </c>
      <c r="N166" s="28">
        <v>0</v>
      </c>
      <c r="O166" s="28">
        <f t="shared" si="7"/>
        <v>1978404</v>
      </c>
      <c r="P166" s="28"/>
      <c r="Q166" s="28">
        <f t="shared" si="8"/>
        <v>282287</v>
      </c>
      <c r="R166" s="28">
        <v>64606</v>
      </c>
      <c r="S166" s="28">
        <v>346893</v>
      </c>
      <c r="T166" s="30"/>
      <c r="U166" s="30"/>
      <c r="V166" s="30"/>
      <c r="W166" s="30"/>
      <c r="X166" s="30"/>
      <c r="Y166" s="30"/>
      <c r="Z166" s="30"/>
      <c r="AA166" s="30"/>
      <c r="AB166" s="31"/>
      <c r="AC166" s="31"/>
      <c r="AD166" s="31"/>
      <c r="AE166" s="31"/>
      <c r="AF166" s="31"/>
      <c r="AG166" s="31"/>
      <c r="AH166" s="31"/>
      <c r="AI166" s="31"/>
    </row>
    <row r="167" spans="1:35">
      <c r="A167" s="29">
        <v>34903</v>
      </c>
      <c r="B167" s="27" t="s">
        <v>533</v>
      </c>
      <c r="C167" s="27">
        <v>447119</v>
      </c>
      <c r="D167" s="28">
        <v>343966</v>
      </c>
      <c r="E167" s="28">
        <v>0</v>
      </c>
      <c r="F167" s="28">
        <v>0</v>
      </c>
      <c r="G167" s="28">
        <v>0</v>
      </c>
      <c r="H167" s="28">
        <v>11940</v>
      </c>
      <c r="I167" s="28">
        <f t="shared" si="6"/>
        <v>11940</v>
      </c>
      <c r="J167" s="28"/>
      <c r="K167" s="28">
        <v>24663</v>
      </c>
      <c r="L167" s="28">
        <v>128</v>
      </c>
      <c r="M167" s="28">
        <v>94727</v>
      </c>
      <c r="N167" s="28">
        <v>0</v>
      </c>
      <c r="O167" s="28">
        <f t="shared" si="7"/>
        <v>119518</v>
      </c>
      <c r="P167" s="28"/>
      <c r="Q167" s="28">
        <f t="shared" si="8"/>
        <v>17053</v>
      </c>
      <c r="R167" s="28">
        <v>2391</v>
      </c>
      <c r="S167" s="28">
        <v>19444</v>
      </c>
      <c r="T167" s="30"/>
      <c r="U167" s="30"/>
      <c r="V167" s="30"/>
      <c r="W167" s="30"/>
      <c r="X167" s="30"/>
      <c r="Y167" s="30"/>
      <c r="Z167" s="30"/>
      <c r="AA167" s="30"/>
      <c r="AB167" s="31"/>
      <c r="AC167" s="31"/>
      <c r="AD167" s="31"/>
      <c r="AE167" s="31"/>
      <c r="AF167" s="31"/>
      <c r="AG167" s="31"/>
      <c r="AH167" s="31"/>
      <c r="AI167" s="31"/>
    </row>
    <row r="168" spans="1:35">
      <c r="A168" s="29">
        <v>34905</v>
      </c>
      <c r="B168" s="27" t="s">
        <v>534</v>
      </c>
      <c r="C168" s="27">
        <v>28138198</v>
      </c>
      <c r="D168" s="28">
        <v>19446808</v>
      </c>
      <c r="E168" s="28">
        <v>0</v>
      </c>
      <c r="F168" s="28">
        <v>0</v>
      </c>
      <c r="G168" s="28">
        <v>0</v>
      </c>
      <c r="H168" s="28">
        <v>0</v>
      </c>
      <c r="I168" s="28">
        <f t="shared" si="6"/>
        <v>0</v>
      </c>
      <c r="J168" s="28"/>
      <c r="K168" s="28">
        <v>1394372</v>
      </c>
      <c r="L168" s="28">
        <v>7227</v>
      </c>
      <c r="M168" s="28">
        <v>5355562</v>
      </c>
      <c r="N168" s="28">
        <v>1910020</v>
      </c>
      <c r="O168" s="28">
        <f t="shared" si="7"/>
        <v>8667181</v>
      </c>
      <c r="P168" s="28"/>
      <c r="Q168" s="28">
        <f t="shared" si="8"/>
        <v>964142</v>
      </c>
      <c r="R168" s="28">
        <v>-382005</v>
      </c>
      <c r="S168" s="28">
        <v>582137</v>
      </c>
      <c r="T168" s="30"/>
      <c r="U168" s="30"/>
      <c r="V168" s="30"/>
      <c r="W168" s="30"/>
      <c r="X168" s="30"/>
      <c r="Y168" s="30"/>
      <c r="Z168" s="30"/>
      <c r="AA168" s="30"/>
      <c r="AB168" s="31"/>
      <c r="AC168" s="31"/>
      <c r="AD168" s="31"/>
      <c r="AE168" s="31"/>
      <c r="AF168" s="31"/>
      <c r="AG168" s="31"/>
      <c r="AH168" s="31"/>
      <c r="AI168" s="31"/>
    </row>
    <row r="169" spans="1:35">
      <c r="A169" s="29">
        <v>34910</v>
      </c>
      <c r="B169" s="27" t="s">
        <v>535</v>
      </c>
      <c r="C169" s="27">
        <v>88090955</v>
      </c>
      <c r="D169" s="28">
        <v>67882513</v>
      </c>
      <c r="E169" s="28">
        <v>0</v>
      </c>
      <c r="F169" s="28">
        <v>0</v>
      </c>
      <c r="G169" s="28">
        <v>0</v>
      </c>
      <c r="H169" s="28">
        <v>1476235</v>
      </c>
      <c r="I169" s="28">
        <f t="shared" si="6"/>
        <v>1476235</v>
      </c>
      <c r="J169" s="28"/>
      <c r="K169" s="28">
        <v>4867301</v>
      </c>
      <c r="L169" s="28">
        <v>25228</v>
      </c>
      <c r="M169" s="28">
        <v>18694534</v>
      </c>
      <c r="N169" s="28">
        <v>0</v>
      </c>
      <c r="O169" s="28">
        <f t="shared" si="7"/>
        <v>23587063</v>
      </c>
      <c r="P169" s="28"/>
      <c r="Q169" s="28">
        <f t="shared" si="8"/>
        <v>3365506</v>
      </c>
      <c r="R169" s="28">
        <v>295248</v>
      </c>
      <c r="S169" s="28">
        <v>3660754</v>
      </c>
      <c r="T169" s="30"/>
      <c r="U169" s="30"/>
      <c r="V169" s="30"/>
      <c r="W169" s="30"/>
      <c r="X169" s="30"/>
      <c r="Y169" s="30"/>
      <c r="Z169" s="30"/>
      <c r="AA169" s="30"/>
      <c r="AB169" s="31"/>
      <c r="AC169" s="31"/>
      <c r="AD169" s="31"/>
      <c r="AE169" s="31"/>
      <c r="AF169" s="31"/>
      <c r="AG169" s="31"/>
      <c r="AH169" s="31"/>
      <c r="AI169" s="31"/>
    </row>
    <row r="170" spans="1:35">
      <c r="A170" s="29">
        <v>35000</v>
      </c>
      <c r="B170" s="27" t="s">
        <v>536</v>
      </c>
      <c r="C170" s="27">
        <v>56612103</v>
      </c>
      <c r="D170" s="28">
        <v>44635464</v>
      </c>
      <c r="E170" s="28">
        <v>0</v>
      </c>
      <c r="F170" s="28">
        <v>0</v>
      </c>
      <c r="G170" s="28">
        <v>0</v>
      </c>
      <c r="H170" s="28">
        <v>2093195</v>
      </c>
      <c r="I170" s="28">
        <f t="shared" si="6"/>
        <v>2093195</v>
      </c>
      <c r="J170" s="28"/>
      <c r="K170" s="28">
        <v>3200445</v>
      </c>
      <c r="L170" s="28">
        <v>16588</v>
      </c>
      <c r="M170" s="28">
        <v>12292403</v>
      </c>
      <c r="N170" s="28">
        <v>0</v>
      </c>
      <c r="O170" s="28">
        <f t="shared" si="7"/>
        <v>15509436</v>
      </c>
      <c r="P170" s="28"/>
      <c r="Q170" s="28">
        <f t="shared" si="8"/>
        <v>2212955</v>
      </c>
      <c r="R170" s="28">
        <v>418642</v>
      </c>
      <c r="S170" s="28">
        <v>2631597</v>
      </c>
      <c r="T170" s="30"/>
      <c r="U170" s="30"/>
      <c r="V170" s="30"/>
      <c r="W170" s="30"/>
      <c r="X170" s="30"/>
      <c r="Y170" s="30"/>
      <c r="Z170" s="30"/>
      <c r="AA170" s="30"/>
      <c r="AB170" s="31"/>
      <c r="AC170" s="31"/>
      <c r="AD170" s="31"/>
      <c r="AE170" s="31"/>
      <c r="AF170" s="31"/>
      <c r="AG170" s="31"/>
      <c r="AH170" s="31"/>
      <c r="AI170" s="31"/>
    </row>
    <row r="171" spans="1:35">
      <c r="A171" s="29">
        <v>35005</v>
      </c>
      <c r="B171" s="27" t="s">
        <v>537</v>
      </c>
      <c r="C171" s="27">
        <v>26682465</v>
      </c>
      <c r="D171" s="28">
        <v>19180331</v>
      </c>
      <c r="E171" s="28">
        <v>0</v>
      </c>
      <c r="F171" s="28">
        <v>0</v>
      </c>
      <c r="G171" s="28">
        <v>0</v>
      </c>
      <c r="H171" s="28">
        <v>0</v>
      </c>
      <c r="I171" s="28">
        <f t="shared" si="6"/>
        <v>0</v>
      </c>
      <c r="J171" s="28"/>
      <c r="K171" s="28">
        <v>1375265</v>
      </c>
      <c r="L171" s="28">
        <v>7128</v>
      </c>
      <c r="M171" s="28">
        <v>5282176</v>
      </c>
      <c r="N171" s="28">
        <v>989965</v>
      </c>
      <c r="O171" s="28">
        <f t="shared" si="7"/>
        <v>7654534</v>
      </c>
      <c r="P171" s="28"/>
      <c r="Q171" s="28">
        <f t="shared" si="8"/>
        <v>950930</v>
      </c>
      <c r="R171" s="28">
        <v>-197994</v>
      </c>
      <c r="S171" s="28">
        <v>752936</v>
      </c>
      <c r="T171" s="30"/>
      <c r="U171" s="30"/>
      <c r="V171" s="30"/>
      <c r="W171" s="30"/>
      <c r="X171" s="30"/>
      <c r="Y171" s="30"/>
      <c r="Z171" s="30"/>
      <c r="AA171" s="30"/>
      <c r="AB171" s="31"/>
      <c r="AC171" s="31"/>
      <c r="AD171" s="31"/>
      <c r="AE171" s="31"/>
      <c r="AF171" s="31"/>
      <c r="AG171" s="31"/>
      <c r="AH171" s="31"/>
      <c r="AI171" s="31"/>
    </row>
    <row r="172" spans="1:35">
      <c r="A172" s="29">
        <v>35100</v>
      </c>
      <c r="B172" s="27" t="s">
        <v>538</v>
      </c>
      <c r="C172" s="27">
        <v>496523474</v>
      </c>
      <c r="D172" s="28">
        <v>396255480</v>
      </c>
      <c r="E172" s="28">
        <v>0</v>
      </c>
      <c r="F172" s="28">
        <v>0</v>
      </c>
      <c r="G172" s="28">
        <v>0</v>
      </c>
      <c r="H172" s="28">
        <v>23270860</v>
      </c>
      <c r="I172" s="28">
        <f t="shared" si="6"/>
        <v>23270860</v>
      </c>
      <c r="J172" s="28"/>
      <c r="K172" s="28">
        <v>28412247</v>
      </c>
      <c r="L172" s="28">
        <v>147266</v>
      </c>
      <c r="M172" s="28">
        <v>109126950</v>
      </c>
      <c r="N172" s="28">
        <v>0</v>
      </c>
      <c r="O172" s="28">
        <f t="shared" si="7"/>
        <v>137686463</v>
      </c>
      <c r="P172" s="28"/>
      <c r="Q172" s="28">
        <f t="shared" si="8"/>
        <v>19645711</v>
      </c>
      <c r="R172" s="28">
        <v>4654171</v>
      </c>
      <c r="S172" s="28">
        <v>24299882</v>
      </c>
      <c r="T172" s="30"/>
      <c r="U172" s="30"/>
      <c r="V172" s="30"/>
      <c r="W172" s="30"/>
      <c r="X172" s="30"/>
      <c r="Y172" s="30"/>
      <c r="Z172" s="30"/>
      <c r="AA172" s="30"/>
      <c r="AB172" s="31"/>
      <c r="AC172" s="31"/>
      <c r="AD172" s="31"/>
      <c r="AE172" s="31"/>
      <c r="AF172" s="31"/>
      <c r="AG172" s="31"/>
      <c r="AH172" s="31"/>
      <c r="AI172" s="31"/>
    </row>
    <row r="173" spans="1:35">
      <c r="A173" s="29">
        <v>35105</v>
      </c>
      <c r="B173" s="27" t="s">
        <v>539</v>
      </c>
      <c r="C173" s="27">
        <v>46217033</v>
      </c>
      <c r="D173" s="28">
        <v>32385407</v>
      </c>
      <c r="E173" s="28">
        <v>0</v>
      </c>
      <c r="F173" s="28">
        <v>0</v>
      </c>
      <c r="G173" s="28">
        <v>0</v>
      </c>
      <c r="H173" s="28">
        <v>0</v>
      </c>
      <c r="I173" s="28">
        <f t="shared" si="6"/>
        <v>0</v>
      </c>
      <c r="J173" s="28"/>
      <c r="K173" s="28">
        <v>2322093</v>
      </c>
      <c r="L173" s="28">
        <v>12036</v>
      </c>
      <c r="M173" s="28">
        <v>8918793</v>
      </c>
      <c r="N173" s="28">
        <v>2707775</v>
      </c>
      <c r="O173" s="28">
        <f t="shared" si="7"/>
        <v>13960697</v>
      </c>
      <c r="P173" s="28"/>
      <c r="Q173" s="28">
        <f t="shared" si="8"/>
        <v>1605617</v>
      </c>
      <c r="R173" s="28">
        <v>-541558</v>
      </c>
      <c r="S173" s="28">
        <v>1064059</v>
      </c>
      <c r="T173" s="30"/>
      <c r="U173" s="30"/>
      <c r="V173" s="30"/>
      <c r="W173" s="30"/>
      <c r="X173" s="30"/>
      <c r="Y173" s="30"/>
      <c r="Z173" s="30"/>
      <c r="AA173" s="30"/>
      <c r="AB173" s="31"/>
      <c r="AC173" s="31"/>
      <c r="AD173" s="31"/>
      <c r="AE173" s="31"/>
      <c r="AF173" s="31"/>
      <c r="AG173" s="31"/>
      <c r="AH173" s="31"/>
      <c r="AI173" s="31"/>
    </row>
    <row r="174" spans="1:35">
      <c r="A174" s="29">
        <v>35106</v>
      </c>
      <c r="B174" s="27" t="s">
        <v>540</v>
      </c>
      <c r="C174" s="27">
        <v>11584607</v>
      </c>
      <c r="D174" s="28">
        <v>8870821</v>
      </c>
      <c r="E174" s="28">
        <v>0</v>
      </c>
      <c r="F174" s="28">
        <v>0</v>
      </c>
      <c r="G174" s="28">
        <v>0</v>
      </c>
      <c r="H174" s="28">
        <v>107675</v>
      </c>
      <c r="I174" s="28">
        <f t="shared" si="6"/>
        <v>107675</v>
      </c>
      <c r="J174" s="28"/>
      <c r="K174" s="28">
        <v>636054</v>
      </c>
      <c r="L174" s="28">
        <v>3297</v>
      </c>
      <c r="M174" s="28">
        <v>2442984</v>
      </c>
      <c r="N174" s="28">
        <v>0</v>
      </c>
      <c r="O174" s="28">
        <f t="shared" si="7"/>
        <v>3082335</v>
      </c>
      <c r="P174" s="28"/>
      <c r="Q174" s="28">
        <f t="shared" si="8"/>
        <v>439801</v>
      </c>
      <c r="R174" s="28">
        <v>21536</v>
      </c>
      <c r="S174" s="28">
        <v>461337</v>
      </c>
      <c r="T174" s="30"/>
      <c r="U174" s="30"/>
      <c r="V174" s="30"/>
      <c r="W174" s="30"/>
      <c r="X174" s="30"/>
      <c r="Y174" s="30"/>
      <c r="Z174" s="30"/>
      <c r="AA174" s="30"/>
      <c r="AB174" s="31"/>
      <c r="AC174" s="31"/>
      <c r="AD174" s="31"/>
      <c r="AE174" s="31"/>
      <c r="AF174" s="31"/>
      <c r="AG174" s="31"/>
      <c r="AH174" s="31"/>
      <c r="AI174" s="31"/>
    </row>
    <row r="175" spans="1:35">
      <c r="A175" s="29">
        <v>35200</v>
      </c>
      <c r="B175" s="27" t="s">
        <v>541</v>
      </c>
      <c r="C175" s="27">
        <v>21344841</v>
      </c>
      <c r="D175" s="28">
        <v>16532303</v>
      </c>
      <c r="E175" s="28">
        <v>0</v>
      </c>
      <c r="F175" s="28">
        <v>0</v>
      </c>
      <c r="G175" s="28">
        <v>0</v>
      </c>
      <c r="H175" s="28">
        <v>507955</v>
      </c>
      <c r="I175" s="28">
        <f t="shared" si="6"/>
        <v>507955</v>
      </c>
      <c r="J175" s="28"/>
      <c r="K175" s="28">
        <v>1185397</v>
      </c>
      <c r="L175" s="28">
        <v>6144</v>
      </c>
      <c r="M175" s="28">
        <v>4552921</v>
      </c>
      <c r="N175" s="28">
        <v>0</v>
      </c>
      <c r="O175" s="28">
        <f t="shared" si="7"/>
        <v>5744462</v>
      </c>
      <c r="P175" s="28"/>
      <c r="Q175" s="28">
        <f t="shared" si="8"/>
        <v>819645</v>
      </c>
      <c r="R175" s="28">
        <v>101588</v>
      </c>
      <c r="S175" s="28">
        <v>921233</v>
      </c>
      <c r="T175" s="30"/>
      <c r="U175" s="30"/>
      <c r="V175" s="30"/>
      <c r="W175" s="30"/>
      <c r="X175" s="30"/>
      <c r="Y175" s="30"/>
      <c r="Z175" s="30"/>
      <c r="AA175" s="30"/>
      <c r="AB175" s="31"/>
      <c r="AC175" s="31"/>
      <c r="AD175" s="31"/>
      <c r="AE175" s="31"/>
      <c r="AF175" s="31"/>
      <c r="AG175" s="31"/>
      <c r="AH175" s="31"/>
      <c r="AI175" s="31"/>
    </row>
    <row r="176" spans="1:35">
      <c r="A176" s="29">
        <v>35300</v>
      </c>
      <c r="B176" s="27" t="s">
        <v>542</v>
      </c>
      <c r="C176" s="27">
        <v>145543449</v>
      </c>
      <c r="D176" s="28">
        <v>119790962</v>
      </c>
      <c r="E176" s="28">
        <v>0</v>
      </c>
      <c r="F176" s="28">
        <v>0</v>
      </c>
      <c r="G176" s="28">
        <v>0</v>
      </c>
      <c r="H176" s="28">
        <v>10871745</v>
      </c>
      <c r="I176" s="28">
        <f t="shared" si="6"/>
        <v>10871745</v>
      </c>
      <c r="J176" s="28"/>
      <c r="K176" s="28">
        <v>8589232</v>
      </c>
      <c r="L176" s="28">
        <v>44520</v>
      </c>
      <c r="M176" s="28">
        <v>32989884</v>
      </c>
      <c r="N176" s="28">
        <v>0</v>
      </c>
      <c r="O176" s="28">
        <f t="shared" si="7"/>
        <v>41623636</v>
      </c>
      <c r="P176" s="28"/>
      <c r="Q176" s="28">
        <f t="shared" si="8"/>
        <v>5939044</v>
      </c>
      <c r="R176" s="28">
        <v>2174352</v>
      </c>
      <c r="S176" s="28">
        <v>8113396</v>
      </c>
      <c r="T176" s="30"/>
      <c r="U176" s="30"/>
      <c r="V176" s="30"/>
      <c r="W176" s="30"/>
      <c r="X176" s="30"/>
      <c r="Y176" s="30"/>
      <c r="Z176" s="30"/>
      <c r="AA176" s="30"/>
      <c r="AB176" s="31"/>
      <c r="AC176" s="31"/>
      <c r="AD176" s="31"/>
      <c r="AE176" s="31"/>
      <c r="AF176" s="31"/>
      <c r="AG176" s="31"/>
      <c r="AH176" s="31"/>
      <c r="AI176" s="31"/>
    </row>
    <row r="177" spans="1:35">
      <c r="A177" s="29">
        <v>35305</v>
      </c>
      <c r="B177" s="27" t="s">
        <v>543</v>
      </c>
      <c r="C177" s="27">
        <v>54801298</v>
      </c>
      <c r="D177" s="28">
        <v>39998236</v>
      </c>
      <c r="E177" s="28">
        <v>0</v>
      </c>
      <c r="F177" s="28">
        <v>0</v>
      </c>
      <c r="G177" s="28">
        <v>0</v>
      </c>
      <c r="H177" s="28">
        <v>0</v>
      </c>
      <c r="I177" s="28">
        <f t="shared" si="6"/>
        <v>0</v>
      </c>
      <c r="J177" s="28"/>
      <c r="K177" s="28">
        <v>2867947</v>
      </c>
      <c r="L177" s="28">
        <v>14865</v>
      </c>
      <c r="M177" s="28">
        <v>11015331</v>
      </c>
      <c r="N177" s="28">
        <v>1402975</v>
      </c>
      <c r="O177" s="28">
        <f t="shared" si="7"/>
        <v>15301118</v>
      </c>
      <c r="P177" s="28"/>
      <c r="Q177" s="28">
        <f t="shared" si="8"/>
        <v>1983048</v>
      </c>
      <c r="R177" s="28">
        <v>-280597</v>
      </c>
      <c r="S177" s="28">
        <v>1702451</v>
      </c>
      <c r="T177" s="30"/>
      <c r="U177" s="30"/>
      <c r="V177" s="30"/>
      <c r="W177" s="30"/>
      <c r="X177" s="30"/>
      <c r="Y177" s="30"/>
      <c r="Z177" s="30"/>
      <c r="AA177" s="30"/>
      <c r="AB177" s="31"/>
      <c r="AC177" s="31"/>
      <c r="AD177" s="31"/>
      <c r="AE177" s="31"/>
      <c r="AF177" s="31"/>
      <c r="AG177" s="31"/>
      <c r="AH177" s="31"/>
      <c r="AI177" s="31"/>
    </row>
    <row r="178" spans="1:35">
      <c r="A178" s="29">
        <v>35400</v>
      </c>
      <c r="B178" s="27" t="s">
        <v>544</v>
      </c>
      <c r="C178" s="27">
        <v>116451377</v>
      </c>
      <c r="D178" s="28">
        <v>88553112</v>
      </c>
      <c r="E178" s="28">
        <v>0</v>
      </c>
      <c r="F178" s="28">
        <v>0</v>
      </c>
      <c r="G178" s="28">
        <v>0</v>
      </c>
      <c r="H178" s="28">
        <v>826440</v>
      </c>
      <c r="I178" s="28">
        <f t="shared" si="6"/>
        <v>826440</v>
      </c>
      <c r="J178" s="28"/>
      <c r="K178" s="28">
        <v>6349421</v>
      </c>
      <c r="L178" s="28">
        <v>32910</v>
      </c>
      <c r="M178" s="28">
        <v>24387123</v>
      </c>
      <c r="N178" s="28">
        <v>0</v>
      </c>
      <c r="O178" s="28">
        <f t="shared" si="7"/>
        <v>30769454</v>
      </c>
      <c r="P178" s="28"/>
      <c r="Q178" s="28">
        <f t="shared" si="8"/>
        <v>4390321</v>
      </c>
      <c r="R178" s="28">
        <v>165286</v>
      </c>
      <c r="S178" s="28">
        <v>4555607</v>
      </c>
      <c r="T178" s="30"/>
      <c r="U178" s="30"/>
      <c r="V178" s="30"/>
      <c r="W178" s="30"/>
      <c r="X178" s="30"/>
      <c r="Y178" s="30"/>
      <c r="Z178" s="30"/>
      <c r="AA178" s="30"/>
      <c r="AB178" s="31"/>
      <c r="AC178" s="31"/>
      <c r="AD178" s="31"/>
      <c r="AE178" s="31"/>
      <c r="AF178" s="31"/>
      <c r="AG178" s="31"/>
      <c r="AH178" s="31"/>
      <c r="AI178" s="31"/>
    </row>
    <row r="179" spans="1:35">
      <c r="A179" s="29">
        <v>35401</v>
      </c>
      <c r="B179" s="27" t="s">
        <v>545</v>
      </c>
      <c r="C179" s="27">
        <v>1072414</v>
      </c>
      <c r="D179" s="28">
        <v>1088886</v>
      </c>
      <c r="E179" s="28">
        <v>0</v>
      </c>
      <c r="F179" s="28">
        <v>0</v>
      </c>
      <c r="G179" s="28">
        <v>0</v>
      </c>
      <c r="H179" s="28">
        <v>305965</v>
      </c>
      <c r="I179" s="28">
        <f t="shared" si="6"/>
        <v>305965</v>
      </c>
      <c r="J179" s="28"/>
      <c r="K179" s="28">
        <v>78075</v>
      </c>
      <c r="L179" s="28">
        <v>405</v>
      </c>
      <c r="M179" s="28">
        <v>299874</v>
      </c>
      <c r="N179" s="28">
        <v>0</v>
      </c>
      <c r="O179" s="28">
        <f t="shared" si="7"/>
        <v>378354</v>
      </c>
      <c r="P179" s="28"/>
      <c r="Q179" s="28">
        <f t="shared" si="8"/>
        <v>53985</v>
      </c>
      <c r="R179" s="28">
        <v>61195</v>
      </c>
      <c r="S179" s="28">
        <v>115180</v>
      </c>
      <c r="T179" s="30"/>
      <c r="U179" s="30"/>
      <c r="V179" s="30"/>
      <c r="W179" s="30"/>
      <c r="X179" s="30"/>
      <c r="Y179" s="30"/>
      <c r="Z179" s="30"/>
      <c r="AA179" s="30"/>
      <c r="AB179" s="31"/>
      <c r="AC179" s="31"/>
      <c r="AD179" s="31"/>
      <c r="AE179" s="31"/>
      <c r="AF179" s="31"/>
      <c r="AG179" s="31"/>
      <c r="AH179" s="31"/>
      <c r="AI179" s="31"/>
    </row>
    <row r="180" spans="1:35">
      <c r="A180" s="29">
        <v>35405</v>
      </c>
      <c r="B180" s="27" t="s">
        <v>546</v>
      </c>
      <c r="C180" s="27">
        <v>40384454</v>
      </c>
      <c r="D180" s="28">
        <v>28754914</v>
      </c>
      <c r="E180" s="28">
        <v>0</v>
      </c>
      <c r="F180" s="28">
        <v>0</v>
      </c>
      <c r="G180" s="28">
        <v>0</v>
      </c>
      <c r="H180" s="28">
        <v>0</v>
      </c>
      <c r="I180" s="28">
        <f t="shared" si="6"/>
        <v>0</v>
      </c>
      <c r="J180" s="28"/>
      <c r="K180" s="28">
        <v>2061780</v>
      </c>
      <c r="L180" s="28">
        <v>10687</v>
      </c>
      <c r="M180" s="28">
        <v>7918972</v>
      </c>
      <c r="N180" s="28">
        <v>1850800</v>
      </c>
      <c r="O180" s="28">
        <f t="shared" si="7"/>
        <v>11842239</v>
      </c>
      <c r="P180" s="28"/>
      <c r="Q180" s="28">
        <f t="shared" si="8"/>
        <v>1425622</v>
      </c>
      <c r="R180" s="28">
        <v>-370159</v>
      </c>
      <c r="S180" s="28">
        <v>1055463</v>
      </c>
      <c r="T180" s="30"/>
      <c r="U180" s="30"/>
      <c r="V180" s="30"/>
      <c r="W180" s="30"/>
      <c r="X180" s="30"/>
      <c r="Y180" s="30"/>
      <c r="Z180" s="30"/>
      <c r="AA180" s="30"/>
      <c r="AB180" s="31"/>
      <c r="AC180" s="31"/>
      <c r="AD180" s="31"/>
      <c r="AE180" s="31"/>
      <c r="AF180" s="31"/>
      <c r="AG180" s="31"/>
      <c r="AH180" s="31"/>
      <c r="AI180" s="31"/>
    </row>
    <row r="181" spans="1:35">
      <c r="A181" s="29">
        <v>35500</v>
      </c>
      <c r="B181" s="27" t="s">
        <v>547</v>
      </c>
      <c r="C181" s="27">
        <v>166017067</v>
      </c>
      <c r="D181" s="28">
        <v>123670043</v>
      </c>
      <c r="E181" s="28">
        <v>0</v>
      </c>
      <c r="F181" s="28">
        <v>0</v>
      </c>
      <c r="G181" s="28">
        <v>0</v>
      </c>
      <c r="H181" s="28">
        <v>0</v>
      </c>
      <c r="I181" s="28">
        <f t="shared" si="6"/>
        <v>0</v>
      </c>
      <c r="J181" s="28"/>
      <c r="K181" s="28">
        <v>8867370</v>
      </c>
      <c r="L181" s="28">
        <v>45961</v>
      </c>
      <c r="M181" s="28">
        <v>34058165</v>
      </c>
      <c r="N181" s="28">
        <v>1852930</v>
      </c>
      <c r="O181" s="28">
        <f t="shared" si="7"/>
        <v>44824426</v>
      </c>
      <c r="P181" s="28"/>
      <c r="Q181" s="28">
        <f t="shared" si="8"/>
        <v>6131362</v>
      </c>
      <c r="R181" s="28">
        <v>-370582</v>
      </c>
      <c r="S181" s="28">
        <v>5760780</v>
      </c>
      <c r="T181" s="30"/>
      <c r="U181" s="30"/>
      <c r="V181" s="30"/>
      <c r="W181" s="30"/>
      <c r="X181" s="30"/>
      <c r="Y181" s="30"/>
      <c r="Z181" s="30"/>
      <c r="AA181" s="30"/>
      <c r="AB181" s="31"/>
      <c r="AC181" s="31"/>
      <c r="AD181" s="31"/>
      <c r="AE181" s="31"/>
      <c r="AF181" s="31"/>
      <c r="AG181" s="31"/>
      <c r="AH181" s="31"/>
      <c r="AI181" s="31"/>
    </row>
    <row r="182" spans="1:35">
      <c r="A182" s="29">
        <v>35600</v>
      </c>
      <c r="B182" s="27" t="s">
        <v>548</v>
      </c>
      <c r="C182" s="27">
        <v>63620881</v>
      </c>
      <c r="D182" s="28">
        <v>51057671</v>
      </c>
      <c r="E182" s="28">
        <v>0</v>
      </c>
      <c r="F182" s="28">
        <v>0</v>
      </c>
      <c r="G182" s="28">
        <v>0</v>
      </c>
      <c r="H182" s="28">
        <v>3385700</v>
      </c>
      <c r="I182" s="28">
        <f t="shared" si="6"/>
        <v>3385700</v>
      </c>
      <c r="J182" s="28"/>
      <c r="K182" s="28">
        <v>3660929</v>
      </c>
      <c r="L182" s="28">
        <v>18975</v>
      </c>
      <c r="M182" s="28">
        <v>14061049</v>
      </c>
      <c r="N182" s="28">
        <v>0</v>
      </c>
      <c r="O182" s="28">
        <f t="shared" si="7"/>
        <v>17740953</v>
      </c>
      <c r="P182" s="28"/>
      <c r="Q182" s="28">
        <f t="shared" si="8"/>
        <v>2531357</v>
      </c>
      <c r="R182" s="28">
        <v>677143</v>
      </c>
      <c r="S182" s="28">
        <v>3208500</v>
      </c>
      <c r="T182" s="30"/>
      <c r="U182" s="30"/>
      <c r="V182" s="30"/>
      <c r="W182" s="30"/>
      <c r="X182" s="30"/>
      <c r="Y182" s="30"/>
      <c r="Z182" s="30"/>
      <c r="AA182" s="30"/>
      <c r="AB182" s="31"/>
      <c r="AC182" s="31"/>
      <c r="AD182" s="31"/>
      <c r="AE182" s="31"/>
      <c r="AF182" s="31"/>
      <c r="AG182" s="31"/>
      <c r="AH182" s="31"/>
      <c r="AI182" s="31"/>
    </row>
    <row r="183" spans="1:35">
      <c r="A183" s="29">
        <v>35700</v>
      </c>
      <c r="B183" s="27" t="s">
        <v>549</v>
      </c>
      <c r="C183" s="27">
        <v>35840380</v>
      </c>
      <c r="D183" s="28">
        <v>28553119</v>
      </c>
      <c r="E183" s="28">
        <v>0</v>
      </c>
      <c r="F183" s="28">
        <v>0</v>
      </c>
      <c r="G183" s="28">
        <v>0</v>
      </c>
      <c r="H183" s="28">
        <v>1667545</v>
      </c>
      <c r="I183" s="28">
        <f t="shared" si="6"/>
        <v>1667545</v>
      </c>
      <c r="J183" s="28"/>
      <c r="K183" s="28">
        <v>2047311</v>
      </c>
      <c r="L183" s="28">
        <v>10612</v>
      </c>
      <c r="M183" s="28">
        <v>7863399</v>
      </c>
      <c r="N183" s="28">
        <v>0</v>
      </c>
      <c r="O183" s="28">
        <f t="shared" si="7"/>
        <v>9921322</v>
      </c>
      <c r="P183" s="28"/>
      <c r="Q183" s="28">
        <f t="shared" si="8"/>
        <v>1415618</v>
      </c>
      <c r="R183" s="28">
        <v>333512</v>
      </c>
      <c r="S183" s="28">
        <v>1749130</v>
      </c>
      <c r="T183" s="30"/>
      <c r="U183" s="30"/>
      <c r="V183" s="30"/>
      <c r="W183" s="30"/>
      <c r="X183" s="30"/>
      <c r="Y183" s="30"/>
      <c r="Z183" s="30"/>
      <c r="AA183" s="30"/>
      <c r="AB183" s="31"/>
      <c r="AC183" s="31"/>
      <c r="AD183" s="31"/>
      <c r="AE183" s="31"/>
      <c r="AF183" s="31"/>
      <c r="AG183" s="31"/>
      <c r="AH183" s="31"/>
      <c r="AI183" s="31"/>
    </row>
    <row r="184" spans="1:35">
      <c r="A184" s="29">
        <v>35800</v>
      </c>
      <c r="B184" s="27" t="s">
        <v>550</v>
      </c>
      <c r="C184" s="27">
        <v>51626295</v>
      </c>
      <c r="D184" s="28">
        <v>39405443</v>
      </c>
      <c r="E184" s="28">
        <v>0</v>
      </c>
      <c r="F184" s="28">
        <v>0</v>
      </c>
      <c r="G184" s="28">
        <v>0</v>
      </c>
      <c r="H184" s="28">
        <v>586775</v>
      </c>
      <c r="I184" s="28">
        <f t="shared" si="6"/>
        <v>586775</v>
      </c>
      <c r="J184" s="28"/>
      <c r="K184" s="28">
        <v>2825443</v>
      </c>
      <c r="L184" s="28">
        <v>14645</v>
      </c>
      <c r="M184" s="28">
        <v>10852079</v>
      </c>
      <c r="N184" s="28">
        <v>0</v>
      </c>
      <c r="O184" s="28">
        <f t="shared" si="7"/>
        <v>13692167</v>
      </c>
      <c r="P184" s="28"/>
      <c r="Q184" s="28">
        <f t="shared" si="8"/>
        <v>1953659</v>
      </c>
      <c r="R184" s="28">
        <v>117354</v>
      </c>
      <c r="S184" s="28">
        <v>2071013</v>
      </c>
      <c r="T184" s="30"/>
      <c r="U184" s="30"/>
      <c r="V184" s="30"/>
      <c r="W184" s="30"/>
      <c r="X184" s="30"/>
      <c r="Y184" s="30"/>
      <c r="Z184" s="30"/>
      <c r="AA184" s="30"/>
      <c r="AB184" s="31"/>
      <c r="AC184" s="31"/>
      <c r="AD184" s="31"/>
      <c r="AE184" s="31"/>
      <c r="AF184" s="31"/>
      <c r="AG184" s="31"/>
      <c r="AH184" s="31"/>
      <c r="AI184" s="31"/>
    </row>
    <row r="185" spans="1:35">
      <c r="A185" s="29">
        <v>35805</v>
      </c>
      <c r="B185" s="27" t="s">
        <v>551</v>
      </c>
      <c r="C185" s="27">
        <v>8075872</v>
      </c>
      <c r="D185" s="28">
        <v>6267062</v>
      </c>
      <c r="E185" s="28">
        <v>0</v>
      </c>
      <c r="F185" s="28">
        <v>0</v>
      </c>
      <c r="G185" s="28">
        <v>0</v>
      </c>
      <c r="H185" s="28">
        <v>241470</v>
      </c>
      <c r="I185" s="28">
        <f t="shared" si="6"/>
        <v>241470</v>
      </c>
      <c r="J185" s="28"/>
      <c r="K185" s="28">
        <v>449360</v>
      </c>
      <c r="L185" s="28">
        <v>2329</v>
      </c>
      <c r="M185" s="28">
        <v>1725920</v>
      </c>
      <c r="N185" s="28">
        <v>0</v>
      </c>
      <c r="O185" s="28">
        <f t="shared" si="7"/>
        <v>2177609</v>
      </c>
      <c r="P185" s="28"/>
      <c r="Q185" s="28">
        <f t="shared" si="8"/>
        <v>310711</v>
      </c>
      <c r="R185" s="28">
        <v>48293</v>
      </c>
      <c r="S185" s="28">
        <v>359004</v>
      </c>
      <c r="T185" s="30"/>
      <c r="U185" s="30"/>
      <c r="V185" s="30"/>
      <c r="W185" s="30"/>
      <c r="X185" s="30"/>
      <c r="Y185" s="30"/>
      <c r="Z185" s="30"/>
      <c r="AA185" s="30"/>
      <c r="AB185" s="31"/>
      <c r="AC185" s="31"/>
      <c r="AD185" s="31"/>
      <c r="AE185" s="31"/>
      <c r="AF185" s="31"/>
      <c r="AG185" s="31"/>
      <c r="AH185" s="31"/>
      <c r="AI185" s="31"/>
    </row>
    <row r="186" spans="1:35">
      <c r="A186" s="29">
        <v>35900</v>
      </c>
      <c r="B186" s="27" t="s">
        <v>552</v>
      </c>
      <c r="C186" s="27">
        <v>96827378</v>
      </c>
      <c r="D186" s="28">
        <v>73452157</v>
      </c>
      <c r="E186" s="28">
        <v>0</v>
      </c>
      <c r="F186" s="28">
        <v>0</v>
      </c>
      <c r="G186" s="28">
        <v>0</v>
      </c>
      <c r="H186" s="28">
        <v>434235</v>
      </c>
      <c r="I186" s="28">
        <f t="shared" si="6"/>
        <v>434235</v>
      </c>
      <c r="J186" s="28"/>
      <c r="K186" s="28">
        <v>5266655</v>
      </c>
      <c r="L186" s="28">
        <v>27298</v>
      </c>
      <c r="M186" s="28">
        <v>20228389</v>
      </c>
      <c r="N186" s="28">
        <v>0</v>
      </c>
      <c r="O186" s="28">
        <f t="shared" si="7"/>
        <v>25522342</v>
      </c>
      <c r="P186" s="28"/>
      <c r="Q186" s="28">
        <f t="shared" si="8"/>
        <v>3641640</v>
      </c>
      <c r="R186" s="28">
        <v>86850</v>
      </c>
      <c r="S186" s="28">
        <v>3728490</v>
      </c>
      <c r="T186" s="30"/>
      <c r="U186" s="30"/>
      <c r="V186" s="30"/>
      <c r="W186" s="30"/>
      <c r="X186" s="30"/>
      <c r="Y186" s="30"/>
      <c r="Z186" s="30"/>
      <c r="AA186" s="30"/>
      <c r="AB186" s="31"/>
      <c r="AC186" s="31"/>
      <c r="AD186" s="31"/>
      <c r="AE186" s="31"/>
      <c r="AF186" s="31"/>
      <c r="AG186" s="31"/>
      <c r="AH186" s="31"/>
      <c r="AI186" s="31"/>
    </row>
    <row r="187" spans="1:35">
      <c r="A187" s="29">
        <v>35905</v>
      </c>
      <c r="B187" s="27" t="s">
        <v>553</v>
      </c>
      <c r="C187" s="27">
        <v>12731940</v>
      </c>
      <c r="D187" s="28">
        <v>9532419</v>
      </c>
      <c r="E187" s="28">
        <v>0</v>
      </c>
      <c r="F187" s="28">
        <v>0</v>
      </c>
      <c r="G187" s="28">
        <v>0</v>
      </c>
      <c r="H187" s="28">
        <v>0</v>
      </c>
      <c r="I187" s="28">
        <f t="shared" si="6"/>
        <v>0</v>
      </c>
      <c r="J187" s="28"/>
      <c r="K187" s="28">
        <v>683492</v>
      </c>
      <c r="L187" s="28">
        <v>3543</v>
      </c>
      <c r="M187" s="28">
        <v>2625185</v>
      </c>
      <c r="N187" s="28">
        <v>13325</v>
      </c>
      <c r="O187" s="28">
        <f t="shared" si="7"/>
        <v>3325545</v>
      </c>
      <c r="P187" s="28"/>
      <c r="Q187" s="28">
        <f t="shared" si="8"/>
        <v>472602</v>
      </c>
      <c r="R187" s="28">
        <v>-2668</v>
      </c>
      <c r="S187" s="28">
        <v>469934</v>
      </c>
      <c r="T187" s="30"/>
      <c r="U187" s="30"/>
      <c r="V187" s="30"/>
      <c r="W187" s="30"/>
      <c r="X187" s="30"/>
      <c r="Y187" s="30"/>
      <c r="Z187" s="30"/>
      <c r="AA187" s="30"/>
      <c r="AB187" s="31"/>
      <c r="AC187" s="31"/>
      <c r="AD187" s="31"/>
      <c r="AE187" s="31"/>
      <c r="AF187" s="31"/>
      <c r="AG187" s="31"/>
      <c r="AH187" s="31"/>
      <c r="AI187" s="31"/>
    </row>
    <row r="188" spans="1:35">
      <c r="A188" s="29">
        <v>36000</v>
      </c>
      <c r="B188" s="27" t="s">
        <v>554</v>
      </c>
      <c r="C188" s="27">
        <v>2272413309</v>
      </c>
      <c r="D188" s="28">
        <v>1795538583</v>
      </c>
      <c r="E188" s="28">
        <v>0</v>
      </c>
      <c r="F188" s="28">
        <v>0</v>
      </c>
      <c r="G188" s="28">
        <v>0</v>
      </c>
      <c r="H188" s="28">
        <v>86324305</v>
      </c>
      <c r="I188" s="28">
        <f t="shared" si="6"/>
        <v>86324305</v>
      </c>
      <c r="J188" s="28"/>
      <c r="K188" s="28">
        <v>128743419</v>
      </c>
      <c r="L188" s="28">
        <v>667300</v>
      </c>
      <c r="M188" s="28">
        <v>494483128</v>
      </c>
      <c r="N188" s="28">
        <v>0</v>
      </c>
      <c r="O188" s="28">
        <f t="shared" si="7"/>
        <v>623893847</v>
      </c>
      <c r="P188" s="28"/>
      <c r="Q188" s="28">
        <f t="shared" si="8"/>
        <v>89019921</v>
      </c>
      <c r="R188" s="28">
        <v>17264857</v>
      </c>
      <c r="S188" s="28">
        <v>106284778</v>
      </c>
      <c r="T188" s="30"/>
      <c r="U188" s="30"/>
      <c r="V188" s="30"/>
      <c r="W188" s="30"/>
      <c r="X188" s="30"/>
      <c r="Y188" s="30"/>
      <c r="Z188" s="30"/>
      <c r="AA188" s="30"/>
      <c r="AB188" s="31"/>
      <c r="AC188" s="31"/>
      <c r="AD188" s="31"/>
      <c r="AE188" s="31"/>
      <c r="AF188" s="31"/>
      <c r="AG188" s="31"/>
      <c r="AH188" s="31"/>
      <c r="AI188" s="31"/>
    </row>
    <row r="189" spans="1:35">
      <c r="A189" s="29">
        <v>36001</v>
      </c>
      <c r="B189" s="27" t="s">
        <v>555</v>
      </c>
      <c r="C189" s="27">
        <v>1160391</v>
      </c>
      <c r="D189" s="28">
        <v>972313</v>
      </c>
      <c r="E189" s="28">
        <v>0</v>
      </c>
      <c r="F189" s="28">
        <v>0</v>
      </c>
      <c r="G189" s="28">
        <v>0</v>
      </c>
      <c r="H189" s="28">
        <v>106210</v>
      </c>
      <c r="I189" s="28">
        <f t="shared" si="6"/>
        <v>106210</v>
      </c>
      <c r="J189" s="28"/>
      <c r="K189" s="28">
        <v>69717</v>
      </c>
      <c r="L189" s="28">
        <v>361</v>
      </c>
      <c r="M189" s="28">
        <v>267771</v>
      </c>
      <c r="N189" s="28">
        <v>0</v>
      </c>
      <c r="O189" s="28">
        <f t="shared" si="7"/>
        <v>337849</v>
      </c>
      <c r="P189" s="28"/>
      <c r="Q189" s="28">
        <f t="shared" si="8"/>
        <v>48206</v>
      </c>
      <c r="R189" s="28">
        <v>21242</v>
      </c>
      <c r="S189" s="28">
        <v>69448</v>
      </c>
      <c r="T189" s="30"/>
      <c r="U189" s="30"/>
      <c r="V189" s="30"/>
      <c r="W189" s="30"/>
      <c r="X189" s="30"/>
      <c r="Y189" s="30"/>
      <c r="Z189" s="30"/>
      <c r="AA189" s="30"/>
      <c r="AB189" s="31"/>
      <c r="AC189" s="31"/>
      <c r="AD189" s="31"/>
      <c r="AE189" s="31"/>
      <c r="AF189" s="31"/>
      <c r="AG189" s="31"/>
      <c r="AH189" s="31"/>
      <c r="AI189" s="31"/>
    </row>
    <row r="190" spans="1:35">
      <c r="A190" s="29">
        <v>36002</v>
      </c>
      <c r="B190" s="27" t="s">
        <v>556</v>
      </c>
      <c r="C190" s="27">
        <v>6384706</v>
      </c>
      <c r="D190" s="28">
        <v>719662</v>
      </c>
      <c r="E190" s="28">
        <v>0</v>
      </c>
      <c r="F190" s="28">
        <v>0</v>
      </c>
      <c r="G190" s="28">
        <v>0</v>
      </c>
      <c r="H190" s="28">
        <v>0</v>
      </c>
      <c r="I190" s="28">
        <f t="shared" si="6"/>
        <v>0</v>
      </c>
      <c r="J190" s="28"/>
      <c r="K190" s="28">
        <v>51601</v>
      </c>
      <c r="L190" s="28">
        <v>267</v>
      </c>
      <c r="M190" s="28">
        <v>198192</v>
      </c>
      <c r="N190" s="28">
        <v>4542220</v>
      </c>
      <c r="O190" s="28">
        <f t="shared" si="7"/>
        <v>4792280</v>
      </c>
      <c r="P190" s="28"/>
      <c r="Q190" s="28">
        <f t="shared" si="8"/>
        <v>35680</v>
      </c>
      <c r="R190" s="28">
        <v>-908443</v>
      </c>
      <c r="S190" s="28">
        <v>-872763</v>
      </c>
      <c r="T190" s="30"/>
      <c r="U190" s="30"/>
      <c r="V190" s="30"/>
      <c r="W190" s="30"/>
      <c r="X190" s="30"/>
      <c r="Y190" s="30"/>
      <c r="Z190" s="30"/>
      <c r="AA190" s="30"/>
      <c r="AB190" s="31"/>
      <c r="AC190" s="31"/>
      <c r="AD190" s="31"/>
      <c r="AE190" s="31"/>
      <c r="AF190" s="31"/>
      <c r="AG190" s="31"/>
      <c r="AH190" s="31"/>
      <c r="AI190" s="31"/>
    </row>
    <row r="191" spans="1:35">
      <c r="A191" s="29">
        <v>36003</v>
      </c>
      <c r="B191" s="27" t="s">
        <v>557</v>
      </c>
      <c r="C191" s="27">
        <v>16863328</v>
      </c>
      <c r="D191" s="28">
        <v>13120512</v>
      </c>
      <c r="E191" s="28">
        <v>0</v>
      </c>
      <c r="F191" s="28">
        <v>0</v>
      </c>
      <c r="G191" s="28">
        <v>0</v>
      </c>
      <c r="H191" s="28">
        <v>386750</v>
      </c>
      <c r="I191" s="28">
        <f t="shared" si="6"/>
        <v>386750</v>
      </c>
      <c r="J191" s="28"/>
      <c r="K191" s="28">
        <v>940765</v>
      </c>
      <c r="L191" s="28">
        <v>4876</v>
      </c>
      <c r="M191" s="28">
        <v>3613329</v>
      </c>
      <c r="N191" s="28">
        <v>0</v>
      </c>
      <c r="O191" s="28">
        <f t="shared" si="7"/>
        <v>4558970</v>
      </c>
      <c r="P191" s="28"/>
      <c r="Q191" s="28">
        <f t="shared" si="8"/>
        <v>650494</v>
      </c>
      <c r="R191" s="28">
        <v>77350</v>
      </c>
      <c r="S191" s="28">
        <v>727844</v>
      </c>
      <c r="T191" s="30"/>
      <c r="U191" s="30"/>
      <c r="V191" s="30"/>
      <c r="W191" s="30"/>
      <c r="X191" s="30"/>
      <c r="Y191" s="30"/>
      <c r="Z191" s="30"/>
      <c r="AA191" s="30"/>
      <c r="AB191" s="31"/>
      <c r="AC191" s="31"/>
      <c r="AD191" s="31"/>
      <c r="AE191" s="31"/>
      <c r="AF191" s="31"/>
      <c r="AG191" s="31"/>
      <c r="AH191" s="31"/>
      <c r="AI191" s="31"/>
    </row>
    <row r="192" spans="1:35">
      <c r="A192" s="29">
        <v>36004</v>
      </c>
      <c r="B192" s="27" t="s">
        <v>558</v>
      </c>
      <c r="C192" s="27">
        <v>8583501</v>
      </c>
      <c r="D192" s="28">
        <v>7170858</v>
      </c>
      <c r="E192" s="28">
        <v>0</v>
      </c>
      <c r="F192" s="28">
        <v>0</v>
      </c>
      <c r="G192" s="28">
        <v>0</v>
      </c>
      <c r="H192" s="28">
        <v>734340</v>
      </c>
      <c r="I192" s="28">
        <f t="shared" si="6"/>
        <v>734340</v>
      </c>
      <c r="J192" s="28"/>
      <c r="K192" s="28">
        <v>514164</v>
      </c>
      <c r="L192" s="28">
        <v>2665</v>
      </c>
      <c r="M192" s="28">
        <v>1974822</v>
      </c>
      <c r="N192" s="28">
        <v>0</v>
      </c>
      <c r="O192" s="28">
        <f t="shared" si="7"/>
        <v>2491651</v>
      </c>
      <c r="P192" s="28"/>
      <c r="Q192" s="28">
        <f t="shared" si="8"/>
        <v>355520</v>
      </c>
      <c r="R192" s="28">
        <v>146870</v>
      </c>
      <c r="S192" s="28">
        <v>502390</v>
      </c>
      <c r="T192" s="30"/>
      <c r="U192" s="30"/>
      <c r="V192" s="30"/>
      <c r="W192" s="30"/>
      <c r="X192" s="30"/>
      <c r="Y192" s="30"/>
      <c r="Z192" s="30"/>
      <c r="AA192" s="30"/>
      <c r="AB192" s="31"/>
      <c r="AC192" s="31"/>
      <c r="AD192" s="31"/>
      <c r="AE192" s="31"/>
      <c r="AF192" s="31"/>
      <c r="AG192" s="31"/>
      <c r="AH192" s="31"/>
      <c r="AI192" s="31"/>
    </row>
    <row r="193" spans="1:35">
      <c r="A193" s="29">
        <v>36005</v>
      </c>
      <c r="B193" s="27" t="s">
        <v>559</v>
      </c>
      <c r="C193" s="27">
        <v>193361013</v>
      </c>
      <c r="D193" s="28">
        <v>136676625</v>
      </c>
      <c r="E193" s="28">
        <v>0</v>
      </c>
      <c r="F193" s="28">
        <v>0</v>
      </c>
      <c r="G193" s="28">
        <v>0</v>
      </c>
      <c r="H193" s="28">
        <v>0</v>
      </c>
      <c r="I193" s="28">
        <f t="shared" si="6"/>
        <v>0</v>
      </c>
      <c r="J193" s="28"/>
      <c r="K193" s="28">
        <v>9799965</v>
      </c>
      <c r="L193" s="28">
        <v>50795</v>
      </c>
      <c r="M193" s="28">
        <v>37640119</v>
      </c>
      <c r="N193" s="28">
        <v>9765790</v>
      </c>
      <c r="O193" s="28">
        <f t="shared" si="7"/>
        <v>57256669</v>
      </c>
      <c r="P193" s="28"/>
      <c r="Q193" s="28">
        <f t="shared" si="8"/>
        <v>6776208</v>
      </c>
      <c r="R193" s="28">
        <v>-1953155</v>
      </c>
      <c r="S193" s="28">
        <v>4823053</v>
      </c>
      <c r="T193" s="30"/>
      <c r="U193" s="30"/>
      <c r="V193" s="30"/>
      <c r="W193" s="30"/>
      <c r="X193" s="30"/>
      <c r="Y193" s="30"/>
      <c r="Z193" s="30"/>
      <c r="AA193" s="30"/>
      <c r="AB193" s="31"/>
      <c r="AC193" s="31"/>
      <c r="AD193" s="31"/>
      <c r="AE193" s="31"/>
      <c r="AF193" s="31"/>
      <c r="AG193" s="31"/>
      <c r="AH193" s="31"/>
      <c r="AI193" s="31"/>
    </row>
    <row r="194" spans="1:35">
      <c r="A194" s="29">
        <v>36006</v>
      </c>
      <c r="B194" s="27" t="s">
        <v>560</v>
      </c>
      <c r="C194" s="27">
        <v>21023779</v>
      </c>
      <c r="D194" s="28">
        <v>17100148</v>
      </c>
      <c r="E194" s="28">
        <v>0</v>
      </c>
      <c r="F194" s="28">
        <v>0</v>
      </c>
      <c r="G194" s="28">
        <v>0</v>
      </c>
      <c r="H194" s="28">
        <v>1298350</v>
      </c>
      <c r="I194" s="28">
        <f t="shared" si="6"/>
        <v>1298350</v>
      </c>
      <c r="J194" s="28"/>
      <c r="K194" s="28">
        <v>1226112</v>
      </c>
      <c r="L194" s="28">
        <v>6355</v>
      </c>
      <c r="M194" s="28">
        <v>4709303</v>
      </c>
      <c r="N194" s="28">
        <v>0</v>
      </c>
      <c r="O194" s="28">
        <f t="shared" si="7"/>
        <v>5941770</v>
      </c>
      <c r="P194" s="28"/>
      <c r="Q194" s="28">
        <f t="shared" si="8"/>
        <v>847798</v>
      </c>
      <c r="R194" s="28">
        <v>259667</v>
      </c>
      <c r="S194" s="28">
        <v>1107465</v>
      </c>
      <c r="T194" s="30"/>
      <c r="U194" s="30"/>
      <c r="V194" s="30"/>
      <c r="W194" s="30"/>
      <c r="X194" s="30"/>
      <c r="Y194" s="30"/>
      <c r="Z194" s="30"/>
      <c r="AA194" s="30"/>
      <c r="AB194" s="31"/>
      <c r="AC194" s="31"/>
      <c r="AD194" s="31"/>
      <c r="AE194" s="31"/>
      <c r="AF194" s="31"/>
      <c r="AG194" s="31"/>
      <c r="AH194" s="31"/>
      <c r="AI194" s="31"/>
    </row>
    <row r="195" spans="1:35">
      <c r="A195" s="29">
        <v>36007</v>
      </c>
      <c r="B195" s="27" t="s">
        <v>561</v>
      </c>
      <c r="C195" s="27">
        <v>7152156</v>
      </c>
      <c r="D195" s="28">
        <v>5653271</v>
      </c>
      <c r="E195" s="28">
        <v>0</v>
      </c>
      <c r="F195" s="28">
        <v>0</v>
      </c>
      <c r="G195" s="28">
        <v>0</v>
      </c>
      <c r="H195" s="28">
        <v>273020</v>
      </c>
      <c r="I195" s="28">
        <f t="shared" si="6"/>
        <v>273020</v>
      </c>
      <c r="J195" s="28"/>
      <c r="K195" s="28">
        <v>405350</v>
      </c>
      <c r="L195" s="28">
        <v>2101</v>
      </c>
      <c r="M195" s="28">
        <v>1556885</v>
      </c>
      <c r="N195" s="28">
        <v>0</v>
      </c>
      <c r="O195" s="28">
        <f t="shared" si="7"/>
        <v>1964336</v>
      </c>
      <c r="P195" s="28"/>
      <c r="Q195" s="28">
        <f t="shared" si="8"/>
        <v>280280</v>
      </c>
      <c r="R195" s="28">
        <v>54607</v>
      </c>
      <c r="S195" s="28">
        <v>334887</v>
      </c>
      <c r="T195" s="30"/>
      <c r="U195" s="30"/>
      <c r="V195" s="30"/>
      <c r="W195" s="30"/>
      <c r="X195" s="30"/>
      <c r="Y195" s="30"/>
      <c r="Z195" s="30"/>
      <c r="AA195" s="30"/>
      <c r="AB195" s="31"/>
      <c r="AC195" s="31"/>
      <c r="AD195" s="31"/>
      <c r="AE195" s="31"/>
      <c r="AF195" s="31"/>
      <c r="AG195" s="31"/>
      <c r="AH195" s="31"/>
      <c r="AI195" s="31"/>
    </row>
    <row r="196" spans="1:35">
      <c r="A196" s="29">
        <v>36008</v>
      </c>
      <c r="B196" s="27" t="s">
        <v>562</v>
      </c>
      <c r="C196" s="27">
        <v>22289724</v>
      </c>
      <c r="D196" s="28">
        <v>18912044</v>
      </c>
      <c r="E196" s="28">
        <v>0</v>
      </c>
      <c r="F196" s="28">
        <v>0</v>
      </c>
      <c r="G196" s="28">
        <v>0</v>
      </c>
      <c r="H196" s="28">
        <v>2213910</v>
      </c>
      <c r="I196" s="28">
        <f t="shared" si="6"/>
        <v>2213910</v>
      </c>
      <c r="J196" s="28"/>
      <c r="K196" s="28">
        <v>1356028</v>
      </c>
      <c r="L196" s="28">
        <v>7029</v>
      </c>
      <c r="M196" s="28">
        <v>5208291</v>
      </c>
      <c r="N196" s="28">
        <v>0</v>
      </c>
      <c r="O196" s="28">
        <f t="shared" si="7"/>
        <v>6571348</v>
      </c>
      <c r="P196" s="28"/>
      <c r="Q196" s="28">
        <f t="shared" si="8"/>
        <v>937629</v>
      </c>
      <c r="R196" s="28">
        <v>442783</v>
      </c>
      <c r="S196" s="28">
        <v>1380412</v>
      </c>
      <c r="T196" s="30"/>
      <c r="U196" s="30"/>
      <c r="V196" s="30"/>
      <c r="W196" s="30"/>
      <c r="X196" s="30"/>
      <c r="Y196" s="30"/>
      <c r="Z196" s="30"/>
      <c r="AA196" s="30"/>
      <c r="AB196" s="31"/>
      <c r="AC196" s="31"/>
      <c r="AD196" s="31"/>
      <c r="AE196" s="31"/>
      <c r="AF196" s="31"/>
      <c r="AG196" s="31"/>
      <c r="AH196" s="31"/>
      <c r="AI196" s="31"/>
    </row>
    <row r="197" spans="1:35">
      <c r="A197" s="29">
        <v>36009</v>
      </c>
      <c r="B197" s="27" t="s">
        <v>563</v>
      </c>
      <c r="C197" s="27">
        <v>6928939</v>
      </c>
      <c r="D197" s="28">
        <v>5403591</v>
      </c>
      <c r="E197" s="28">
        <v>0</v>
      </c>
      <c r="F197" s="28">
        <v>0</v>
      </c>
      <c r="G197" s="28">
        <v>0</v>
      </c>
      <c r="H197" s="28">
        <v>152595</v>
      </c>
      <c r="I197" s="28">
        <f t="shared" si="6"/>
        <v>152595</v>
      </c>
      <c r="J197" s="28"/>
      <c r="K197" s="28">
        <v>387447</v>
      </c>
      <c r="L197" s="28">
        <v>2008</v>
      </c>
      <c r="M197" s="28">
        <v>1488124</v>
      </c>
      <c r="N197" s="28">
        <v>0</v>
      </c>
      <c r="O197" s="28">
        <f t="shared" si="7"/>
        <v>1877579</v>
      </c>
      <c r="P197" s="28"/>
      <c r="Q197" s="28">
        <f t="shared" si="8"/>
        <v>267901</v>
      </c>
      <c r="R197" s="28">
        <v>30521</v>
      </c>
      <c r="S197" s="28">
        <v>298422</v>
      </c>
      <c r="T197" s="30"/>
      <c r="U197" s="30"/>
      <c r="V197" s="30"/>
      <c r="W197" s="30"/>
      <c r="X197" s="30"/>
      <c r="Y197" s="30"/>
      <c r="Z197" s="30"/>
      <c r="AA197" s="30"/>
      <c r="AB197" s="31"/>
      <c r="AC197" s="31"/>
      <c r="AD197" s="31"/>
      <c r="AE197" s="31"/>
      <c r="AF197" s="31"/>
      <c r="AG197" s="31"/>
      <c r="AH197" s="31"/>
      <c r="AI197" s="31"/>
    </row>
    <row r="198" spans="1:35">
      <c r="A198" s="29">
        <v>36100</v>
      </c>
      <c r="B198" s="27" t="s">
        <v>564</v>
      </c>
      <c r="C198" s="27">
        <v>29257636</v>
      </c>
      <c r="D198" s="28">
        <v>22205523</v>
      </c>
      <c r="E198" s="28">
        <v>0</v>
      </c>
      <c r="F198" s="28">
        <v>0</v>
      </c>
      <c r="G198" s="28">
        <v>0</v>
      </c>
      <c r="H198" s="28">
        <v>180880</v>
      </c>
      <c r="I198" s="28">
        <f t="shared" si="6"/>
        <v>180880</v>
      </c>
      <c r="J198" s="28"/>
      <c r="K198" s="28">
        <v>1592177</v>
      </c>
      <c r="L198" s="28">
        <v>8253</v>
      </c>
      <c r="M198" s="28">
        <v>6115300</v>
      </c>
      <c r="N198" s="28">
        <v>0</v>
      </c>
      <c r="O198" s="28">
        <f t="shared" si="7"/>
        <v>7715730</v>
      </c>
      <c r="P198" s="28"/>
      <c r="Q198" s="28">
        <f t="shared" si="8"/>
        <v>1100914</v>
      </c>
      <c r="R198" s="28">
        <v>36178</v>
      </c>
      <c r="S198" s="28">
        <v>1137092</v>
      </c>
      <c r="T198" s="30"/>
      <c r="U198" s="30"/>
      <c r="V198" s="30"/>
      <c r="W198" s="30"/>
      <c r="X198" s="30"/>
      <c r="Y198" s="30"/>
      <c r="Z198" s="30"/>
      <c r="AA198" s="30"/>
      <c r="AB198" s="31"/>
      <c r="AC198" s="31"/>
      <c r="AD198" s="31"/>
      <c r="AE198" s="31"/>
      <c r="AF198" s="31"/>
      <c r="AG198" s="31"/>
      <c r="AH198" s="31"/>
      <c r="AI198" s="31"/>
    </row>
    <row r="199" spans="1:35">
      <c r="A199" s="29">
        <v>36102</v>
      </c>
      <c r="B199" s="27" t="s">
        <v>565</v>
      </c>
      <c r="C199" s="27">
        <v>7079712</v>
      </c>
      <c r="D199" s="28">
        <v>6113381</v>
      </c>
      <c r="E199" s="28">
        <v>0</v>
      </c>
      <c r="F199" s="28">
        <v>0</v>
      </c>
      <c r="G199" s="28">
        <v>0</v>
      </c>
      <c r="H199" s="28">
        <v>830730</v>
      </c>
      <c r="I199" s="28">
        <f t="shared" si="6"/>
        <v>830730</v>
      </c>
      <c r="J199" s="28"/>
      <c r="K199" s="28">
        <v>438341</v>
      </c>
      <c r="L199" s="28">
        <v>2272</v>
      </c>
      <c r="M199" s="28">
        <v>1683597</v>
      </c>
      <c r="N199" s="28">
        <v>0</v>
      </c>
      <c r="O199" s="28">
        <f t="shared" si="7"/>
        <v>2124210</v>
      </c>
      <c r="P199" s="28"/>
      <c r="Q199" s="28">
        <f t="shared" si="8"/>
        <v>303092</v>
      </c>
      <c r="R199" s="28">
        <v>166144</v>
      </c>
      <c r="S199" s="28">
        <v>469236</v>
      </c>
      <c r="T199" s="30"/>
      <c r="U199" s="30"/>
      <c r="V199" s="30"/>
      <c r="W199" s="30"/>
      <c r="X199" s="30"/>
      <c r="Y199" s="30"/>
      <c r="Z199" s="30"/>
      <c r="AA199" s="30"/>
      <c r="AB199" s="31"/>
      <c r="AC199" s="31"/>
      <c r="AD199" s="31"/>
      <c r="AE199" s="31"/>
      <c r="AF199" s="31"/>
      <c r="AG199" s="31"/>
      <c r="AH199" s="31"/>
      <c r="AI199" s="31"/>
    </row>
    <row r="200" spans="1:35">
      <c r="A200" s="29">
        <v>36105</v>
      </c>
      <c r="B200" s="27" t="s">
        <v>566</v>
      </c>
      <c r="C200" s="27">
        <v>14988100</v>
      </c>
      <c r="D200" s="28">
        <v>11185651</v>
      </c>
      <c r="E200" s="28">
        <v>0</v>
      </c>
      <c r="F200" s="28">
        <v>0</v>
      </c>
      <c r="G200" s="28">
        <v>0</v>
      </c>
      <c r="H200" s="28">
        <v>0</v>
      </c>
      <c r="I200" s="28">
        <f t="shared" ref="I200:I263" si="9">SUM(E200:H200)</f>
        <v>0</v>
      </c>
      <c r="J200" s="28"/>
      <c r="K200" s="28">
        <v>802032</v>
      </c>
      <c r="L200" s="28">
        <v>4157</v>
      </c>
      <c r="M200" s="28">
        <v>3080477</v>
      </c>
      <c r="N200" s="28">
        <v>86035</v>
      </c>
      <c r="O200" s="28">
        <f t="shared" ref="O200:O263" si="10">SUM(K200:N200)</f>
        <v>3972701</v>
      </c>
      <c r="P200" s="28"/>
      <c r="Q200" s="28">
        <f t="shared" ref="Q200:Q263" si="11">S200-R200</f>
        <v>554567</v>
      </c>
      <c r="R200" s="28">
        <v>-17205</v>
      </c>
      <c r="S200" s="28">
        <v>537362</v>
      </c>
      <c r="T200" s="30"/>
      <c r="U200" s="30"/>
      <c r="V200" s="30"/>
      <c r="W200" s="30"/>
      <c r="X200" s="30"/>
      <c r="Y200" s="30"/>
      <c r="Z200" s="30"/>
      <c r="AA200" s="30"/>
      <c r="AB200" s="31"/>
      <c r="AC200" s="31"/>
      <c r="AD200" s="31"/>
      <c r="AE200" s="31"/>
      <c r="AF200" s="31"/>
      <c r="AG200" s="31"/>
      <c r="AH200" s="31"/>
      <c r="AI200" s="31"/>
    </row>
    <row r="201" spans="1:35">
      <c r="A201" s="29">
        <v>36200</v>
      </c>
      <c r="B201" s="27" t="s">
        <v>567</v>
      </c>
      <c r="C201" s="27">
        <v>60089721</v>
      </c>
      <c r="D201" s="28">
        <v>47077718</v>
      </c>
      <c r="E201" s="28">
        <v>0</v>
      </c>
      <c r="F201" s="28">
        <v>0</v>
      </c>
      <c r="G201" s="28">
        <v>0</v>
      </c>
      <c r="H201" s="28">
        <v>1961270</v>
      </c>
      <c r="I201" s="28">
        <f t="shared" si="9"/>
        <v>1961270</v>
      </c>
      <c r="J201" s="28"/>
      <c r="K201" s="28">
        <v>3375559</v>
      </c>
      <c r="L201" s="28">
        <v>17496</v>
      </c>
      <c r="M201" s="28">
        <v>12964989</v>
      </c>
      <c r="N201" s="28">
        <v>0</v>
      </c>
      <c r="O201" s="28">
        <f t="shared" si="10"/>
        <v>16358044</v>
      </c>
      <c r="P201" s="28"/>
      <c r="Q201" s="28">
        <f t="shared" si="11"/>
        <v>2334038</v>
      </c>
      <c r="R201" s="28">
        <v>392254</v>
      </c>
      <c r="S201" s="28">
        <v>2726292</v>
      </c>
      <c r="T201" s="30"/>
      <c r="U201" s="30"/>
      <c r="V201" s="30"/>
      <c r="W201" s="30"/>
      <c r="X201" s="30"/>
      <c r="Y201" s="30"/>
      <c r="Z201" s="30"/>
      <c r="AA201" s="30"/>
      <c r="AB201" s="31"/>
      <c r="AC201" s="31"/>
      <c r="AD201" s="31"/>
      <c r="AE201" s="31"/>
      <c r="AF201" s="31"/>
      <c r="AG201" s="31"/>
      <c r="AH201" s="31"/>
      <c r="AI201" s="31"/>
    </row>
    <row r="202" spans="1:35">
      <c r="A202" s="29">
        <v>36205</v>
      </c>
      <c r="B202" s="27" t="s">
        <v>568</v>
      </c>
      <c r="C202" s="27">
        <v>10600856</v>
      </c>
      <c r="D202" s="28">
        <v>7500935</v>
      </c>
      <c r="E202" s="28">
        <v>0</v>
      </c>
      <c r="F202" s="28">
        <v>0</v>
      </c>
      <c r="G202" s="28">
        <v>0</v>
      </c>
      <c r="H202" s="28">
        <v>0</v>
      </c>
      <c r="I202" s="28">
        <f t="shared" si="9"/>
        <v>0</v>
      </c>
      <c r="J202" s="28"/>
      <c r="K202" s="28">
        <v>537831</v>
      </c>
      <c r="L202" s="28">
        <v>2788</v>
      </c>
      <c r="M202" s="28">
        <v>2065723</v>
      </c>
      <c r="N202" s="28">
        <v>523910</v>
      </c>
      <c r="O202" s="28">
        <f t="shared" si="10"/>
        <v>3130252</v>
      </c>
      <c r="P202" s="28"/>
      <c r="Q202" s="28">
        <f t="shared" si="11"/>
        <v>371884</v>
      </c>
      <c r="R202" s="28">
        <v>-104782</v>
      </c>
      <c r="S202" s="28">
        <v>267102</v>
      </c>
      <c r="T202" s="30"/>
      <c r="U202" s="30"/>
      <c r="V202" s="30"/>
      <c r="W202" s="30"/>
      <c r="X202" s="30"/>
      <c r="Y202" s="30"/>
      <c r="Z202" s="30"/>
      <c r="AA202" s="30"/>
      <c r="AB202" s="31"/>
      <c r="AC202" s="31"/>
      <c r="AD202" s="31"/>
      <c r="AE202" s="31"/>
      <c r="AF202" s="31"/>
      <c r="AG202" s="31"/>
      <c r="AH202" s="31"/>
      <c r="AI202" s="31"/>
    </row>
    <row r="203" spans="1:35">
      <c r="A203" s="29">
        <v>36300</v>
      </c>
      <c r="B203" s="27" t="s">
        <v>569</v>
      </c>
      <c r="C203" s="27">
        <v>190023492</v>
      </c>
      <c r="D203" s="28">
        <v>151611555</v>
      </c>
      <c r="E203" s="28">
        <v>0</v>
      </c>
      <c r="F203" s="28">
        <v>0</v>
      </c>
      <c r="G203" s="28">
        <v>0</v>
      </c>
      <c r="H203" s="28">
        <v>8979780</v>
      </c>
      <c r="I203" s="28">
        <f t="shared" si="9"/>
        <v>8979780</v>
      </c>
      <c r="J203" s="28"/>
      <c r="K203" s="28">
        <v>10870827</v>
      </c>
      <c r="L203" s="28">
        <v>56345</v>
      </c>
      <c r="M203" s="28">
        <v>41753130</v>
      </c>
      <c r="N203" s="28">
        <v>0</v>
      </c>
      <c r="O203" s="28">
        <f t="shared" si="10"/>
        <v>52680302</v>
      </c>
      <c r="P203" s="28"/>
      <c r="Q203" s="28">
        <f t="shared" si="11"/>
        <v>7516658</v>
      </c>
      <c r="R203" s="28">
        <v>1795961</v>
      </c>
      <c r="S203" s="28">
        <v>9312619</v>
      </c>
      <c r="T203" s="30"/>
      <c r="U203" s="30"/>
      <c r="V203" s="30"/>
      <c r="W203" s="30"/>
      <c r="X203" s="30"/>
      <c r="Y203" s="30"/>
      <c r="Z203" s="30"/>
      <c r="AA203" s="30"/>
      <c r="AB203" s="31"/>
      <c r="AC203" s="31"/>
      <c r="AD203" s="31"/>
      <c r="AE203" s="31"/>
      <c r="AF203" s="31"/>
      <c r="AG203" s="31"/>
      <c r="AH203" s="31"/>
      <c r="AI203" s="31"/>
    </row>
    <row r="204" spans="1:35">
      <c r="A204" s="29">
        <v>36301</v>
      </c>
      <c r="B204" s="27" t="s">
        <v>570</v>
      </c>
      <c r="C204" s="27">
        <v>2452552</v>
      </c>
      <c r="D204" s="28">
        <v>2324127</v>
      </c>
      <c r="E204" s="28">
        <v>0</v>
      </c>
      <c r="F204" s="28">
        <v>0</v>
      </c>
      <c r="G204" s="28">
        <v>0</v>
      </c>
      <c r="H204" s="28">
        <v>514450</v>
      </c>
      <c r="I204" s="28">
        <f t="shared" si="9"/>
        <v>514450</v>
      </c>
      <c r="J204" s="28"/>
      <c r="K204" s="28">
        <v>166644</v>
      </c>
      <c r="L204" s="28">
        <v>864</v>
      </c>
      <c r="M204" s="28">
        <v>640054</v>
      </c>
      <c r="N204" s="28">
        <v>0</v>
      </c>
      <c r="O204" s="28">
        <f t="shared" si="10"/>
        <v>807562</v>
      </c>
      <c r="P204" s="28"/>
      <c r="Q204" s="28">
        <f t="shared" si="11"/>
        <v>115226</v>
      </c>
      <c r="R204" s="28">
        <v>102892</v>
      </c>
      <c r="S204" s="28">
        <v>218118</v>
      </c>
      <c r="T204" s="30"/>
      <c r="U204" s="30"/>
      <c r="V204" s="30"/>
      <c r="W204" s="30"/>
      <c r="X204" s="30"/>
      <c r="Y204" s="30"/>
      <c r="Z204" s="30"/>
      <c r="AA204" s="30"/>
      <c r="AB204" s="31"/>
      <c r="AC204" s="31"/>
      <c r="AD204" s="31"/>
      <c r="AE204" s="31"/>
      <c r="AF204" s="31"/>
      <c r="AG204" s="31"/>
      <c r="AH204" s="31"/>
      <c r="AI204" s="31"/>
    </row>
    <row r="205" spans="1:35">
      <c r="A205" s="29">
        <v>36302</v>
      </c>
      <c r="B205" s="27" t="s">
        <v>571</v>
      </c>
      <c r="C205" s="27">
        <v>4827335</v>
      </c>
      <c r="D205" s="28">
        <v>3782975</v>
      </c>
      <c r="E205" s="28">
        <v>0</v>
      </c>
      <c r="F205" s="28">
        <v>0</v>
      </c>
      <c r="G205" s="28">
        <v>0</v>
      </c>
      <c r="H205" s="28">
        <v>138385</v>
      </c>
      <c r="I205" s="28">
        <f t="shared" si="9"/>
        <v>138385</v>
      </c>
      <c r="J205" s="28"/>
      <c r="K205" s="28">
        <v>271246</v>
      </c>
      <c r="L205" s="28">
        <v>1406</v>
      </c>
      <c r="M205" s="28">
        <v>1041814</v>
      </c>
      <c r="N205" s="28">
        <v>0</v>
      </c>
      <c r="O205" s="28">
        <f t="shared" si="10"/>
        <v>1314466</v>
      </c>
      <c r="P205" s="28"/>
      <c r="Q205" s="28">
        <f t="shared" si="11"/>
        <v>187554</v>
      </c>
      <c r="R205" s="28">
        <v>27674</v>
      </c>
      <c r="S205" s="28">
        <v>215228</v>
      </c>
      <c r="T205" s="30"/>
      <c r="U205" s="30"/>
      <c r="V205" s="30"/>
      <c r="W205" s="30"/>
      <c r="X205" s="30"/>
      <c r="Y205" s="30"/>
      <c r="Z205" s="30"/>
      <c r="AA205" s="30"/>
      <c r="AB205" s="31"/>
      <c r="AC205" s="31"/>
      <c r="AD205" s="31"/>
      <c r="AE205" s="31"/>
      <c r="AF205" s="31"/>
      <c r="AG205" s="31"/>
      <c r="AH205" s="31"/>
      <c r="AI205" s="31"/>
    </row>
    <row r="206" spans="1:35">
      <c r="A206" s="29">
        <v>36305</v>
      </c>
      <c r="B206" s="27" t="s">
        <v>572</v>
      </c>
      <c r="C206" s="27">
        <v>38260211</v>
      </c>
      <c r="D206" s="28">
        <v>26572084</v>
      </c>
      <c r="E206" s="28">
        <v>0</v>
      </c>
      <c r="F206" s="28">
        <v>0</v>
      </c>
      <c r="G206" s="28">
        <v>0</v>
      </c>
      <c r="H206" s="28">
        <v>0</v>
      </c>
      <c r="I206" s="28">
        <f t="shared" si="9"/>
        <v>0</v>
      </c>
      <c r="J206" s="28"/>
      <c r="K206" s="28">
        <v>1905267</v>
      </c>
      <c r="L206" s="28">
        <v>9875</v>
      </c>
      <c r="M206" s="28">
        <v>7317830</v>
      </c>
      <c r="N206" s="28">
        <v>2404210</v>
      </c>
      <c r="O206" s="28">
        <f t="shared" si="10"/>
        <v>11637182</v>
      </c>
      <c r="P206" s="28"/>
      <c r="Q206" s="28">
        <f t="shared" si="11"/>
        <v>1317401</v>
      </c>
      <c r="R206" s="28">
        <v>-480840</v>
      </c>
      <c r="S206" s="28">
        <v>836561</v>
      </c>
      <c r="T206" s="30"/>
      <c r="U206" s="30"/>
      <c r="V206" s="30"/>
      <c r="W206" s="30"/>
      <c r="X206" s="30"/>
      <c r="Y206" s="30"/>
      <c r="Z206" s="30"/>
      <c r="AA206" s="30"/>
      <c r="AB206" s="31"/>
      <c r="AC206" s="31"/>
      <c r="AD206" s="31"/>
      <c r="AE206" s="31"/>
      <c r="AF206" s="31"/>
      <c r="AG206" s="31"/>
      <c r="AH206" s="31"/>
      <c r="AI206" s="31"/>
    </row>
    <row r="207" spans="1:35">
      <c r="A207" s="29">
        <v>36310</v>
      </c>
      <c r="B207" s="27" t="s">
        <v>573</v>
      </c>
      <c r="C207" s="28">
        <v>0</v>
      </c>
      <c r="D207" s="28">
        <v>803427</v>
      </c>
      <c r="E207" s="28">
        <v>0</v>
      </c>
      <c r="F207" s="28">
        <v>0</v>
      </c>
      <c r="G207" s="28">
        <v>0</v>
      </c>
      <c r="H207" s="28">
        <v>892945</v>
      </c>
      <c r="I207" s="28">
        <f t="shared" si="9"/>
        <v>892945</v>
      </c>
      <c r="J207" s="28"/>
      <c r="K207" s="28">
        <v>57607</v>
      </c>
      <c r="L207" s="28">
        <v>299</v>
      </c>
      <c r="M207" s="28">
        <v>221260</v>
      </c>
      <c r="N207" s="28">
        <v>0</v>
      </c>
      <c r="O207" s="28">
        <f t="shared" si="10"/>
        <v>279166</v>
      </c>
      <c r="P207" s="28"/>
      <c r="Q207" s="28">
        <f t="shared" si="11"/>
        <v>39833</v>
      </c>
      <c r="R207" s="28">
        <v>178587</v>
      </c>
      <c r="S207" s="28">
        <v>218420</v>
      </c>
      <c r="T207" s="30"/>
      <c r="U207" s="30"/>
      <c r="V207" s="30"/>
      <c r="W207" s="30"/>
      <c r="X207" s="30"/>
      <c r="Y207" s="30"/>
      <c r="Z207" s="30"/>
      <c r="AA207" s="30"/>
      <c r="AB207" s="31"/>
      <c r="AC207" s="31"/>
      <c r="AD207" s="31"/>
      <c r="AE207" s="31"/>
      <c r="AF207" s="31"/>
      <c r="AG207" s="31"/>
      <c r="AH207" s="31"/>
      <c r="AI207" s="31"/>
    </row>
    <row r="208" spans="1:35">
      <c r="A208" s="29">
        <v>36400</v>
      </c>
      <c r="B208" s="27" t="s">
        <v>574</v>
      </c>
      <c r="C208" s="27">
        <v>203906417</v>
      </c>
      <c r="D208" s="28">
        <v>167007178</v>
      </c>
      <c r="E208" s="28">
        <v>0</v>
      </c>
      <c r="F208" s="28">
        <v>0</v>
      </c>
      <c r="G208" s="28">
        <v>0</v>
      </c>
      <c r="H208" s="28">
        <v>14654825</v>
      </c>
      <c r="I208" s="28">
        <f t="shared" si="9"/>
        <v>14654825</v>
      </c>
      <c r="J208" s="28"/>
      <c r="K208" s="28">
        <v>11974722</v>
      </c>
      <c r="L208" s="28">
        <v>62067</v>
      </c>
      <c r="M208" s="28">
        <v>45993014</v>
      </c>
      <c r="N208" s="28">
        <v>0</v>
      </c>
      <c r="O208" s="28">
        <f t="shared" si="10"/>
        <v>58029803</v>
      </c>
      <c r="P208" s="28"/>
      <c r="Q208" s="28">
        <f t="shared" si="11"/>
        <v>8279948</v>
      </c>
      <c r="R208" s="28">
        <v>2930963</v>
      </c>
      <c r="S208" s="28">
        <v>11210911</v>
      </c>
      <c r="T208" s="30"/>
      <c r="U208" s="30"/>
      <c r="V208" s="30"/>
      <c r="W208" s="30"/>
      <c r="X208" s="30"/>
      <c r="Y208" s="30"/>
      <c r="Z208" s="30"/>
      <c r="AA208" s="30"/>
      <c r="AB208" s="31"/>
      <c r="AC208" s="31"/>
      <c r="AD208" s="31"/>
      <c r="AE208" s="31"/>
      <c r="AF208" s="31"/>
      <c r="AG208" s="31"/>
      <c r="AH208" s="31"/>
      <c r="AI208" s="31"/>
    </row>
    <row r="209" spans="1:35">
      <c r="A209" s="29">
        <v>36405</v>
      </c>
      <c r="B209" s="27" t="s">
        <v>575</v>
      </c>
      <c r="C209" s="27">
        <v>34676532</v>
      </c>
      <c r="D209" s="28">
        <v>25818414</v>
      </c>
      <c r="E209" s="28">
        <v>0</v>
      </c>
      <c r="F209" s="28">
        <v>0</v>
      </c>
      <c r="G209" s="28">
        <v>0</v>
      </c>
      <c r="H209" s="28">
        <v>0</v>
      </c>
      <c r="I209" s="28">
        <f t="shared" si="9"/>
        <v>0</v>
      </c>
      <c r="J209" s="28"/>
      <c r="K209" s="28">
        <v>1851228</v>
      </c>
      <c r="L209" s="28">
        <v>9595</v>
      </c>
      <c r="M209" s="28">
        <v>7110273</v>
      </c>
      <c r="N209" s="28">
        <v>325545</v>
      </c>
      <c r="O209" s="28">
        <f t="shared" si="10"/>
        <v>9296641</v>
      </c>
      <c r="P209" s="28"/>
      <c r="Q209" s="28">
        <f t="shared" si="11"/>
        <v>1280036</v>
      </c>
      <c r="R209" s="28">
        <v>-65110</v>
      </c>
      <c r="S209" s="28">
        <v>1214926</v>
      </c>
      <c r="T209" s="30"/>
      <c r="U209" s="30"/>
      <c r="V209" s="30"/>
      <c r="W209" s="30"/>
      <c r="X209" s="30"/>
      <c r="Y209" s="30"/>
      <c r="Z209" s="30"/>
      <c r="AA209" s="30"/>
      <c r="AB209" s="31"/>
      <c r="AC209" s="31"/>
      <c r="AD209" s="31"/>
      <c r="AE209" s="31"/>
      <c r="AF209" s="31"/>
      <c r="AG209" s="31"/>
      <c r="AH209" s="31"/>
      <c r="AI209" s="31"/>
    </row>
    <row r="210" spans="1:35">
      <c r="A210" s="29">
        <v>36500</v>
      </c>
      <c r="B210" s="27" t="s">
        <v>576</v>
      </c>
      <c r="C210" s="27">
        <v>402845548</v>
      </c>
      <c r="D210" s="28">
        <v>323208169</v>
      </c>
      <c r="E210" s="28">
        <v>0</v>
      </c>
      <c r="F210" s="28">
        <v>0</v>
      </c>
      <c r="G210" s="28">
        <v>0</v>
      </c>
      <c r="H210" s="28">
        <v>21162215</v>
      </c>
      <c r="I210" s="28">
        <f t="shared" si="9"/>
        <v>21162215</v>
      </c>
      <c r="J210" s="28"/>
      <c r="K210" s="28">
        <v>23174620</v>
      </c>
      <c r="L210" s="28">
        <v>120118</v>
      </c>
      <c r="M210" s="28">
        <v>89010054</v>
      </c>
      <c r="N210" s="28">
        <v>0</v>
      </c>
      <c r="O210" s="28">
        <f t="shared" si="10"/>
        <v>112304792</v>
      </c>
      <c r="P210" s="28"/>
      <c r="Q210" s="28">
        <f t="shared" si="11"/>
        <v>16024142</v>
      </c>
      <c r="R210" s="28">
        <v>4232440</v>
      </c>
      <c r="S210" s="28">
        <v>20256582</v>
      </c>
      <c r="T210" s="30"/>
      <c r="U210" s="30"/>
      <c r="V210" s="30"/>
      <c r="W210" s="30"/>
      <c r="X210" s="30"/>
      <c r="Y210" s="30"/>
      <c r="Z210" s="30"/>
      <c r="AA210" s="30"/>
      <c r="AB210" s="31"/>
      <c r="AC210" s="31"/>
      <c r="AD210" s="31"/>
      <c r="AE210" s="31"/>
      <c r="AF210" s="31"/>
      <c r="AG210" s="31"/>
      <c r="AH210" s="31"/>
      <c r="AI210" s="31"/>
    </row>
    <row r="211" spans="1:35">
      <c r="A211" s="29">
        <v>36501</v>
      </c>
      <c r="B211" s="27" t="s">
        <v>577</v>
      </c>
      <c r="C211" s="27">
        <v>4814574</v>
      </c>
      <c r="D211" s="28">
        <v>4013507</v>
      </c>
      <c r="E211" s="28">
        <v>0</v>
      </c>
      <c r="F211" s="28">
        <v>0</v>
      </c>
      <c r="G211" s="28">
        <v>0</v>
      </c>
      <c r="H211" s="28">
        <v>411780</v>
      </c>
      <c r="I211" s="28">
        <f t="shared" si="9"/>
        <v>411780</v>
      </c>
      <c r="J211" s="28"/>
      <c r="K211" s="28">
        <v>287776</v>
      </c>
      <c r="L211" s="28">
        <v>1492</v>
      </c>
      <c r="M211" s="28">
        <v>1105301</v>
      </c>
      <c r="N211" s="28">
        <v>0</v>
      </c>
      <c r="O211" s="28">
        <f t="shared" si="10"/>
        <v>1394569</v>
      </c>
      <c r="P211" s="28"/>
      <c r="Q211" s="28">
        <f t="shared" si="11"/>
        <v>198983</v>
      </c>
      <c r="R211" s="28">
        <v>82354</v>
      </c>
      <c r="S211" s="28">
        <v>281337</v>
      </c>
      <c r="T211" s="30"/>
      <c r="U211" s="30"/>
      <c r="V211" s="30"/>
      <c r="W211" s="30"/>
      <c r="X211" s="30"/>
      <c r="Y211" s="30"/>
      <c r="Z211" s="30"/>
      <c r="AA211" s="30"/>
      <c r="AB211" s="31"/>
      <c r="AC211" s="31"/>
      <c r="AD211" s="31"/>
      <c r="AE211" s="31"/>
      <c r="AF211" s="31"/>
      <c r="AG211" s="31"/>
      <c r="AH211" s="31"/>
      <c r="AI211" s="31"/>
    </row>
    <row r="212" spans="1:35">
      <c r="A212" s="29">
        <v>36502</v>
      </c>
      <c r="B212" s="27" t="s">
        <v>578</v>
      </c>
      <c r="C212" s="27">
        <v>1987185</v>
      </c>
      <c r="D212" s="28">
        <v>1474358</v>
      </c>
      <c r="E212" s="28">
        <v>0</v>
      </c>
      <c r="F212" s="28">
        <v>0</v>
      </c>
      <c r="G212" s="28">
        <v>0</v>
      </c>
      <c r="H212" s="28">
        <v>0</v>
      </c>
      <c r="I212" s="28">
        <f t="shared" si="9"/>
        <v>0</v>
      </c>
      <c r="J212" s="28"/>
      <c r="K212" s="28">
        <v>105714</v>
      </c>
      <c r="L212" s="28">
        <v>548</v>
      </c>
      <c r="M212" s="28">
        <v>406032</v>
      </c>
      <c r="N212" s="28">
        <v>31650</v>
      </c>
      <c r="O212" s="28">
        <f t="shared" si="10"/>
        <v>543944</v>
      </c>
      <c r="P212" s="28"/>
      <c r="Q212" s="28">
        <f t="shared" si="11"/>
        <v>73096</v>
      </c>
      <c r="R212" s="28">
        <v>-6329</v>
      </c>
      <c r="S212" s="28">
        <v>66767</v>
      </c>
      <c r="T212" s="30"/>
      <c r="U212" s="30"/>
      <c r="V212" s="30"/>
      <c r="W212" s="30"/>
      <c r="X212" s="30"/>
      <c r="Y212" s="30"/>
      <c r="Z212" s="30"/>
      <c r="AA212" s="30"/>
      <c r="AB212" s="31"/>
      <c r="AC212" s="31"/>
      <c r="AD212" s="31"/>
      <c r="AE212" s="31"/>
      <c r="AF212" s="31"/>
      <c r="AG212" s="31"/>
      <c r="AH212" s="31"/>
      <c r="AI212" s="31"/>
    </row>
    <row r="213" spans="1:35">
      <c r="A213" s="29">
        <v>36505</v>
      </c>
      <c r="B213" s="27" t="s">
        <v>579</v>
      </c>
      <c r="C213" s="27">
        <v>80392931</v>
      </c>
      <c r="D213" s="28">
        <v>61085621</v>
      </c>
      <c r="E213" s="28">
        <v>0</v>
      </c>
      <c r="F213" s="28">
        <v>0</v>
      </c>
      <c r="G213" s="28">
        <v>0</v>
      </c>
      <c r="H213" s="28">
        <v>644350</v>
      </c>
      <c r="I213" s="28">
        <f t="shared" si="9"/>
        <v>644350</v>
      </c>
      <c r="J213" s="28"/>
      <c r="K213" s="28">
        <v>4379951</v>
      </c>
      <c r="L213" s="28">
        <v>22702</v>
      </c>
      <c r="M213" s="28">
        <v>16822701</v>
      </c>
      <c r="N213" s="28">
        <v>0</v>
      </c>
      <c r="O213" s="28">
        <f t="shared" si="10"/>
        <v>21225354</v>
      </c>
      <c r="P213" s="28"/>
      <c r="Q213" s="28">
        <f t="shared" si="11"/>
        <v>3028527</v>
      </c>
      <c r="R213" s="28">
        <v>128868</v>
      </c>
      <c r="S213" s="28">
        <v>3157395</v>
      </c>
      <c r="T213" s="30"/>
      <c r="U213" s="30"/>
      <c r="V213" s="30"/>
      <c r="W213" s="30"/>
      <c r="X213" s="30"/>
      <c r="Y213" s="30"/>
      <c r="Z213" s="30"/>
      <c r="AA213" s="30"/>
      <c r="AB213" s="31"/>
      <c r="AC213" s="31"/>
      <c r="AD213" s="31"/>
      <c r="AE213" s="31"/>
      <c r="AF213" s="31"/>
      <c r="AG213" s="31"/>
      <c r="AH213" s="31"/>
      <c r="AI213" s="31"/>
    </row>
    <row r="214" spans="1:35">
      <c r="A214" s="29">
        <v>36600</v>
      </c>
      <c r="B214" s="27" t="s">
        <v>580</v>
      </c>
      <c r="C214" s="27">
        <v>29757165</v>
      </c>
      <c r="D214" s="28">
        <v>22572008</v>
      </c>
      <c r="E214" s="28">
        <v>0</v>
      </c>
      <c r="F214" s="28">
        <v>0</v>
      </c>
      <c r="G214" s="28">
        <v>0</v>
      </c>
      <c r="H214" s="28">
        <v>217350</v>
      </c>
      <c r="I214" s="28">
        <f t="shared" si="9"/>
        <v>217350</v>
      </c>
      <c r="J214" s="28"/>
      <c r="K214" s="28">
        <v>1618455</v>
      </c>
      <c r="L214" s="28">
        <v>8389</v>
      </c>
      <c r="M214" s="28">
        <v>6216228</v>
      </c>
      <c r="N214" s="28">
        <v>0</v>
      </c>
      <c r="O214" s="28">
        <f t="shared" si="10"/>
        <v>7843072</v>
      </c>
      <c r="P214" s="28"/>
      <c r="Q214" s="28">
        <f t="shared" si="11"/>
        <v>1119084</v>
      </c>
      <c r="R214" s="28">
        <v>43466</v>
      </c>
      <c r="S214" s="28">
        <v>1162550</v>
      </c>
      <c r="T214" s="30"/>
      <c r="U214" s="30"/>
      <c r="V214" s="30"/>
      <c r="W214" s="30"/>
      <c r="X214" s="30"/>
      <c r="Y214" s="30"/>
      <c r="Z214" s="30"/>
      <c r="AA214" s="30"/>
      <c r="AB214" s="31"/>
      <c r="AC214" s="31"/>
      <c r="AD214" s="31"/>
      <c r="AE214" s="31"/>
      <c r="AF214" s="31"/>
      <c r="AG214" s="31"/>
      <c r="AH214" s="31"/>
      <c r="AI214" s="31"/>
    </row>
    <row r="215" spans="1:35">
      <c r="A215" s="29">
        <v>36601</v>
      </c>
      <c r="B215" s="27" t="s">
        <v>581</v>
      </c>
      <c r="C215" s="27">
        <v>15994396</v>
      </c>
      <c r="D215" s="28">
        <v>13832668</v>
      </c>
      <c r="E215" s="28">
        <v>0</v>
      </c>
      <c r="F215" s="28">
        <v>0</v>
      </c>
      <c r="G215" s="28">
        <v>0</v>
      </c>
      <c r="H215" s="28">
        <v>1889620</v>
      </c>
      <c r="I215" s="28">
        <f t="shared" si="9"/>
        <v>1889620</v>
      </c>
      <c r="J215" s="28"/>
      <c r="K215" s="28">
        <v>991828</v>
      </c>
      <c r="L215" s="28">
        <v>5141</v>
      </c>
      <c r="M215" s="28">
        <v>3809454</v>
      </c>
      <c r="N215" s="28">
        <v>0</v>
      </c>
      <c r="O215" s="28">
        <f t="shared" si="10"/>
        <v>4806423</v>
      </c>
      <c r="P215" s="28"/>
      <c r="Q215" s="28">
        <f t="shared" si="11"/>
        <v>685801</v>
      </c>
      <c r="R215" s="28">
        <v>377921</v>
      </c>
      <c r="S215" s="28">
        <v>1063722</v>
      </c>
      <c r="T215" s="30"/>
      <c r="U215" s="30"/>
      <c r="V215" s="30"/>
      <c r="W215" s="30"/>
      <c r="X215" s="30"/>
      <c r="Y215" s="30"/>
      <c r="Z215" s="30"/>
      <c r="AA215" s="30"/>
      <c r="AB215" s="31"/>
      <c r="AC215" s="31"/>
      <c r="AD215" s="31"/>
      <c r="AE215" s="31"/>
      <c r="AF215" s="31"/>
      <c r="AG215" s="31"/>
      <c r="AH215" s="31"/>
      <c r="AI215" s="31"/>
    </row>
    <row r="216" spans="1:35">
      <c r="A216" s="29">
        <v>36700</v>
      </c>
      <c r="B216" s="27" t="s">
        <v>582</v>
      </c>
      <c r="C216" s="27">
        <v>348199277</v>
      </c>
      <c r="D216" s="28">
        <v>272637438</v>
      </c>
      <c r="E216" s="28">
        <v>0</v>
      </c>
      <c r="F216" s="28">
        <v>0</v>
      </c>
      <c r="G216" s="28">
        <v>0</v>
      </c>
      <c r="H216" s="28">
        <v>10765455</v>
      </c>
      <c r="I216" s="28">
        <f t="shared" si="9"/>
        <v>10765455</v>
      </c>
      <c r="J216" s="28"/>
      <c r="K216" s="28">
        <v>19548606</v>
      </c>
      <c r="L216" s="28">
        <v>101324</v>
      </c>
      <c r="M216" s="28">
        <v>75083106</v>
      </c>
      <c r="N216" s="28">
        <v>0</v>
      </c>
      <c r="O216" s="28">
        <f t="shared" si="10"/>
        <v>94733036</v>
      </c>
      <c r="P216" s="28"/>
      <c r="Q216" s="28">
        <f t="shared" si="11"/>
        <v>13516927</v>
      </c>
      <c r="R216" s="28">
        <v>2153091</v>
      </c>
      <c r="S216" s="28">
        <v>15670018</v>
      </c>
      <c r="T216" s="30"/>
      <c r="U216" s="30"/>
      <c r="V216" s="30"/>
      <c r="W216" s="30"/>
      <c r="X216" s="30"/>
      <c r="Y216" s="30"/>
      <c r="Z216" s="30"/>
      <c r="AA216" s="30"/>
      <c r="AB216" s="31"/>
      <c r="AC216" s="31"/>
      <c r="AD216" s="31"/>
      <c r="AE216" s="31"/>
      <c r="AF216" s="31"/>
      <c r="AG216" s="31"/>
      <c r="AH216" s="31"/>
      <c r="AI216" s="31"/>
    </row>
    <row r="217" spans="1:35">
      <c r="A217" s="29">
        <v>36701</v>
      </c>
      <c r="B217" s="27" t="s">
        <v>583</v>
      </c>
      <c r="C217" s="27">
        <v>1784336</v>
      </c>
      <c r="D217" s="28">
        <v>1019833</v>
      </c>
      <c r="E217" s="28">
        <v>0</v>
      </c>
      <c r="F217" s="28">
        <v>0</v>
      </c>
      <c r="G217" s="28">
        <v>0</v>
      </c>
      <c r="H217" s="28">
        <v>0</v>
      </c>
      <c r="I217" s="28">
        <f t="shared" si="9"/>
        <v>0</v>
      </c>
      <c r="J217" s="28"/>
      <c r="K217" s="28">
        <v>73124</v>
      </c>
      <c r="L217" s="28">
        <v>379</v>
      </c>
      <c r="M217" s="28">
        <v>280857</v>
      </c>
      <c r="N217" s="28">
        <v>367150</v>
      </c>
      <c r="O217" s="28">
        <f t="shared" si="10"/>
        <v>721510</v>
      </c>
      <c r="P217" s="28"/>
      <c r="Q217" s="28">
        <f t="shared" si="11"/>
        <v>50562</v>
      </c>
      <c r="R217" s="28">
        <v>-73430</v>
      </c>
      <c r="S217" s="28">
        <v>-22868</v>
      </c>
      <c r="T217" s="30"/>
      <c r="U217" s="30"/>
      <c r="V217" s="30"/>
      <c r="W217" s="30"/>
      <c r="X217" s="30"/>
      <c r="Y217" s="30"/>
      <c r="Z217" s="30"/>
      <c r="AA217" s="30"/>
      <c r="AB217" s="31"/>
      <c r="AC217" s="31"/>
      <c r="AD217" s="31"/>
      <c r="AE217" s="31"/>
      <c r="AF217" s="31"/>
      <c r="AG217" s="31"/>
      <c r="AH217" s="31"/>
      <c r="AI217" s="31"/>
    </row>
    <row r="218" spans="1:35">
      <c r="A218" s="29">
        <v>36705</v>
      </c>
      <c r="B218" s="27" t="s">
        <v>584</v>
      </c>
      <c r="C218" s="27">
        <v>40455042</v>
      </c>
      <c r="D218" s="28">
        <v>29319165</v>
      </c>
      <c r="E218" s="28">
        <v>0</v>
      </c>
      <c r="F218" s="28">
        <v>0</v>
      </c>
      <c r="G218" s="28">
        <v>0</v>
      </c>
      <c r="H218" s="28">
        <v>0</v>
      </c>
      <c r="I218" s="28">
        <f t="shared" si="9"/>
        <v>0</v>
      </c>
      <c r="J218" s="28"/>
      <c r="K218" s="28">
        <v>2102238</v>
      </c>
      <c r="L218" s="28">
        <v>10896</v>
      </c>
      <c r="M218" s="28">
        <v>8074364</v>
      </c>
      <c r="N218" s="28">
        <v>1233225</v>
      </c>
      <c r="O218" s="28">
        <f t="shared" si="10"/>
        <v>11420723</v>
      </c>
      <c r="P218" s="28"/>
      <c r="Q218" s="28">
        <f t="shared" si="11"/>
        <v>1453597</v>
      </c>
      <c r="R218" s="28">
        <v>-246648</v>
      </c>
      <c r="S218" s="28">
        <v>1206949</v>
      </c>
      <c r="T218" s="30"/>
      <c r="U218" s="30"/>
      <c r="V218" s="30"/>
      <c r="W218" s="30"/>
      <c r="X218" s="30"/>
      <c r="Y218" s="30"/>
      <c r="Z218" s="30"/>
      <c r="AA218" s="30"/>
      <c r="AB218" s="31"/>
      <c r="AC218" s="31"/>
      <c r="AD218" s="31"/>
      <c r="AE218" s="31"/>
      <c r="AF218" s="31"/>
      <c r="AG218" s="31"/>
      <c r="AH218" s="31"/>
      <c r="AI218" s="31"/>
    </row>
    <row r="219" spans="1:35">
      <c r="A219" s="29">
        <v>36800</v>
      </c>
      <c r="B219" s="27" t="s">
        <v>585</v>
      </c>
      <c r="C219" s="27">
        <v>131770855</v>
      </c>
      <c r="D219" s="28">
        <v>105035373</v>
      </c>
      <c r="E219" s="28">
        <v>0</v>
      </c>
      <c r="F219" s="28">
        <v>0</v>
      </c>
      <c r="G219" s="28">
        <v>0</v>
      </c>
      <c r="H219" s="28">
        <v>6228150</v>
      </c>
      <c r="I219" s="28">
        <f t="shared" si="9"/>
        <v>6228150</v>
      </c>
      <c r="J219" s="28"/>
      <c r="K219" s="28">
        <v>7531229</v>
      </c>
      <c r="L219" s="28">
        <v>39036</v>
      </c>
      <c r="M219" s="28">
        <v>28926262</v>
      </c>
      <c r="N219" s="28">
        <v>0</v>
      </c>
      <c r="O219" s="28">
        <f t="shared" si="10"/>
        <v>36496527</v>
      </c>
      <c r="P219" s="28"/>
      <c r="Q219" s="28">
        <f t="shared" si="11"/>
        <v>5207485</v>
      </c>
      <c r="R219" s="28">
        <v>1245632</v>
      </c>
      <c r="S219" s="28">
        <v>6453117</v>
      </c>
      <c r="T219" s="30"/>
      <c r="U219" s="30"/>
      <c r="V219" s="30"/>
      <c r="W219" s="30"/>
      <c r="X219" s="30"/>
      <c r="Y219" s="30"/>
      <c r="Z219" s="30"/>
      <c r="AA219" s="30"/>
      <c r="AB219" s="31"/>
      <c r="AC219" s="31"/>
      <c r="AD219" s="31"/>
      <c r="AE219" s="31"/>
      <c r="AF219" s="31"/>
      <c r="AG219" s="31"/>
      <c r="AH219" s="31"/>
      <c r="AI219" s="31"/>
    </row>
    <row r="220" spans="1:35">
      <c r="A220" s="29">
        <v>36802</v>
      </c>
      <c r="B220" s="27" t="s">
        <v>586</v>
      </c>
      <c r="C220" s="27">
        <v>3534391</v>
      </c>
      <c r="D220" s="28">
        <v>3711483</v>
      </c>
      <c r="E220" s="28">
        <v>0</v>
      </c>
      <c r="F220" s="28">
        <v>0</v>
      </c>
      <c r="G220" s="28">
        <v>0</v>
      </c>
      <c r="H220" s="28">
        <v>1136475</v>
      </c>
      <c r="I220" s="28">
        <f t="shared" si="9"/>
        <v>1136475</v>
      </c>
      <c r="J220" s="28"/>
      <c r="K220" s="28">
        <v>266120</v>
      </c>
      <c r="L220" s="28">
        <v>1379</v>
      </c>
      <c r="M220" s="28">
        <v>1022126</v>
      </c>
      <c r="N220" s="28">
        <v>0</v>
      </c>
      <c r="O220" s="28">
        <f t="shared" si="10"/>
        <v>1289625</v>
      </c>
      <c r="P220" s="28"/>
      <c r="Q220" s="28">
        <f t="shared" si="11"/>
        <v>184009</v>
      </c>
      <c r="R220" s="28">
        <v>227295</v>
      </c>
      <c r="S220" s="28">
        <v>411304</v>
      </c>
      <c r="T220" s="30"/>
      <c r="U220" s="30"/>
      <c r="V220" s="30"/>
      <c r="W220" s="30"/>
      <c r="X220" s="30"/>
      <c r="Y220" s="30"/>
      <c r="Z220" s="30"/>
      <c r="AA220" s="30"/>
      <c r="AB220" s="31"/>
      <c r="AC220" s="31"/>
      <c r="AD220" s="31"/>
      <c r="AE220" s="31"/>
      <c r="AF220" s="31"/>
      <c r="AG220" s="31"/>
      <c r="AH220" s="31"/>
      <c r="AI220" s="31"/>
    </row>
    <row r="221" spans="1:35">
      <c r="A221" s="29">
        <v>36810</v>
      </c>
      <c r="B221" s="27" t="s">
        <v>587</v>
      </c>
      <c r="C221" s="27">
        <v>257834844</v>
      </c>
      <c r="D221" s="28">
        <v>198969592</v>
      </c>
      <c r="E221" s="28">
        <v>0</v>
      </c>
      <c r="F221" s="28">
        <v>0</v>
      </c>
      <c r="G221" s="28">
        <v>0</v>
      </c>
      <c r="H221" s="28">
        <v>4694820</v>
      </c>
      <c r="I221" s="28">
        <f t="shared" si="9"/>
        <v>4694820</v>
      </c>
      <c r="J221" s="28"/>
      <c r="K221" s="28">
        <v>14266486</v>
      </c>
      <c r="L221" s="28">
        <v>73946</v>
      </c>
      <c r="M221" s="28">
        <v>54795317</v>
      </c>
      <c r="N221" s="28">
        <v>0</v>
      </c>
      <c r="O221" s="28">
        <f t="shared" si="10"/>
        <v>69135749</v>
      </c>
      <c r="P221" s="28"/>
      <c r="Q221" s="28">
        <f t="shared" si="11"/>
        <v>9864593</v>
      </c>
      <c r="R221" s="28">
        <v>938963</v>
      </c>
      <c r="S221" s="28">
        <v>10803556</v>
      </c>
      <c r="T221" s="30"/>
      <c r="U221" s="30"/>
      <c r="V221" s="30"/>
      <c r="W221" s="30"/>
      <c r="X221" s="30"/>
      <c r="Y221" s="30"/>
      <c r="Z221" s="30"/>
      <c r="AA221" s="30"/>
      <c r="AB221" s="31"/>
      <c r="AC221" s="31"/>
      <c r="AD221" s="31"/>
      <c r="AE221" s="31"/>
      <c r="AF221" s="31"/>
      <c r="AG221" s="31"/>
      <c r="AH221" s="31"/>
      <c r="AI221" s="31"/>
    </row>
    <row r="222" spans="1:35">
      <c r="A222" s="29">
        <v>36900</v>
      </c>
      <c r="B222" s="27" t="s">
        <v>588</v>
      </c>
      <c r="C222" s="27">
        <v>24615575</v>
      </c>
      <c r="D222" s="28">
        <v>19425969</v>
      </c>
      <c r="E222" s="28">
        <v>0</v>
      </c>
      <c r="F222" s="28">
        <v>0</v>
      </c>
      <c r="G222" s="28">
        <v>0</v>
      </c>
      <c r="H222" s="28">
        <v>946180</v>
      </c>
      <c r="I222" s="28">
        <f t="shared" si="9"/>
        <v>946180</v>
      </c>
      <c r="J222" s="28"/>
      <c r="K222" s="28">
        <v>1392878</v>
      </c>
      <c r="L222" s="28">
        <v>7220</v>
      </c>
      <c r="M222" s="28">
        <v>5349823</v>
      </c>
      <c r="N222" s="28">
        <v>0</v>
      </c>
      <c r="O222" s="28">
        <f t="shared" si="10"/>
        <v>6749921</v>
      </c>
      <c r="P222" s="28"/>
      <c r="Q222" s="28">
        <f t="shared" si="11"/>
        <v>963108</v>
      </c>
      <c r="R222" s="28">
        <v>189240</v>
      </c>
      <c r="S222" s="28">
        <v>1152348</v>
      </c>
      <c r="T222" s="30"/>
      <c r="U222" s="30"/>
      <c r="V222" s="30"/>
      <c r="W222" s="30"/>
      <c r="X222" s="30"/>
      <c r="Y222" s="30"/>
      <c r="Z222" s="30"/>
      <c r="AA222" s="30"/>
      <c r="AB222" s="31"/>
      <c r="AC222" s="31"/>
      <c r="AD222" s="31"/>
      <c r="AE222" s="31"/>
      <c r="AF222" s="31"/>
      <c r="AG222" s="31"/>
      <c r="AH222" s="31"/>
      <c r="AI222" s="31"/>
    </row>
    <row r="223" spans="1:35">
      <c r="A223" s="29">
        <v>36901</v>
      </c>
      <c r="B223" s="27" t="s">
        <v>589</v>
      </c>
      <c r="C223" s="27">
        <v>8055548</v>
      </c>
      <c r="D223" s="28">
        <v>6611339</v>
      </c>
      <c r="E223" s="28">
        <v>0</v>
      </c>
      <c r="F223" s="28">
        <v>0</v>
      </c>
      <c r="G223" s="28">
        <v>0</v>
      </c>
      <c r="H223" s="28">
        <v>591395</v>
      </c>
      <c r="I223" s="28">
        <f t="shared" si="9"/>
        <v>591395</v>
      </c>
      <c r="J223" s="28"/>
      <c r="K223" s="28">
        <v>474045</v>
      </c>
      <c r="L223" s="28">
        <v>2457</v>
      </c>
      <c r="M223" s="28">
        <v>1820732</v>
      </c>
      <c r="N223" s="28">
        <v>0</v>
      </c>
      <c r="O223" s="28">
        <f t="shared" si="10"/>
        <v>2297234</v>
      </c>
      <c r="P223" s="28"/>
      <c r="Q223" s="28">
        <f t="shared" si="11"/>
        <v>327780</v>
      </c>
      <c r="R223" s="28">
        <v>118281</v>
      </c>
      <c r="S223" s="28">
        <v>446061</v>
      </c>
      <c r="T223" s="30"/>
      <c r="U223" s="30"/>
      <c r="V223" s="30"/>
      <c r="W223" s="30"/>
      <c r="X223" s="30"/>
      <c r="Y223" s="30"/>
      <c r="Z223" s="30"/>
      <c r="AA223" s="30"/>
      <c r="AB223" s="31"/>
      <c r="AC223" s="31"/>
      <c r="AD223" s="31"/>
      <c r="AE223" s="31"/>
      <c r="AF223" s="31"/>
      <c r="AG223" s="31"/>
      <c r="AH223" s="31"/>
      <c r="AI223" s="31"/>
    </row>
    <row r="224" spans="1:35">
      <c r="A224" s="29">
        <v>36905</v>
      </c>
      <c r="B224" s="27" t="s">
        <v>590</v>
      </c>
      <c r="C224" s="27">
        <v>7373545</v>
      </c>
      <c r="D224" s="28">
        <v>6003119</v>
      </c>
      <c r="E224" s="28">
        <v>0</v>
      </c>
      <c r="F224" s="28">
        <v>0</v>
      </c>
      <c r="G224" s="28">
        <v>0</v>
      </c>
      <c r="H224" s="28">
        <v>521260</v>
      </c>
      <c r="I224" s="28">
        <f t="shared" si="9"/>
        <v>521260</v>
      </c>
      <c r="J224" s="28"/>
      <c r="K224" s="28">
        <v>430435</v>
      </c>
      <c r="L224" s="28">
        <v>2231</v>
      </c>
      <c r="M224" s="28">
        <v>1653232</v>
      </c>
      <c r="N224" s="28">
        <v>0</v>
      </c>
      <c r="O224" s="28">
        <f t="shared" si="10"/>
        <v>2085898</v>
      </c>
      <c r="P224" s="28"/>
      <c r="Q224" s="28">
        <f t="shared" si="11"/>
        <v>297625</v>
      </c>
      <c r="R224" s="28">
        <v>104253</v>
      </c>
      <c r="S224" s="28">
        <v>401878</v>
      </c>
      <c r="T224" s="30"/>
      <c r="U224" s="30"/>
      <c r="V224" s="30"/>
      <c r="W224" s="30"/>
      <c r="X224" s="30"/>
      <c r="Y224" s="30"/>
      <c r="Z224" s="30"/>
      <c r="AA224" s="30"/>
      <c r="AB224" s="31"/>
      <c r="AC224" s="31"/>
      <c r="AD224" s="31"/>
      <c r="AE224" s="31"/>
      <c r="AF224" s="31"/>
      <c r="AG224" s="31"/>
      <c r="AH224" s="31"/>
      <c r="AI224" s="31"/>
    </row>
    <row r="225" spans="1:35">
      <c r="A225" s="29">
        <v>37000</v>
      </c>
      <c r="B225" s="27" t="s">
        <v>591</v>
      </c>
      <c r="C225" s="27">
        <v>85007848</v>
      </c>
      <c r="D225" s="28">
        <v>64560874</v>
      </c>
      <c r="E225" s="28">
        <v>0</v>
      </c>
      <c r="F225" s="28">
        <v>0</v>
      </c>
      <c r="G225" s="28">
        <v>0</v>
      </c>
      <c r="H225" s="28">
        <v>470675</v>
      </c>
      <c r="I225" s="28">
        <f t="shared" si="9"/>
        <v>470675</v>
      </c>
      <c r="J225" s="28"/>
      <c r="K225" s="28">
        <v>4629133</v>
      </c>
      <c r="L225" s="28">
        <v>23994</v>
      </c>
      <c r="M225" s="28">
        <v>17779770</v>
      </c>
      <c r="N225" s="28">
        <v>0</v>
      </c>
      <c r="O225" s="28">
        <f t="shared" si="10"/>
        <v>22432897</v>
      </c>
      <c r="P225" s="28"/>
      <c r="Q225" s="28">
        <f t="shared" si="11"/>
        <v>3200824</v>
      </c>
      <c r="R225" s="28">
        <v>94132</v>
      </c>
      <c r="S225" s="28">
        <v>3294956</v>
      </c>
      <c r="T225" s="30"/>
      <c r="U225" s="30"/>
      <c r="V225" s="30"/>
      <c r="W225" s="30"/>
      <c r="X225" s="30"/>
      <c r="Y225" s="30"/>
      <c r="Z225" s="30"/>
      <c r="AA225" s="30"/>
      <c r="AB225" s="31"/>
      <c r="AC225" s="31"/>
      <c r="AD225" s="31"/>
      <c r="AE225" s="31"/>
      <c r="AF225" s="31"/>
      <c r="AG225" s="31"/>
      <c r="AH225" s="31"/>
      <c r="AI225" s="31"/>
    </row>
    <row r="226" spans="1:35">
      <c r="A226" s="29">
        <v>37001</v>
      </c>
      <c r="B226" s="27" t="s">
        <v>324</v>
      </c>
      <c r="C226" s="27">
        <v>1373143</v>
      </c>
      <c r="D226" s="28">
        <v>2539686</v>
      </c>
      <c r="E226" s="28">
        <v>0</v>
      </c>
      <c r="F226" s="28">
        <v>0</v>
      </c>
      <c r="G226" s="28">
        <v>0</v>
      </c>
      <c r="H226" s="28">
        <v>1652570</v>
      </c>
      <c r="I226" s="28">
        <f t="shared" si="9"/>
        <v>1652570</v>
      </c>
      <c r="J226" s="28"/>
      <c r="K226" s="28">
        <v>182100</v>
      </c>
      <c r="L226" s="28">
        <v>944</v>
      </c>
      <c r="M226" s="28">
        <v>699418</v>
      </c>
      <c r="N226" s="28">
        <v>0</v>
      </c>
      <c r="O226" s="28">
        <f t="shared" si="10"/>
        <v>882462</v>
      </c>
      <c r="P226" s="28"/>
      <c r="Q226" s="28">
        <f t="shared" si="11"/>
        <v>125914</v>
      </c>
      <c r="R226" s="28">
        <v>330514</v>
      </c>
      <c r="S226" s="28">
        <v>456428</v>
      </c>
      <c r="T226" s="30"/>
      <c r="U226" s="30"/>
      <c r="V226" s="30"/>
      <c r="W226" s="30"/>
      <c r="X226" s="30"/>
      <c r="Y226" s="30"/>
      <c r="Z226" s="30"/>
      <c r="AA226" s="30"/>
      <c r="AB226" s="31"/>
      <c r="AC226" s="31"/>
      <c r="AD226" s="31"/>
      <c r="AE226" s="31"/>
      <c r="AF226" s="31"/>
      <c r="AG226" s="31"/>
      <c r="AH226" s="31"/>
      <c r="AI226" s="31"/>
    </row>
    <row r="227" spans="1:35">
      <c r="A227" s="29">
        <v>37005</v>
      </c>
      <c r="B227" s="27" t="s">
        <v>592</v>
      </c>
      <c r="C227" s="27">
        <v>19996483</v>
      </c>
      <c r="D227" s="28">
        <v>14559242</v>
      </c>
      <c r="E227" s="28">
        <v>0</v>
      </c>
      <c r="F227" s="28">
        <v>0</v>
      </c>
      <c r="G227" s="28">
        <v>0</v>
      </c>
      <c r="H227" s="28">
        <v>0</v>
      </c>
      <c r="I227" s="28">
        <f t="shared" si="9"/>
        <v>0</v>
      </c>
      <c r="J227" s="28"/>
      <c r="K227" s="28">
        <v>1043924</v>
      </c>
      <c r="L227" s="28">
        <v>5411</v>
      </c>
      <c r="M227" s="28">
        <v>4009549</v>
      </c>
      <c r="N227" s="28">
        <v>507490</v>
      </c>
      <c r="O227" s="28">
        <f t="shared" si="10"/>
        <v>5566374</v>
      </c>
      <c r="P227" s="28"/>
      <c r="Q227" s="28">
        <f t="shared" si="11"/>
        <v>721824</v>
      </c>
      <c r="R227" s="28">
        <v>-101495</v>
      </c>
      <c r="S227" s="28">
        <v>620329</v>
      </c>
      <c r="T227" s="30"/>
      <c r="U227" s="30"/>
      <c r="V227" s="30"/>
      <c r="W227" s="30"/>
      <c r="X227" s="30"/>
      <c r="Y227" s="30"/>
      <c r="Z227" s="30"/>
      <c r="AA227" s="30"/>
      <c r="AB227" s="31"/>
      <c r="AC227" s="31"/>
      <c r="AD227" s="31"/>
      <c r="AE227" s="31"/>
      <c r="AF227" s="31"/>
      <c r="AG227" s="31"/>
      <c r="AH227" s="31"/>
      <c r="AI227" s="31"/>
    </row>
    <row r="228" spans="1:35">
      <c r="A228" s="29">
        <v>37100</v>
      </c>
      <c r="B228" s="27" t="s">
        <v>593</v>
      </c>
      <c r="C228" s="27">
        <v>119834946</v>
      </c>
      <c r="D228" s="28">
        <v>96270012</v>
      </c>
      <c r="E228" s="28">
        <v>0</v>
      </c>
      <c r="F228" s="28">
        <v>0</v>
      </c>
      <c r="G228" s="28">
        <v>0</v>
      </c>
      <c r="H228" s="28">
        <v>6391620</v>
      </c>
      <c r="I228" s="28">
        <f t="shared" si="9"/>
        <v>6391620</v>
      </c>
      <c r="J228" s="28"/>
      <c r="K228" s="28">
        <v>6902737</v>
      </c>
      <c r="L228" s="28">
        <v>35778</v>
      </c>
      <c r="M228" s="28">
        <v>26512322</v>
      </c>
      <c r="N228" s="28">
        <v>0</v>
      </c>
      <c r="O228" s="28">
        <f t="shared" si="10"/>
        <v>33450837</v>
      </c>
      <c r="P228" s="28"/>
      <c r="Q228" s="28">
        <f t="shared" si="11"/>
        <v>4772913</v>
      </c>
      <c r="R228" s="28">
        <v>1278327</v>
      </c>
      <c r="S228" s="28">
        <v>6051240</v>
      </c>
      <c r="T228" s="30"/>
      <c r="U228" s="30"/>
      <c r="V228" s="30"/>
      <c r="W228" s="30"/>
      <c r="X228" s="30"/>
      <c r="Y228" s="30"/>
      <c r="Z228" s="30"/>
      <c r="AA228" s="30"/>
      <c r="AB228" s="31"/>
      <c r="AC228" s="31"/>
      <c r="AD228" s="31"/>
      <c r="AE228" s="31"/>
      <c r="AF228" s="31"/>
      <c r="AG228" s="31"/>
      <c r="AH228" s="31"/>
      <c r="AI228" s="31"/>
    </row>
    <row r="229" spans="1:35">
      <c r="A229" s="29">
        <v>37200</v>
      </c>
      <c r="B229" s="27" t="s">
        <v>594</v>
      </c>
      <c r="C229" s="27">
        <v>27099122</v>
      </c>
      <c r="D229" s="28">
        <v>21608379</v>
      </c>
      <c r="E229" s="28">
        <v>0</v>
      </c>
      <c r="F229" s="28">
        <v>0</v>
      </c>
      <c r="G229" s="28">
        <v>0</v>
      </c>
      <c r="H229" s="28">
        <v>1281085</v>
      </c>
      <c r="I229" s="28">
        <f t="shared" si="9"/>
        <v>1281085</v>
      </c>
      <c r="J229" s="28"/>
      <c r="K229" s="28">
        <v>1549360</v>
      </c>
      <c r="L229" s="28">
        <v>8031</v>
      </c>
      <c r="M229" s="28">
        <v>5950849</v>
      </c>
      <c r="N229" s="28">
        <v>0</v>
      </c>
      <c r="O229" s="28">
        <f t="shared" si="10"/>
        <v>7508240</v>
      </c>
      <c r="P229" s="28"/>
      <c r="Q229" s="28">
        <f t="shared" si="11"/>
        <v>1071309</v>
      </c>
      <c r="R229" s="28">
        <v>256215</v>
      </c>
      <c r="S229" s="28">
        <v>1327524</v>
      </c>
      <c r="T229" s="30"/>
      <c r="U229" s="30"/>
      <c r="V229" s="30"/>
      <c r="W229" s="30"/>
      <c r="X229" s="30"/>
      <c r="Y229" s="30"/>
      <c r="Z229" s="30"/>
      <c r="AA229" s="30"/>
      <c r="AB229" s="31"/>
      <c r="AC229" s="31"/>
      <c r="AD229" s="31"/>
      <c r="AE229" s="31"/>
      <c r="AF229" s="31"/>
      <c r="AG229" s="31"/>
      <c r="AH229" s="31"/>
      <c r="AI229" s="31"/>
    </row>
    <row r="230" spans="1:35">
      <c r="A230" s="29">
        <v>37300</v>
      </c>
      <c r="B230" s="27" t="s">
        <v>595</v>
      </c>
      <c r="C230" s="27">
        <v>71246294</v>
      </c>
      <c r="D230" s="28">
        <v>57083907</v>
      </c>
      <c r="E230" s="28">
        <v>0</v>
      </c>
      <c r="F230" s="28">
        <v>0</v>
      </c>
      <c r="G230" s="28">
        <v>0</v>
      </c>
      <c r="H230" s="28">
        <v>3628540</v>
      </c>
      <c r="I230" s="28">
        <f t="shared" si="9"/>
        <v>3628540</v>
      </c>
      <c r="J230" s="28"/>
      <c r="K230" s="28">
        <v>4093021</v>
      </c>
      <c r="L230" s="28">
        <v>21215</v>
      </c>
      <c r="M230" s="28">
        <v>15720647</v>
      </c>
      <c r="N230" s="28">
        <v>0</v>
      </c>
      <c r="O230" s="28">
        <f t="shared" si="10"/>
        <v>19834883</v>
      </c>
      <c r="P230" s="28"/>
      <c r="Q230" s="28">
        <f t="shared" si="11"/>
        <v>2830128</v>
      </c>
      <c r="R230" s="28">
        <v>725711</v>
      </c>
      <c r="S230" s="28">
        <v>3555839</v>
      </c>
      <c r="T230" s="30"/>
      <c r="U230" s="30"/>
      <c r="V230" s="30"/>
      <c r="W230" s="30"/>
      <c r="X230" s="30"/>
      <c r="Y230" s="30"/>
      <c r="Z230" s="30"/>
      <c r="AA230" s="30"/>
      <c r="AB230" s="31"/>
      <c r="AC230" s="31"/>
      <c r="AD230" s="31"/>
      <c r="AE230" s="31"/>
      <c r="AF230" s="31"/>
      <c r="AG230" s="31"/>
      <c r="AH230" s="31"/>
      <c r="AI230" s="31"/>
    </row>
    <row r="231" spans="1:35">
      <c r="A231" s="29">
        <v>37301</v>
      </c>
      <c r="B231" s="27" t="s">
        <v>596</v>
      </c>
      <c r="C231" s="27">
        <v>7800914</v>
      </c>
      <c r="D231" s="28">
        <v>6502496</v>
      </c>
      <c r="E231" s="28">
        <v>0</v>
      </c>
      <c r="F231" s="28">
        <v>0</v>
      </c>
      <c r="G231" s="28">
        <v>0</v>
      </c>
      <c r="H231" s="28">
        <v>669845</v>
      </c>
      <c r="I231" s="28">
        <f t="shared" si="9"/>
        <v>669845</v>
      </c>
      <c r="J231" s="28"/>
      <c r="K231" s="28">
        <v>466241</v>
      </c>
      <c r="L231" s="28">
        <v>2417</v>
      </c>
      <c r="M231" s="28">
        <v>1790758</v>
      </c>
      <c r="N231" s="28">
        <v>0</v>
      </c>
      <c r="O231" s="28">
        <f t="shared" si="10"/>
        <v>2259416</v>
      </c>
      <c r="P231" s="28"/>
      <c r="Q231" s="28">
        <f t="shared" si="11"/>
        <v>322383</v>
      </c>
      <c r="R231" s="28">
        <v>133969</v>
      </c>
      <c r="S231" s="28">
        <v>456352</v>
      </c>
      <c r="T231" s="30"/>
      <c r="U231" s="30"/>
      <c r="V231" s="30"/>
      <c r="W231" s="30"/>
      <c r="X231" s="30"/>
      <c r="Y231" s="30"/>
      <c r="Z231" s="30"/>
      <c r="AA231" s="30"/>
      <c r="AB231" s="31"/>
      <c r="AC231" s="31"/>
      <c r="AD231" s="31"/>
      <c r="AE231" s="31"/>
      <c r="AF231" s="31"/>
      <c r="AG231" s="31"/>
      <c r="AH231" s="31"/>
      <c r="AI231" s="31"/>
    </row>
    <row r="232" spans="1:35">
      <c r="A232" s="29">
        <v>37305</v>
      </c>
      <c r="B232" s="27" t="s">
        <v>597</v>
      </c>
      <c r="C232" s="27">
        <v>20900597</v>
      </c>
      <c r="D232" s="28">
        <v>13636624</v>
      </c>
      <c r="E232" s="28">
        <v>0</v>
      </c>
      <c r="F232" s="28">
        <v>0</v>
      </c>
      <c r="G232" s="28">
        <v>0</v>
      </c>
      <c r="H232" s="28">
        <v>0</v>
      </c>
      <c r="I232" s="28">
        <f t="shared" si="9"/>
        <v>0</v>
      </c>
      <c r="J232" s="28"/>
      <c r="K232" s="28">
        <v>977771</v>
      </c>
      <c r="L232" s="28">
        <v>5068</v>
      </c>
      <c r="M232" s="28">
        <v>3755464</v>
      </c>
      <c r="N232" s="28">
        <v>2233030</v>
      </c>
      <c r="O232" s="28">
        <f t="shared" si="10"/>
        <v>6971333</v>
      </c>
      <c r="P232" s="28"/>
      <c r="Q232" s="28">
        <f t="shared" si="11"/>
        <v>676082</v>
      </c>
      <c r="R232" s="28">
        <v>-446605</v>
      </c>
      <c r="S232" s="28">
        <v>229477</v>
      </c>
      <c r="T232" s="30"/>
      <c r="U232" s="30"/>
      <c r="V232" s="30"/>
      <c r="W232" s="30"/>
      <c r="X232" s="30"/>
      <c r="Y232" s="30"/>
      <c r="Z232" s="30"/>
      <c r="AA232" s="30"/>
      <c r="AB232" s="31"/>
      <c r="AC232" s="31"/>
      <c r="AD232" s="31"/>
      <c r="AE232" s="31"/>
      <c r="AF232" s="31"/>
      <c r="AG232" s="31"/>
      <c r="AH232" s="31"/>
      <c r="AI232" s="31"/>
    </row>
    <row r="233" spans="1:35">
      <c r="A233" s="29">
        <v>37400</v>
      </c>
      <c r="B233" s="27" t="s">
        <v>598</v>
      </c>
      <c r="C233" s="27">
        <v>351275528</v>
      </c>
      <c r="D233" s="28">
        <v>271053859</v>
      </c>
      <c r="E233" s="28">
        <v>0</v>
      </c>
      <c r="F233" s="28">
        <v>0</v>
      </c>
      <c r="G233" s="28">
        <v>0</v>
      </c>
      <c r="H233" s="28">
        <v>6225575</v>
      </c>
      <c r="I233" s="28">
        <f t="shared" si="9"/>
        <v>6225575</v>
      </c>
      <c r="J233" s="28"/>
      <c r="K233" s="28">
        <v>19435060</v>
      </c>
      <c r="L233" s="28">
        <v>100735</v>
      </c>
      <c r="M233" s="28">
        <v>74646995</v>
      </c>
      <c r="N233" s="28">
        <v>0</v>
      </c>
      <c r="O233" s="28">
        <f t="shared" si="10"/>
        <v>94182790</v>
      </c>
      <c r="P233" s="28"/>
      <c r="Q233" s="28">
        <f t="shared" si="11"/>
        <v>13438415</v>
      </c>
      <c r="R233" s="28">
        <v>1245115</v>
      </c>
      <c r="S233" s="28">
        <v>14683530</v>
      </c>
      <c r="T233" s="30"/>
      <c r="U233" s="30"/>
      <c r="V233" s="30"/>
      <c r="W233" s="30"/>
      <c r="X233" s="30"/>
      <c r="Y233" s="30"/>
      <c r="Z233" s="30"/>
      <c r="AA233" s="30"/>
      <c r="AB233" s="31"/>
      <c r="AC233" s="31"/>
      <c r="AD233" s="31"/>
      <c r="AE233" s="31"/>
      <c r="AF233" s="31"/>
      <c r="AG233" s="31"/>
      <c r="AH233" s="31"/>
      <c r="AI233" s="31"/>
    </row>
    <row r="234" spans="1:35">
      <c r="A234" s="29">
        <v>37405</v>
      </c>
      <c r="B234" s="27" t="s">
        <v>599</v>
      </c>
      <c r="C234" s="27">
        <v>78001917</v>
      </c>
      <c r="D234" s="28">
        <v>56845073</v>
      </c>
      <c r="E234" s="28">
        <v>0</v>
      </c>
      <c r="F234" s="28">
        <v>0</v>
      </c>
      <c r="G234" s="28">
        <v>0</v>
      </c>
      <c r="H234" s="28">
        <v>0</v>
      </c>
      <c r="I234" s="28">
        <f t="shared" si="9"/>
        <v>0</v>
      </c>
      <c r="J234" s="28"/>
      <c r="K234" s="28">
        <v>4075896</v>
      </c>
      <c r="L234" s="28">
        <v>21126</v>
      </c>
      <c r="M234" s="28">
        <v>15654874</v>
      </c>
      <c r="N234" s="28">
        <v>2111085</v>
      </c>
      <c r="O234" s="28">
        <f t="shared" si="10"/>
        <v>21862981</v>
      </c>
      <c r="P234" s="28"/>
      <c r="Q234" s="28">
        <f t="shared" si="11"/>
        <v>2818287</v>
      </c>
      <c r="R234" s="28">
        <v>-422213</v>
      </c>
      <c r="S234" s="28">
        <v>2396074</v>
      </c>
      <c r="T234" s="30"/>
      <c r="U234" s="30"/>
      <c r="V234" s="30"/>
      <c r="W234" s="30"/>
      <c r="X234" s="30"/>
      <c r="Y234" s="30"/>
      <c r="Z234" s="30"/>
      <c r="AA234" s="30"/>
      <c r="AB234" s="31"/>
      <c r="AC234" s="31"/>
      <c r="AD234" s="31"/>
      <c r="AE234" s="31"/>
      <c r="AF234" s="31"/>
      <c r="AG234" s="31"/>
      <c r="AH234" s="31"/>
      <c r="AI234" s="31"/>
    </row>
    <row r="235" spans="1:35">
      <c r="A235" s="29">
        <v>37500</v>
      </c>
      <c r="B235" s="27" t="s">
        <v>600</v>
      </c>
      <c r="C235" s="27">
        <v>39667783</v>
      </c>
      <c r="D235" s="28">
        <v>30162646</v>
      </c>
      <c r="E235" s="28">
        <v>0</v>
      </c>
      <c r="F235" s="28">
        <v>0</v>
      </c>
      <c r="G235" s="28">
        <v>0</v>
      </c>
      <c r="H235" s="28">
        <v>283330</v>
      </c>
      <c r="I235" s="28">
        <f t="shared" si="9"/>
        <v>283330</v>
      </c>
      <c r="J235" s="28"/>
      <c r="K235" s="28">
        <v>2162717</v>
      </c>
      <c r="L235" s="28">
        <v>11210</v>
      </c>
      <c r="M235" s="28">
        <v>8306655</v>
      </c>
      <c r="N235" s="28">
        <v>0</v>
      </c>
      <c r="O235" s="28">
        <f t="shared" si="10"/>
        <v>10480582</v>
      </c>
      <c r="P235" s="28"/>
      <c r="Q235" s="28">
        <f t="shared" si="11"/>
        <v>1495416</v>
      </c>
      <c r="R235" s="28">
        <v>56667</v>
      </c>
      <c r="S235" s="28">
        <v>1552083</v>
      </c>
      <c r="T235" s="30"/>
      <c r="U235" s="30"/>
      <c r="V235" s="30"/>
      <c r="W235" s="30"/>
      <c r="X235" s="30"/>
      <c r="Y235" s="30"/>
      <c r="Z235" s="30"/>
      <c r="AA235" s="30"/>
      <c r="AB235" s="31"/>
      <c r="AC235" s="31"/>
      <c r="AD235" s="31"/>
      <c r="AE235" s="31"/>
      <c r="AF235" s="31"/>
      <c r="AG235" s="31"/>
      <c r="AH235" s="31"/>
      <c r="AI235" s="31"/>
    </row>
    <row r="236" spans="1:35">
      <c r="A236" s="29">
        <v>37600</v>
      </c>
      <c r="B236" s="27" t="s">
        <v>601</v>
      </c>
      <c r="C236" s="27">
        <v>242490987</v>
      </c>
      <c r="D236" s="28">
        <v>189232270</v>
      </c>
      <c r="E236" s="28">
        <v>0</v>
      </c>
      <c r="F236" s="28">
        <v>0</v>
      </c>
      <c r="G236" s="28">
        <v>0</v>
      </c>
      <c r="H236" s="28">
        <v>6767865</v>
      </c>
      <c r="I236" s="28">
        <f t="shared" si="9"/>
        <v>6767865</v>
      </c>
      <c r="J236" s="28"/>
      <c r="K236" s="28">
        <v>13568302</v>
      </c>
      <c r="L236" s="28">
        <v>70327</v>
      </c>
      <c r="M236" s="28">
        <v>52113703</v>
      </c>
      <c r="N236" s="28">
        <v>0</v>
      </c>
      <c r="O236" s="28">
        <f t="shared" si="10"/>
        <v>65752332</v>
      </c>
      <c r="P236" s="28"/>
      <c r="Q236" s="28">
        <f t="shared" si="11"/>
        <v>9381832</v>
      </c>
      <c r="R236" s="28">
        <v>1353573</v>
      </c>
      <c r="S236" s="28">
        <v>10735405</v>
      </c>
      <c r="T236" s="30"/>
      <c r="U236" s="30"/>
      <c r="V236" s="30"/>
      <c r="W236" s="30"/>
      <c r="X236" s="30"/>
      <c r="Y236" s="30"/>
      <c r="Z236" s="30"/>
      <c r="AA236" s="30"/>
      <c r="AB236" s="31"/>
      <c r="AC236" s="31"/>
      <c r="AD236" s="31"/>
      <c r="AE236" s="31"/>
      <c r="AF236" s="31"/>
      <c r="AG236" s="31"/>
      <c r="AH236" s="31"/>
      <c r="AI236" s="31"/>
    </row>
    <row r="237" spans="1:35">
      <c r="A237" s="29">
        <v>37601</v>
      </c>
      <c r="B237" s="27" t="s">
        <v>602</v>
      </c>
      <c r="C237" s="27">
        <v>7685606</v>
      </c>
      <c r="D237" s="28">
        <v>7704859</v>
      </c>
      <c r="E237" s="28">
        <v>0</v>
      </c>
      <c r="F237" s="28">
        <v>0</v>
      </c>
      <c r="G237" s="28">
        <v>0</v>
      </c>
      <c r="H237" s="28">
        <v>2074655</v>
      </c>
      <c r="I237" s="28">
        <f t="shared" si="9"/>
        <v>2074655</v>
      </c>
      <c r="J237" s="28"/>
      <c r="K237" s="28">
        <v>552453</v>
      </c>
      <c r="L237" s="28">
        <v>2863</v>
      </c>
      <c r="M237" s="28">
        <v>2121883</v>
      </c>
      <c r="N237" s="28">
        <v>0</v>
      </c>
      <c r="O237" s="28">
        <f t="shared" si="10"/>
        <v>2677199</v>
      </c>
      <c r="P237" s="28"/>
      <c r="Q237" s="28">
        <f t="shared" si="11"/>
        <v>381995</v>
      </c>
      <c r="R237" s="28">
        <v>414933</v>
      </c>
      <c r="S237" s="28">
        <v>796928</v>
      </c>
      <c r="T237" s="30"/>
      <c r="U237" s="30"/>
      <c r="V237" s="30"/>
      <c r="W237" s="30"/>
      <c r="X237" s="30"/>
      <c r="Y237" s="30"/>
      <c r="Z237" s="30"/>
      <c r="AA237" s="30"/>
      <c r="AB237" s="31"/>
      <c r="AC237" s="31"/>
      <c r="AD237" s="31"/>
      <c r="AE237" s="31"/>
      <c r="AF237" s="31"/>
      <c r="AG237" s="31"/>
      <c r="AH237" s="31"/>
      <c r="AI237" s="31"/>
    </row>
    <row r="238" spans="1:35">
      <c r="A238" s="29">
        <v>37605</v>
      </c>
      <c r="B238" s="27" t="s">
        <v>603</v>
      </c>
      <c r="C238" s="27">
        <v>29211905</v>
      </c>
      <c r="D238" s="28">
        <v>21546291</v>
      </c>
      <c r="E238" s="28">
        <v>0</v>
      </c>
      <c r="F238" s="28">
        <v>0</v>
      </c>
      <c r="G238" s="28">
        <v>0</v>
      </c>
      <c r="H238" s="28">
        <v>0</v>
      </c>
      <c r="I238" s="28">
        <f t="shared" si="9"/>
        <v>0</v>
      </c>
      <c r="J238" s="28"/>
      <c r="K238" s="28">
        <v>1544909</v>
      </c>
      <c r="L238" s="28">
        <v>8008</v>
      </c>
      <c r="M238" s="28">
        <v>5933750</v>
      </c>
      <c r="N238" s="28">
        <v>515365</v>
      </c>
      <c r="O238" s="28">
        <f t="shared" si="10"/>
        <v>8002032</v>
      </c>
      <c r="P238" s="28"/>
      <c r="Q238" s="28">
        <f t="shared" si="11"/>
        <v>1068231</v>
      </c>
      <c r="R238" s="28">
        <v>-103075</v>
      </c>
      <c r="S238" s="28">
        <v>965156</v>
      </c>
      <c r="T238" s="30"/>
      <c r="U238" s="30"/>
      <c r="V238" s="30"/>
      <c r="W238" s="30"/>
      <c r="X238" s="30"/>
      <c r="Y238" s="30"/>
      <c r="Z238" s="30"/>
      <c r="AA238" s="30"/>
      <c r="AB238" s="31"/>
      <c r="AC238" s="31"/>
      <c r="AD238" s="31"/>
      <c r="AE238" s="31"/>
      <c r="AF238" s="31"/>
      <c r="AG238" s="31"/>
      <c r="AH238" s="31"/>
      <c r="AI238" s="31"/>
    </row>
    <row r="239" spans="1:35">
      <c r="A239" s="29">
        <v>37610</v>
      </c>
      <c r="B239" s="27" t="s">
        <v>604</v>
      </c>
      <c r="C239" s="27">
        <v>74274206</v>
      </c>
      <c r="D239" s="28">
        <v>59406863</v>
      </c>
      <c r="E239" s="28">
        <v>0</v>
      </c>
      <c r="F239" s="28">
        <v>0</v>
      </c>
      <c r="G239" s="28">
        <v>0</v>
      </c>
      <c r="H239" s="28">
        <v>3585010</v>
      </c>
      <c r="I239" s="28">
        <f t="shared" si="9"/>
        <v>3585010</v>
      </c>
      <c r="J239" s="28"/>
      <c r="K239" s="28">
        <v>4259581</v>
      </c>
      <c r="L239" s="28">
        <v>22078</v>
      </c>
      <c r="M239" s="28">
        <v>16360379</v>
      </c>
      <c r="N239" s="28">
        <v>0</v>
      </c>
      <c r="O239" s="28">
        <f t="shared" si="10"/>
        <v>20642038</v>
      </c>
      <c r="P239" s="28"/>
      <c r="Q239" s="28">
        <f t="shared" si="11"/>
        <v>2945297</v>
      </c>
      <c r="R239" s="28">
        <v>717001</v>
      </c>
      <c r="S239" s="28">
        <v>3662298</v>
      </c>
      <c r="T239" s="30"/>
      <c r="U239" s="30"/>
      <c r="V239" s="30"/>
      <c r="W239" s="30"/>
      <c r="X239" s="30"/>
      <c r="Y239" s="30"/>
      <c r="Z239" s="30"/>
      <c r="AA239" s="30"/>
      <c r="AB239" s="31"/>
      <c r="AC239" s="31"/>
      <c r="AD239" s="31"/>
      <c r="AE239" s="31"/>
      <c r="AF239" s="31"/>
      <c r="AG239" s="31"/>
      <c r="AH239" s="31"/>
      <c r="AI239" s="31"/>
    </row>
    <row r="240" spans="1:35">
      <c r="A240" s="29">
        <v>37700</v>
      </c>
      <c r="B240" s="27" t="s">
        <v>605</v>
      </c>
      <c r="C240" s="27">
        <v>103609585</v>
      </c>
      <c r="D240" s="28">
        <v>79378771</v>
      </c>
      <c r="E240" s="28">
        <v>0</v>
      </c>
      <c r="F240" s="28">
        <v>0</v>
      </c>
      <c r="G240" s="28">
        <v>0</v>
      </c>
      <c r="H240" s="28">
        <v>1349065</v>
      </c>
      <c r="I240" s="28">
        <f t="shared" si="9"/>
        <v>1349065</v>
      </c>
      <c r="J240" s="28"/>
      <c r="K240" s="28">
        <v>5691604</v>
      </c>
      <c r="L240" s="28">
        <v>29501</v>
      </c>
      <c r="M240" s="28">
        <v>21860551</v>
      </c>
      <c r="N240" s="28">
        <v>0</v>
      </c>
      <c r="O240" s="28">
        <f t="shared" si="10"/>
        <v>27581656</v>
      </c>
      <c r="P240" s="28"/>
      <c r="Q240" s="28">
        <f t="shared" si="11"/>
        <v>3935472</v>
      </c>
      <c r="R240" s="28">
        <v>269808</v>
      </c>
      <c r="S240" s="28">
        <v>4205280</v>
      </c>
      <c r="T240" s="30"/>
      <c r="U240" s="30"/>
      <c r="V240" s="30"/>
      <c r="W240" s="30"/>
      <c r="X240" s="30"/>
      <c r="Y240" s="30"/>
      <c r="Z240" s="30"/>
      <c r="AA240" s="30"/>
      <c r="AB240" s="31"/>
      <c r="AC240" s="31"/>
      <c r="AD240" s="31"/>
      <c r="AE240" s="31"/>
      <c r="AF240" s="31"/>
      <c r="AG240" s="31"/>
      <c r="AH240" s="31"/>
      <c r="AI240" s="31"/>
    </row>
    <row r="241" spans="1:35">
      <c r="A241" s="29">
        <v>37705</v>
      </c>
      <c r="B241" s="27" t="s">
        <v>606</v>
      </c>
      <c r="C241" s="27">
        <v>30074344</v>
      </c>
      <c r="D241" s="28">
        <v>21974619</v>
      </c>
      <c r="E241" s="28">
        <v>0</v>
      </c>
      <c r="F241" s="28">
        <v>0</v>
      </c>
      <c r="G241" s="28">
        <v>0</v>
      </c>
      <c r="H241" s="28">
        <v>0</v>
      </c>
      <c r="I241" s="28">
        <f t="shared" si="9"/>
        <v>0</v>
      </c>
      <c r="J241" s="28"/>
      <c r="K241" s="28">
        <v>1575621</v>
      </c>
      <c r="L241" s="28">
        <v>8167</v>
      </c>
      <c r="M241" s="28">
        <v>6051710</v>
      </c>
      <c r="N241" s="28">
        <v>727725</v>
      </c>
      <c r="O241" s="28">
        <f t="shared" si="10"/>
        <v>8363223</v>
      </c>
      <c r="P241" s="28"/>
      <c r="Q241" s="28">
        <f t="shared" si="11"/>
        <v>1089466</v>
      </c>
      <c r="R241" s="28">
        <v>-145546</v>
      </c>
      <c r="S241" s="28">
        <v>943920</v>
      </c>
      <c r="T241" s="30"/>
      <c r="U241" s="30"/>
      <c r="V241" s="30"/>
      <c r="W241" s="30"/>
      <c r="X241" s="30"/>
      <c r="Y241" s="30"/>
      <c r="Z241" s="30"/>
      <c r="AA241" s="30"/>
      <c r="AB241" s="31"/>
      <c r="AC241" s="31"/>
      <c r="AD241" s="31"/>
      <c r="AE241" s="31"/>
      <c r="AF241" s="31"/>
      <c r="AG241" s="31"/>
      <c r="AH241" s="31"/>
      <c r="AI241" s="31"/>
    </row>
    <row r="242" spans="1:35">
      <c r="A242" s="29">
        <v>37800</v>
      </c>
      <c r="B242" s="27" t="s">
        <v>607</v>
      </c>
      <c r="C242" s="27">
        <v>312058360</v>
      </c>
      <c r="D242" s="28">
        <v>243610920</v>
      </c>
      <c r="E242" s="28">
        <v>0</v>
      </c>
      <c r="F242" s="28">
        <v>0</v>
      </c>
      <c r="G242" s="28">
        <v>0</v>
      </c>
      <c r="H242" s="28">
        <v>9163720</v>
      </c>
      <c r="I242" s="28">
        <f t="shared" si="9"/>
        <v>9163720</v>
      </c>
      <c r="J242" s="28"/>
      <c r="K242" s="28">
        <v>17467351</v>
      </c>
      <c r="L242" s="28">
        <v>90536</v>
      </c>
      <c r="M242" s="28">
        <v>67089335</v>
      </c>
      <c r="N242" s="28">
        <v>0</v>
      </c>
      <c r="O242" s="28">
        <f t="shared" si="10"/>
        <v>84647222</v>
      </c>
      <c r="P242" s="28"/>
      <c r="Q242" s="28">
        <f t="shared" si="11"/>
        <v>12077838</v>
      </c>
      <c r="R242" s="28">
        <v>1832742</v>
      </c>
      <c r="S242" s="28">
        <v>13910580</v>
      </c>
      <c r="T242" s="30"/>
      <c r="U242" s="30"/>
      <c r="V242" s="30"/>
      <c r="W242" s="30"/>
      <c r="X242" s="30"/>
      <c r="Y242" s="30"/>
      <c r="Z242" s="30"/>
      <c r="AA242" s="30"/>
      <c r="AB242" s="31"/>
      <c r="AC242" s="31"/>
      <c r="AD242" s="31"/>
      <c r="AE242" s="31"/>
      <c r="AF242" s="31"/>
      <c r="AG242" s="31"/>
      <c r="AH242" s="31"/>
      <c r="AI242" s="31"/>
    </row>
    <row r="243" spans="1:35">
      <c r="A243" s="29">
        <v>37801</v>
      </c>
      <c r="B243" s="27" t="s">
        <v>608</v>
      </c>
      <c r="C243" s="27">
        <v>1956154</v>
      </c>
      <c r="D243" s="28">
        <v>1962153</v>
      </c>
      <c r="E243" s="28">
        <v>0</v>
      </c>
      <c r="F243" s="28">
        <v>0</v>
      </c>
      <c r="G243" s="28">
        <v>0</v>
      </c>
      <c r="H243" s="28">
        <v>527050</v>
      </c>
      <c r="I243" s="28">
        <f t="shared" si="9"/>
        <v>527050</v>
      </c>
      <c r="J243" s="28"/>
      <c r="K243" s="28">
        <v>140690</v>
      </c>
      <c r="L243" s="28">
        <v>729</v>
      </c>
      <c r="M243" s="28">
        <v>540368</v>
      </c>
      <c r="N243" s="28">
        <v>0</v>
      </c>
      <c r="O243" s="28">
        <f t="shared" si="10"/>
        <v>681787</v>
      </c>
      <c r="P243" s="28"/>
      <c r="Q243" s="28">
        <f t="shared" si="11"/>
        <v>97280</v>
      </c>
      <c r="R243" s="28">
        <v>105409</v>
      </c>
      <c r="S243" s="28">
        <v>202689</v>
      </c>
      <c r="T243" s="30"/>
      <c r="U243" s="30"/>
      <c r="V243" s="30"/>
      <c r="W243" s="30"/>
      <c r="X243" s="30"/>
      <c r="Y243" s="30"/>
      <c r="Z243" s="30"/>
      <c r="AA243" s="30"/>
      <c r="AB243" s="31"/>
      <c r="AC243" s="31"/>
      <c r="AD243" s="31"/>
      <c r="AE243" s="31"/>
      <c r="AF243" s="31"/>
      <c r="AG243" s="31"/>
      <c r="AH243" s="31"/>
      <c r="AI243" s="31"/>
    </row>
    <row r="244" spans="1:35">
      <c r="A244" s="29">
        <v>37805</v>
      </c>
      <c r="B244" s="27" t="s">
        <v>609</v>
      </c>
      <c r="C244" s="27">
        <v>25572087</v>
      </c>
      <c r="D244" s="28">
        <v>17457246</v>
      </c>
      <c r="E244" s="28">
        <v>0</v>
      </c>
      <c r="F244" s="28">
        <v>0</v>
      </c>
      <c r="G244" s="28">
        <v>0</v>
      </c>
      <c r="H244" s="28">
        <v>0</v>
      </c>
      <c r="I244" s="28">
        <f t="shared" si="9"/>
        <v>0</v>
      </c>
      <c r="J244" s="28"/>
      <c r="K244" s="28">
        <v>1251717</v>
      </c>
      <c r="L244" s="28">
        <v>6488</v>
      </c>
      <c r="M244" s="28">
        <v>4807646</v>
      </c>
      <c r="N244" s="28">
        <v>1960770</v>
      </c>
      <c r="O244" s="28">
        <f t="shared" si="10"/>
        <v>8026621</v>
      </c>
      <c r="P244" s="28"/>
      <c r="Q244" s="28">
        <f t="shared" si="11"/>
        <v>865502</v>
      </c>
      <c r="R244" s="28">
        <v>-392153</v>
      </c>
      <c r="S244" s="28">
        <v>473349</v>
      </c>
      <c r="T244" s="30"/>
      <c r="U244" s="30"/>
      <c r="V244" s="30"/>
      <c r="W244" s="30"/>
      <c r="X244" s="30"/>
      <c r="Y244" s="30"/>
      <c r="Z244" s="30"/>
      <c r="AA244" s="30"/>
      <c r="AB244" s="31"/>
      <c r="AC244" s="31"/>
      <c r="AD244" s="31"/>
      <c r="AE244" s="31"/>
      <c r="AF244" s="31"/>
      <c r="AG244" s="31"/>
      <c r="AH244" s="31"/>
      <c r="AI244" s="31"/>
    </row>
    <row r="245" spans="1:35">
      <c r="A245" s="29">
        <v>37900</v>
      </c>
      <c r="B245" s="27" t="s">
        <v>610</v>
      </c>
      <c r="C245" s="27">
        <v>169844587</v>
      </c>
      <c r="D245" s="28">
        <v>129941774</v>
      </c>
      <c r="E245" s="28">
        <v>0</v>
      </c>
      <c r="F245" s="28">
        <v>0</v>
      </c>
      <c r="G245" s="28">
        <v>0</v>
      </c>
      <c r="H245" s="28">
        <v>2049535</v>
      </c>
      <c r="I245" s="28">
        <f t="shared" si="9"/>
        <v>2049535</v>
      </c>
      <c r="J245" s="28"/>
      <c r="K245" s="28">
        <v>9317064</v>
      </c>
      <c r="L245" s="28">
        <v>48292</v>
      </c>
      <c r="M245" s="28">
        <v>35785371</v>
      </c>
      <c r="N245" s="28">
        <v>0</v>
      </c>
      <c r="O245" s="28">
        <f t="shared" si="10"/>
        <v>45150727</v>
      </c>
      <c r="P245" s="28"/>
      <c r="Q245" s="28">
        <f t="shared" si="11"/>
        <v>6442305</v>
      </c>
      <c r="R245" s="28">
        <v>409909</v>
      </c>
      <c r="S245" s="28">
        <v>6852214</v>
      </c>
      <c r="T245" s="30"/>
      <c r="U245" s="30"/>
      <c r="V245" s="30"/>
      <c r="W245" s="30"/>
      <c r="X245" s="30"/>
      <c r="Y245" s="30"/>
      <c r="Z245" s="30"/>
      <c r="AA245" s="30"/>
      <c r="AB245" s="31"/>
      <c r="AC245" s="31"/>
      <c r="AD245" s="31"/>
      <c r="AE245" s="31"/>
      <c r="AF245" s="31"/>
      <c r="AG245" s="31"/>
      <c r="AH245" s="31"/>
      <c r="AI245" s="31"/>
    </row>
    <row r="246" spans="1:35">
      <c r="A246" s="29">
        <v>37901</v>
      </c>
      <c r="B246" s="27" t="s">
        <v>611</v>
      </c>
      <c r="C246" s="27">
        <v>2507213</v>
      </c>
      <c r="D246" s="28">
        <v>1789948</v>
      </c>
      <c r="E246" s="28">
        <v>0</v>
      </c>
      <c r="F246" s="28">
        <v>0</v>
      </c>
      <c r="G246" s="28">
        <v>0</v>
      </c>
      <c r="H246" s="28">
        <v>0</v>
      </c>
      <c r="I246" s="28">
        <f t="shared" si="9"/>
        <v>0</v>
      </c>
      <c r="J246" s="28"/>
      <c r="K246" s="28">
        <v>128343</v>
      </c>
      <c r="L246" s="28">
        <v>665</v>
      </c>
      <c r="M246" s="28">
        <v>492943</v>
      </c>
      <c r="N246" s="28">
        <v>111280</v>
      </c>
      <c r="O246" s="28">
        <f t="shared" si="10"/>
        <v>733231</v>
      </c>
      <c r="P246" s="28"/>
      <c r="Q246" s="28">
        <f t="shared" si="11"/>
        <v>88743</v>
      </c>
      <c r="R246" s="28">
        <v>-22251</v>
      </c>
      <c r="S246" s="28">
        <v>66492</v>
      </c>
      <c r="T246" s="30"/>
      <c r="U246" s="30"/>
      <c r="V246" s="30"/>
      <c r="W246" s="30"/>
      <c r="X246" s="30"/>
      <c r="Y246" s="30"/>
      <c r="Z246" s="30"/>
      <c r="AA246" s="30"/>
      <c r="AB246" s="31"/>
      <c r="AC246" s="31"/>
      <c r="AD246" s="31"/>
      <c r="AE246" s="31"/>
      <c r="AF246" s="31"/>
      <c r="AG246" s="31"/>
      <c r="AH246" s="31"/>
      <c r="AI246" s="31"/>
    </row>
    <row r="247" spans="1:35">
      <c r="A247" s="29">
        <v>37905</v>
      </c>
      <c r="B247" s="27" t="s">
        <v>612</v>
      </c>
      <c r="C247" s="27">
        <v>19343653</v>
      </c>
      <c r="D247" s="28">
        <v>14524188</v>
      </c>
      <c r="E247" s="28">
        <v>0</v>
      </c>
      <c r="F247" s="28">
        <v>0</v>
      </c>
      <c r="G247" s="28">
        <v>0</v>
      </c>
      <c r="H247" s="28">
        <v>0</v>
      </c>
      <c r="I247" s="28">
        <f t="shared" si="9"/>
        <v>0</v>
      </c>
      <c r="J247" s="28"/>
      <c r="K247" s="28">
        <v>1041411</v>
      </c>
      <c r="L247" s="28">
        <v>5398</v>
      </c>
      <c r="M247" s="28">
        <v>3999895</v>
      </c>
      <c r="N247" s="28">
        <v>5970</v>
      </c>
      <c r="O247" s="28">
        <f t="shared" si="10"/>
        <v>5052674</v>
      </c>
      <c r="P247" s="28"/>
      <c r="Q247" s="28">
        <f t="shared" si="11"/>
        <v>720086</v>
      </c>
      <c r="R247" s="28">
        <v>-1188</v>
      </c>
      <c r="S247" s="28">
        <v>718898</v>
      </c>
      <c r="T247" s="30"/>
      <c r="U247" s="30"/>
      <c r="V247" s="30"/>
      <c r="W247" s="30"/>
      <c r="X247" s="30"/>
      <c r="Y247" s="30"/>
      <c r="Z247" s="30"/>
      <c r="AA247" s="30"/>
      <c r="AB247" s="31"/>
      <c r="AC247" s="31"/>
      <c r="AD247" s="31"/>
      <c r="AE247" s="31"/>
      <c r="AF247" s="31"/>
      <c r="AG247" s="31"/>
      <c r="AH247" s="31"/>
      <c r="AI247" s="31"/>
    </row>
    <row r="248" spans="1:35">
      <c r="A248" s="29">
        <v>38000</v>
      </c>
      <c r="B248" s="27" t="s">
        <v>613</v>
      </c>
      <c r="C248" s="27">
        <v>271770267</v>
      </c>
      <c r="D248" s="28">
        <v>214289224</v>
      </c>
      <c r="E248" s="28">
        <v>0</v>
      </c>
      <c r="F248" s="28">
        <v>0</v>
      </c>
      <c r="G248" s="28">
        <v>0</v>
      </c>
      <c r="H248" s="28">
        <v>10165490</v>
      </c>
      <c r="I248" s="28">
        <f t="shared" si="9"/>
        <v>10165490</v>
      </c>
      <c r="J248" s="28"/>
      <c r="K248" s="28">
        <v>15364932</v>
      </c>
      <c r="L248" s="28">
        <v>79639</v>
      </c>
      <c r="M248" s="28">
        <v>59014274</v>
      </c>
      <c r="N248" s="28">
        <v>0</v>
      </c>
      <c r="O248" s="28">
        <f t="shared" si="10"/>
        <v>74458845</v>
      </c>
      <c r="P248" s="28"/>
      <c r="Q248" s="28">
        <f t="shared" si="11"/>
        <v>10624116</v>
      </c>
      <c r="R248" s="28">
        <v>2033096</v>
      </c>
      <c r="S248" s="28">
        <v>12657212</v>
      </c>
      <c r="T248" s="30"/>
      <c r="U248" s="30"/>
      <c r="V248" s="30"/>
      <c r="W248" s="30"/>
      <c r="X248" s="30"/>
      <c r="Y248" s="30"/>
      <c r="Z248" s="30"/>
      <c r="AA248" s="30"/>
      <c r="AB248" s="31"/>
      <c r="AC248" s="31"/>
      <c r="AD248" s="31"/>
      <c r="AE248" s="31"/>
      <c r="AF248" s="31"/>
      <c r="AG248" s="31"/>
      <c r="AH248" s="31"/>
      <c r="AI248" s="31"/>
    </row>
    <row r="249" spans="1:35">
      <c r="A249" s="29">
        <v>38005</v>
      </c>
      <c r="B249" s="27" t="s">
        <v>614</v>
      </c>
      <c r="C249" s="27">
        <v>57857134</v>
      </c>
      <c r="D249" s="28">
        <v>38369410</v>
      </c>
      <c r="E249" s="28">
        <v>0</v>
      </c>
      <c r="F249" s="28">
        <v>0</v>
      </c>
      <c r="G249" s="28">
        <v>0</v>
      </c>
      <c r="H249" s="28">
        <v>0</v>
      </c>
      <c r="I249" s="28">
        <f t="shared" si="9"/>
        <v>0</v>
      </c>
      <c r="J249" s="28"/>
      <c r="K249" s="28">
        <v>2751157</v>
      </c>
      <c r="L249" s="28">
        <v>14260</v>
      </c>
      <c r="M249" s="28">
        <v>10566760</v>
      </c>
      <c r="N249" s="28">
        <v>5739865</v>
      </c>
      <c r="O249" s="28">
        <f t="shared" si="10"/>
        <v>19072042</v>
      </c>
      <c r="P249" s="28"/>
      <c r="Q249" s="28">
        <f t="shared" si="11"/>
        <v>1902294</v>
      </c>
      <c r="R249" s="28">
        <v>-1147971</v>
      </c>
      <c r="S249" s="28">
        <v>754323</v>
      </c>
      <c r="T249" s="30"/>
      <c r="U249" s="30"/>
      <c r="V249" s="30"/>
      <c r="W249" s="30"/>
      <c r="X249" s="30"/>
      <c r="Y249" s="30"/>
      <c r="Z249" s="30"/>
      <c r="AA249" s="30"/>
      <c r="AB249" s="31"/>
      <c r="AC249" s="31"/>
      <c r="AD249" s="31"/>
      <c r="AE249" s="31"/>
      <c r="AF249" s="31"/>
      <c r="AG249" s="31"/>
      <c r="AH249" s="31"/>
      <c r="AI249" s="31"/>
    </row>
    <row r="250" spans="1:35">
      <c r="A250" s="29">
        <v>38100</v>
      </c>
      <c r="B250" s="27" t="s">
        <v>615</v>
      </c>
      <c r="C250" s="27">
        <v>123590538</v>
      </c>
      <c r="D250" s="28">
        <v>94338193</v>
      </c>
      <c r="E250" s="28">
        <v>0</v>
      </c>
      <c r="F250" s="28">
        <v>0</v>
      </c>
      <c r="G250" s="28">
        <v>0</v>
      </c>
      <c r="H250" s="28">
        <v>1305095</v>
      </c>
      <c r="I250" s="28">
        <f t="shared" si="9"/>
        <v>1305095</v>
      </c>
      <c r="J250" s="28"/>
      <c r="K250" s="28">
        <v>6764222</v>
      </c>
      <c r="L250" s="28">
        <v>35060</v>
      </c>
      <c r="M250" s="28">
        <v>25980308</v>
      </c>
      <c r="N250" s="28">
        <v>0</v>
      </c>
      <c r="O250" s="28">
        <f t="shared" si="10"/>
        <v>32779590</v>
      </c>
      <c r="P250" s="28"/>
      <c r="Q250" s="28">
        <f t="shared" si="11"/>
        <v>4677136</v>
      </c>
      <c r="R250" s="28">
        <v>261016</v>
      </c>
      <c r="S250" s="28">
        <v>4938152</v>
      </c>
      <c r="T250" s="30"/>
      <c r="U250" s="30"/>
      <c r="V250" s="30"/>
      <c r="W250" s="30"/>
      <c r="X250" s="30"/>
      <c r="Y250" s="30"/>
      <c r="Z250" s="30"/>
      <c r="AA250" s="30"/>
      <c r="AB250" s="31"/>
      <c r="AC250" s="31"/>
      <c r="AD250" s="31"/>
      <c r="AE250" s="31"/>
      <c r="AF250" s="31"/>
      <c r="AG250" s="31"/>
      <c r="AH250" s="31"/>
      <c r="AI250" s="31"/>
    </row>
    <row r="251" spans="1:35">
      <c r="A251" s="29">
        <v>38105</v>
      </c>
      <c r="B251" s="27" t="s">
        <v>616</v>
      </c>
      <c r="C251" s="27">
        <v>26060507</v>
      </c>
      <c r="D251" s="28">
        <v>18100313</v>
      </c>
      <c r="E251" s="28">
        <v>0</v>
      </c>
      <c r="F251" s="28">
        <v>0</v>
      </c>
      <c r="G251" s="28">
        <v>0</v>
      </c>
      <c r="H251" s="28">
        <v>0</v>
      </c>
      <c r="I251" s="28">
        <f t="shared" si="9"/>
        <v>0</v>
      </c>
      <c r="J251" s="28"/>
      <c r="K251" s="28">
        <v>1297826</v>
      </c>
      <c r="L251" s="28">
        <v>6727</v>
      </c>
      <c r="M251" s="28">
        <v>4984744</v>
      </c>
      <c r="N251" s="28">
        <v>1682635</v>
      </c>
      <c r="O251" s="28">
        <f t="shared" si="10"/>
        <v>7971932</v>
      </c>
      <c r="P251" s="28"/>
      <c r="Q251" s="28">
        <f t="shared" si="11"/>
        <v>897384</v>
      </c>
      <c r="R251" s="28">
        <v>-336523</v>
      </c>
      <c r="S251" s="28">
        <v>560861</v>
      </c>
      <c r="T251" s="30"/>
      <c r="U251" s="30"/>
      <c r="V251" s="30"/>
      <c r="W251" s="30"/>
      <c r="X251" s="30"/>
      <c r="Y251" s="30"/>
      <c r="Z251" s="30"/>
      <c r="AA251" s="30"/>
      <c r="AB251" s="31"/>
      <c r="AC251" s="31"/>
      <c r="AD251" s="31"/>
      <c r="AE251" s="31"/>
      <c r="AF251" s="31"/>
      <c r="AG251" s="31"/>
      <c r="AH251" s="31"/>
      <c r="AI251" s="31"/>
    </row>
    <row r="252" spans="1:35">
      <c r="A252" s="29">
        <v>38200</v>
      </c>
      <c r="B252" s="27" t="s">
        <v>617</v>
      </c>
      <c r="C252" s="27">
        <v>121689310</v>
      </c>
      <c r="D252" s="28">
        <v>92211906</v>
      </c>
      <c r="E252" s="28">
        <v>0</v>
      </c>
      <c r="F252" s="28">
        <v>0</v>
      </c>
      <c r="G252" s="28">
        <v>0</v>
      </c>
      <c r="H252" s="28">
        <v>407825</v>
      </c>
      <c r="I252" s="28">
        <f t="shared" si="9"/>
        <v>407825</v>
      </c>
      <c r="J252" s="28"/>
      <c r="K252" s="28">
        <v>6611763</v>
      </c>
      <c r="L252" s="28">
        <v>34270</v>
      </c>
      <c r="M252" s="28">
        <v>25394738</v>
      </c>
      <c r="N252" s="28">
        <v>0</v>
      </c>
      <c r="O252" s="28">
        <f t="shared" si="10"/>
        <v>32040771</v>
      </c>
      <c r="P252" s="28"/>
      <c r="Q252" s="28">
        <f t="shared" si="11"/>
        <v>4571718</v>
      </c>
      <c r="R252" s="28">
        <v>81561</v>
      </c>
      <c r="S252" s="28">
        <v>4653279</v>
      </c>
      <c r="T252" s="30"/>
      <c r="U252" s="30"/>
      <c r="V252" s="30"/>
      <c r="W252" s="30"/>
      <c r="X252" s="30"/>
      <c r="Y252" s="30"/>
      <c r="Z252" s="30"/>
      <c r="AA252" s="30"/>
      <c r="AB252" s="31"/>
      <c r="AC252" s="31"/>
      <c r="AD252" s="31"/>
      <c r="AE252" s="31"/>
      <c r="AF252" s="31"/>
      <c r="AG252" s="31"/>
      <c r="AH252" s="31"/>
      <c r="AI252" s="31"/>
    </row>
    <row r="253" spans="1:35">
      <c r="A253" s="29">
        <v>38205</v>
      </c>
      <c r="B253" s="27" t="s">
        <v>618</v>
      </c>
      <c r="C253" s="27">
        <v>16656452</v>
      </c>
      <c r="D253" s="28">
        <v>12184541</v>
      </c>
      <c r="E253" s="28">
        <v>0</v>
      </c>
      <c r="F253" s="28">
        <v>0</v>
      </c>
      <c r="G253" s="28">
        <v>0</v>
      </c>
      <c r="H253" s="28">
        <v>0</v>
      </c>
      <c r="I253" s="28">
        <f t="shared" si="9"/>
        <v>0</v>
      </c>
      <c r="J253" s="28"/>
      <c r="K253" s="28">
        <v>873654</v>
      </c>
      <c r="L253" s="28">
        <v>4528</v>
      </c>
      <c r="M253" s="28">
        <v>3355567</v>
      </c>
      <c r="N253" s="28">
        <v>358075</v>
      </c>
      <c r="O253" s="28">
        <f t="shared" si="10"/>
        <v>4591824</v>
      </c>
      <c r="P253" s="28"/>
      <c r="Q253" s="28">
        <f t="shared" si="11"/>
        <v>604090</v>
      </c>
      <c r="R253" s="28">
        <v>-71611</v>
      </c>
      <c r="S253" s="28">
        <v>532479</v>
      </c>
      <c r="T253" s="30"/>
      <c r="U253" s="30"/>
      <c r="V253" s="30"/>
      <c r="W253" s="30"/>
      <c r="X253" s="30"/>
      <c r="Y253" s="30"/>
      <c r="Z253" s="30"/>
      <c r="AA253" s="30"/>
      <c r="AB253" s="31"/>
      <c r="AC253" s="31"/>
      <c r="AD253" s="31"/>
      <c r="AE253" s="31"/>
      <c r="AF253" s="31"/>
      <c r="AG253" s="31"/>
      <c r="AH253" s="31"/>
      <c r="AI253" s="31"/>
    </row>
    <row r="254" spans="1:35">
      <c r="A254" s="29">
        <v>38210</v>
      </c>
      <c r="B254" s="27" t="s">
        <v>619</v>
      </c>
      <c r="C254" s="27">
        <v>44480417</v>
      </c>
      <c r="D254" s="28">
        <v>34900169</v>
      </c>
      <c r="E254" s="28">
        <v>0</v>
      </c>
      <c r="F254" s="28">
        <v>0</v>
      </c>
      <c r="G254" s="28">
        <v>0</v>
      </c>
      <c r="H254" s="28">
        <v>1461675</v>
      </c>
      <c r="I254" s="28">
        <f t="shared" si="9"/>
        <v>1461675</v>
      </c>
      <c r="J254" s="28"/>
      <c r="K254" s="28">
        <v>2502406</v>
      </c>
      <c r="L254" s="28">
        <v>12970</v>
      </c>
      <c r="M254" s="28">
        <v>9611347</v>
      </c>
      <c r="N254" s="28">
        <v>0</v>
      </c>
      <c r="O254" s="28">
        <f t="shared" si="10"/>
        <v>12126723</v>
      </c>
      <c r="P254" s="28"/>
      <c r="Q254" s="28">
        <f t="shared" si="11"/>
        <v>1730294</v>
      </c>
      <c r="R254" s="28">
        <v>292335</v>
      </c>
      <c r="S254" s="28">
        <v>2022629</v>
      </c>
      <c r="T254" s="30"/>
      <c r="U254" s="30"/>
      <c r="V254" s="30"/>
      <c r="W254" s="30"/>
      <c r="X254" s="30"/>
      <c r="Y254" s="30"/>
      <c r="Z254" s="30"/>
      <c r="AA254" s="30"/>
      <c r="AB254" s="31"/>
      <c r="AC254" s="31"/>
      <c r="AD254" s="31"/>
      <c r="AE254" s="31"/>
      <c r="AF254" s="31"/>
      <c r="AG254" s="31"/>
      <c r="AH254" s="31"/>
      <c r="AI254" s="31"/>
    </row>
    <row r="255" spans="1:35">
      <c r="A255" s="29">
        <v>38300</v>
      </c>
      <c r="B255" s="27" t="s">
        <v>620</v>
      </c>
      <c r="C255" s="27">
        <v>94376328</v>
      </c>
      <c r="D255" s="28">
        <v>72417487</v>
      </c>
      <c r="E255" s="28">
        <v>0</v>
      </c>
      <c r="F255" s="28">
        <v>0</v>
      </c>
      <c r="G255" s="28">
        <v>0</v>
      </c>
      <c r="H255" s="28">
        <v>1341840</v>
      </c>
      <c r="I255" s="28">
        <f t="shared" si="9"/>
        <v>1341840</v>
      </c>
      <c r="J255" s="28"/>
      <c r="K255" s="28">
        <v>5192467</v>
      </c>
      <c r="L255" s="28">
        <v>26913</v>
      </c>
      <c r="M255" s="28">
        <v>19943445</v>
      </c>
      <c r="N255" s="28">
        <v>0</v>
      </c>
      <c r="O255" s="28">
        <f t="shared" si="10"/>
        <v>25162825</v>
      </c>
      <c r="P255" s="28"/>
      <c r="Q255" s="28">
        <f t="shared" si="11"/>
        <v>3590343</v>
      </c>
      <c r="R255" s="28">
        <v>268371</v>
      </c>
      <c r="S255" s="28">
        <v>3858714</v>
      </c>
      <c r="T255" s="30"/>
      <c r="U255" s="30"/>
      <c r="V255" s="30"/>
      <c r="W255" s="30"/>
      <c r="X255" s="30"/>
      <c r="Y255" s="30"/>
      <c r="Z255" s="30"/>
      <c r="AA255" s="30"/>
      <c r="AB255" s="31"/>
      <c r="AC255" s="31"/>
      <c r="AD255" s="31"/>
      <c r="AE255" s="31"/>
      <c r="AF255" s="31"/>
      <c r="AG255" s="31"/>
      <c r="AH255" s="31"/>
      <c r="AI255" s="31"/>
    </row>
    <row r="256" spans="1:35">
      <c r="A256" s="29">
        <v>38400</v>
      </c>
      <c r="B256" s="27" t="s">
        <v>621</v>
      </c>
      <c r="C256" s="27">
        <v>117184989</v>
      </c>
      <c r="D256" s="28">
        <v>89804118</v>
      </c>
      <c r="E256" s="28">
        <v>0</v>
      </c>
      <c r="F256" s="28">
        <v>0</v>
      </c>
      <c r="G256" s="28">
        <v>0</v>
      </c>
      <c r="H256" s="28">
        <v>1546035</v>
      </c>
      <c r="I256" s="28">
        <f t="shared" si="9"/>
        <v>1546035</v>
      </c>
      <c r="J256" s="28"/>
      <c r="K256" s="28">
        <v>6439120</v>
      </c>
      <c r="L256" s="28">
        <v>33375</v>
      </c>
      <c r="M256" s="28">
        <v>24731644</v>
      </c>
      <c r="N256" s="28">
        <v>0</v>
      </c>
      <c r="O256" s="28">
        <f t="shared" si="10"/>
        <v>31204139</v>
      </c>
      <c r="P256" s="28"/>
      <c r="Q256" s="28">
        <f t="shared" si="11"/>
        <v>4452344</v>
      </c>
      <c r="R256" s="28">
        <v>309203</v>
      </c>
      <c r="S256" s="28">
        <v>4761547</v>
      </c>
      <c r="T256" s="30"/>
      <c r="U256" s="30"/>
      <c r="V256" s="30"/>
      <c r="W256" s="30"/>
      <c r="X256" s="30"/>
      <c r="Y256" s="30"/>
      <c r="Z256" s="30"/>
      <c r="AA256" s="30"/>
      <c r="AB256" s="31"/>
      <c r="AC256" s="31"/>
      <c r="AD256" s="31"/>
      <c r="AE256" s="31"/>
      <c r="AF256" s="31"/>
      <c r="AG256" s="31"/>
      <c r="AH256" s="31"/>
      <c r="AI256" s="31"/>
    </row>
    <row r="257" spans="1:35">
      <c r="A257" s="29">
        <v>38402</v>
      </c>
      <c r="B257" s="27" t="s">
        <v>622</v>
      </c>
      <c r="C257" s="27">
        <v>4190856</v>
      </c>
      <c r="D257" s="28">
        <v>3680058</v>
      </c>
      <c r="E257" s="28">
        <v>0</v>
      </c>
      <c r="F257" s="28">
        <v>0</v>
      </c>
      <c r="G257" s="28">
        <v>0</v>
      </c>
      <c r="H257" s="28">
        <v>563385</v>
      </c>
      <c r="I257" s="28">
        <f t="shared" si="9"/>
        <v>563385</v>
      </c>
      <c r="J257" s="28"/>
      <c r="K257" s="28">
        <v>263867</v>
      </c>
      <c r="L257" s="28">
        <v>1368</v>
      </c>
      <c r="M257" s="28">
        <v>1013471</v>
      </c>
      <c r="N257" s="28">
        <v>0</v>
      </c>
      <c r="O257" s="28">
        <f t="shared" si="10"/>
        <v>1278706</v>
      </c>
      <c r="P257" s="28"/>
      <c r="Q257" s="28">
        <f t="shared" si="11"/>
        <v>182451</v>
      </c>
      <c r="R257" s="28">
        <v>112680</v>
      </c>
      <c r="S257" s="28">
        <v>295131</v>
      </c>
      <c r="T257" s="30"/>
      <c r="U257" s="30"/>
      <c r="V257" s="30"/>
      <c r="W257" s="30"/>
      <c r="X257" s="30"/>
      <c r="Y257" s="30"/>
      <c r="Z257" s="30"/>
      <c r="AA257" s="30"/>
      <c r="AB257" s="31"/>
      <c r="AC257" s="31"/>
      <c r="AD257" s="31"/>
      <c r="AE257" s="31"/>
      <c r="AF257" s="31"/>
      <c r="AG257" s="31"/>
      <c r="AH257" s="31"/>
      <c r="AI257" s="31"/>
    </row>
    <row r="258" spans="1:35">
      <c r="A258" s="29">
        <v>38405</v>
      </c>
      <c r="B258" s="27" t="s">
        <v>623</v>
      </c>
      <c r="C258" s="27">
        <v>29907353</v>
      </c>
      <c r="D258" s="28">
        <v>21532223</v>
      </c>
      <c r="E258" s="28">
        <v>0</v>
      </c>
      <c r="F258" s="28">
        <v>0</v>
      </c>
      <c r="G258" s="28">
        <v>0</v>
      </c>
      <c r="H258" s="28">
        <v>0</v>
      </c>
      <c r="I258" s="28">
        <f t="shared" si="9"/>
        <v>0</v>
      </c>
      <c r="J258" s="28"/>
      <c r="K258" s="28">
        <v>1543900</v>
      </c>
      <c r="L258" s="28">
        <v>8002</v>
      </c>
      <c r="M258" s="28">
        <v>5929876</v>
      </c>
      <c r="N258" s="28">
        <v>1112625</v>
      </c>
      <c r="O258" s="28">
        <f t="shared" si="10"/>
        <v>8594403</v>
      </c>
      <c r="P258" s="28"/>
      <c r="Q258" s="28">
        <f t="shared" si="11"/>
        <v>1067533</v>
      </c>
      <c r="R258" s="28">
        <v>-222525</v>
      </c>
      <c r="S258" s="28">
        <v>845008</v>
      </c>
      <c r="T258" s="30"/>
      <c r="U258" s="30"/>
      <c r="V258" s="30"/>
      <c r="W258" s="30"/>
      <c r="X258" s="30"/>
      <c r="Y258" s="30"/>
      <c r="Z258" s="30"/>
      <c r="AA258" s="30"/>
      <c r="AB258" s="31"/>
      <c r="AC258" s="31"/>
      <c r="AD258" s="31"/>
      <c r="AE258" s="31"/>
      <c r="AF258" s="31"/>
      <c r="AG258" s="31"/>
      <c r="AH258" s="31"/>
      <c r="AI258" s="31"/>
    </row>
    <row r="259" spans="1:35">
      <c r="A259" s="29">
        <v>38500</v>
      </c>
      <c r="B259" s="27" t="s">
        <v>624</v>
      </c>
      <c r="C259" s="27">
        <v>93954563</v>
      </c>
      <c r="D259" s="28">
        <v>70162741</v>
      </c>
      <c r="E259" s="28">
        <v>0</v>
      </c>
      <c r="F259" s="28">
        <v>0</v>
      </c>
      <c r="G259" s="28">
        <v>0</v>
      </c>
      <c r="H259" s="28">
        <v>0</v>
      </c>
      <c r="I259" s="28">
        <f t="shared" si="9"/>
        <v>0</v>
      </c>
      <c r="J259" s="28"/>
      <c r="K259" s="28">
        <v>5030798</v>
      </c>
      <c r="L259" s="28">
        <v>26076</v>
      </c>
      <c r="M259" s="28">
        <v>19322498</v>
      </c>
      <c r="N259" s="28">
        <v>787990</v>
      </c>
      <c r="O259" s="28">
        <f t="shared" si="10"/>
        <v>25167362</v>
      </c>
      <c r="P259" s="28"/>
      <c r="Q259" s="28">
        <f t="shared" si="11"/>
        <v>3478556</v>
      </c>
      <c r="R259" s="28">
        <v>-157600</v>
      </c>
      <c r="S259" s="28">
        <v>3320956</v>
      </c>
      <c r="T259" s="30"/>
      <c r="U259" s="30"/>
      <c r="V259" s="30"/>
      <c r="W259" s="30"/>
      <c r="X259" s="30"/>
      <c r="Y259" s="30"/>
      <c r="Z259" s="30"/>
      <c r="AA259" s="30"/>
      <c r="AB259" s="31"/>
      <c r="AC259" s="31"/>
      <c r="AD259" s="31"/>
      <c r="AE259" s="31"/>
      <c r="AF259" s="31"/>
      <c r="AG259" s="31"/>
      <c r="AH259" s="31"/>
      <c r="AI259" s="31"/>
    </row>
    <row r="260" spans="1:35">
      <c r="A260" s="29">
        <v>38600</v>
      </c>
      <c r="B260" s="27" t="s">
        <v>625</v>
      </c>
      <c r="C260" s="27">
        <v>114968913</v>
      </c>
      <c r="D260" s="28">
        <v>90312846</v>
      </c>
      <c r="E260" s="28">
        <v>0</v>
      </c>
      <c r="F260" s="28">
        <v>0</v>
      </c>
      <c r="G260" s="28">
        <v>0</v>
      </c>
      <c r="H260" s="28">
        <v>3931110</v>
      </c>
      <c r="I260" s="28">
        <f t="shared" si="9"/>
        <v>3931110</v>
      </c>
      <c r="J260" s="28"/>
      <c r="K260" s="28">
        <v>6475597</v>
      </c>
      <c r="L260" s="28">
        <v>33564</v>
      </c>
      <c r="M260" s="28">
        <v>24871745</v>
      </c>
      <c r="N260" s="28">
        <v>0</v>
      </c>
      <c r="O260" s="28">
        <f t="shared" si="10"/>
        <v>31380906</v>
      </c>
      <c r="P260" s="28"/>
      <c r="Q260" s="28">
        <f t="shared" si="11"/>
        <v>4477566</v>
      </c>
      <c r="R260" s="28">
        <v>786222</v>
      </c>
      <c r="S260" s="28">
        <v>5263788</v>
      </c>
      <c r="T260" s="30"/>
      <c r="U260" s="30"/>
      <c r="V260" s="30"/>
      <c r="W260" s="30"/>
      <c r="X260" s="30"/>
      <c r="Y260" s="30"/>
      <c r="Z260" s="30"/>
      <c r="AA260" s="30"/>
      <c r="AB260" s="31"/>
      <c r="AC260" s="31"/>
      <c r="AD260" s="31"/>
      <c r="AE260" s="31"/>
      <c r="AF260" s="31"/>
      <c r="AG260" s="31"/>
      <c r="AH260" s="31"/>
      <c r="AI260" s="31"/>
    </row>
    <row r="261" spans="1:35">
      <c r="A261" s="29">
        <v>38601</v>
      </c>
      <c r="B261" s="27" t="s">
        <v>626</v>
      </c>
      <c r="C261" s="27">
        <v>1620423</v>
      </c>
      <c r="D261" s="28">
        <v>1053326</v>
      </c>
      <c r="E261" s="28">
        <v>0</v>
      </c>
      <c r="F261" s="28">
        <v>0</v>
      </c>
      <c r="G261" s="28">
        <v>0</v>
      </c>
      <c r="H261" s="28">
        <v>0</v>
      </c>
      <c r="I261" s="28">
        <f t="shared" si="9"/>
        <v>0</v>
      </c>
      <c r="J261" s="28"/>
      <c r="K261" s="28">
        <v>75525</v>
      </c>
      <c r="L261" s="28">
        <v>391</v>
      </c>
      <c r="M261" s="28">
        <v>290081</v>
      </c>
      <c r="N261" s="28">
        <v>188675</v>
      </c>
      <c r="O261" s="28">
        <f t="shared" si="10"/>
        <v>554672</v>
      </c>
      <c r="P261" s="28"/>
      <c r="Q261" s="28">
        <f t="shared" si="11"/>
        <v>52222</v>
      </c>
      <c r="R261" s="28">
        <v>-37735</v>
      </c>
      <c r="S261" s="28">
        <v>14487</v>
      </c>
      <c r="T261" s="30"/>
      <c r="U261" s="30"/>
      <c r="V261" s="30"/>
      <c r="W261" s="30"/>
      <c r="X261" s="30"/>
      <c r="Y261" s="30"/>
      <c r="Z261" s="30"/>
      <c r="AA261" s="30"/>
      <c r="AB261" s="31"/>
      <c r="AC261" s="31"/>
      <c r="AD261" s="31"/>
      <c r="AE261" s="31"/>
      <c r="AF261" s="31"/>
      <c r="AG261" s="31"/>
      <c r="AH261" s="31"/>
      <c r="AI261" s="31"/>
    </row>
    <row r="262" spans="1:35">
      <c r="A262" s="29">
        <v>38602</v>
      </c>
      <c r="B262" s="27" t="s">
        <v>627</v>
      </c>
      <c r="C262" s="27">
        <v>7250522</v>
      </c>
      <c r="D262" s="28">
        <v>6551021</v>
      </c>
      <c r="E262" s="28">
        <v>0</v>
      </c>
      <c r="F262" s="28">
        <v>0</v>
      </c>
      <c r="G262" s="28">
        <v>0</v>
      </c>
      <c r="H262" s="28">
        <v>1189890</v>
      </c>
      <c r="I262" s="28">
        <f t="shared" si="9"/>
        <v>1189890</v>
      </c>
      <c r="J262" s="28"/>
      <c r="K262" s="28">
        <v>469720</v>
      </c>
      <c r="L262" s="28">
        <v>2435</v>
      </c>
      <c r="M262" s="28">
        <v>1804121</v>
      </c>
      <c r="N262" s="28">
        <v>0</v>
      </c>
      <c r="O262" s="28">
        <f t="shared" si="10"/>
        <v>2276276</v>
      </c>
      <c r="P262" s="28"/>
      <c r="Q262" s="28">
        <f t="shared" si="11"/>
        <v>324789</v>
      </c>
      <c r="R262" s="28">
        <v>237976</v>
      </c>
      <c r="S262" s="28">
        <v>562765</v>
      </c>
      <c r="T262" s="30"/>
      <c r="U262" s="30"/>
      <c r="V262" s="30"/>
      <c r="W262" s="30"/>
      <c r="X262" s="30"/>
      <c r="Y262" s="30"/>
      <c r="Z262" s="30"/>
      <c r="AA262" s="30"/>
      <c r="AB262" s="31"/>
      <c r="AC262" s="31"/>
      <c r="AD262" s="31"/>
      <c r="AE262" s="31"/>
      <c r="AF262" s="31"/>
      <c r="AG262" s="31"/>
      <c r="AH262" s="31"/>
      <c r="AI262" s="31"/>
    </row>
    <row r="263" spans="1:35">
      <c r="A263" s="29">
        <v>38605</v>
      </c>
      <c r="B263" s="27" t="s">
        <v>628</v>
      </c>
      <c r="C263" s="27">
        <v>32427483</v>
      </c>
      <c r="D263" s="28">
        <v>23144077</v>
      </c>
      <c r="E263" s="28">
        <v>0</v>
      </c>
      <c r="F263" s="28">
        <v>0</v>
      </c>
      <c r="G263" s="28">
        <v>0</v>
      </c>
      <c r="H263" s="28">
        <v>0</v>
      </c>
      <c r="I263" s="28">
        <f t="shared" si="9"/>
        <v>0</v>
      </c>
      <c r="J263" s="28"/>
      <c r="K263" s="28">
        <v>1659473</v>
      </c>
      <c r="L263" s="28">
        <v>8601</v>
      </c>
      <c r="M263" s="28">
        <v>6373773</v>
      </c>
      <c r="N263" s="28">
        <v>1412430</v>
      </c>
      <c r="O263" s="28">
        <f t="shared" si="10"/>
        <v>9454277</v>
      </c>
      <c r="P263" s="28"/>
      <c r="Q263" s="28">
        <f t="shared" si="11"/>
        <v>1147446</v>
      </c>
      <c r="R263" s="28">
        <v>-282484</v>
      </c>
      <c r="S263" s="28">
        <v>864962</v>
      </c>
      <c r="T263" s="30"/>
      <c r="U263" s="30"/>
      <c r="V263" s="30"/>
      <c r="W263" s="30"/>
      <c r="X263" s="30"/>
      <c r="Y263" s="30"/>
      <c r="Z263" s="30"/>
      <c r="AA263" s="30"/>
      <c r="AB263" s="31"/>
      <c r="AC263" s="31"/>
      <c r="AD263" s="31"/>
      <c r="AE263" s="31"/>
      <c r="AF263" s="31"/>
      <c r="AG263" s="31"/>
      <c r="AH263" s="31"/>
      <c r="AI263" s="31"/>
    </row>
    <row r="264" spans="1:35">
      <c r="A264" s="29">
        <v>38610</v>
      </c>
      <c r="B264" s="27" t="s">
        <v>629</v>
      </c>
      <c r="C264" s="27">
        <v>24051086</v>
      </c>
      <c r="D264" s="28">
        <v>17980947</v>
      </c>
      <c r="E264" s="28">
        <v>0</v>
      </c>
      <c r="F264" s="28">
        <v>0</v>
      </c>
      <c r="G264" s="28">
        <v>0</v>
      </c>
      <c r="H264" s="28">
        <v>0</v>
      </c>
      <c r="I264" s="28">
        <f t="shared" ref="I264:I310" si="12">SUM(E264:H264)</f>
        <v>0</v>
      </c>
      <c r="J264" s="28"/>
      <c r="K264" s="28">
        <v>1289267</v>
      </c>
      <c r="L264" s="28">
        <v>6682</v>
      </c>
      <c r="M264" s="28">
        <v>4951871</v>
      </c>
      <c r="N264" s="28">
        <v>157030</v>
      </c>
      <c r="O264" s="28">
        <f t="shared" ref="O264:O310" si="13">SUM(K264:N264)</f>
        <v>6404850</v>
      </c>
      <c r="P264" s="28"/>
      <c r="Q264" s="28">
        <f t="shared" ref="Q264:Q311" si="14">S264-R264</f>
        <v>891466</v>
      </c>
      <c r="R264" s="28">
        <v>-31406</v>
      </c>
      <c r="S264" s="28">
        <v>860060</v>
      </c>
      <c r="T264" s="30"/>
      <c r="U264" s="30"/>
      <c r="V264" s="30"/>
      <c r="W264" s="30"/>
      <c r="X264" s="30"/>
      <c r="Y264" s="30"/>
      <c r="Z264" s="30"/>
      <c r="AA264" s="30"/>
      <c r="AB264" s="31"/>
      <c r="AC264" s="31"/>
      <c r="AD264" s="31"/>
      <c r="AE264" s="31"/>
      <c r="AF264" s="31"/>
      <c r="AG264" s="31"/>
      <c r="AH264" s="31"/>
      <c r="AI264" s="31"/>
    </row>
    <row r="265" spans="1:35">
      <c r="A265" s="29">
        <v>38620</v>
      </c>
      <c r="B265" s="27" t="s">
        <v>630</v>
      </c>
      <c r="C265" s="27">
        <v>19954570</v>
      </c>
      <c r="D265" s="28">
        <v>14646449</v>
      </c>
      <c r="E265" s="28">
        <v>0</v>
      </c>
      <c r="F265" s="28">
        <v>0</v>
      </c>
      <c r="G265" s="28">
        <v>0</v>
      </c>
      <c r="H265" s="28">
        <v>0</v>
      </c>
      <c r="I265" s="28">
        <f t="shared" si="12"/>
        <v>0</v>
      </c>
      <c r="J265" s="28"/>
      <c r="K265" s="28">
        <v>1050177</v>
      </c>
      <c r="L265" s="28">
        <v>5443</v>
      </c>
      <c r="M265" s="28">
        <v>4033565</v>
      </c>
      <c r="N265" s="28">
        <v>442550</v>
      </c>
      <c r="O265" s="28">
        <f t="shared" si="13"/>
        <v>5531735</v>
      </c>
      <c r="P265" s="28"/>
      <c r="Q265" s="28">
        <f t="shared" si="14"/>
        <v>726147</v>
      </c>
      <c r="R265" s="28">
        <v>-88511</v>
      </c>
      <c r="S265" s="28">
        <v>637636</v>
      </c>
      <c r="T265" s="30"/>
      <c r="U265" s="30"/>
      <c r="V265" s="30"/>
      <c r="W265" s="30"/>
      <c r="X265" s="30"/>
      <c r="Y265" s="30"/>
      <c r="Z265" s="30"/>
      <c r="AA265" s="30"/>
      <c r="AB265" s="31"/>
      <c r="AC265" s="31"/>
      <c r="AD265" s="31"/>
      <c r="AE265" s="31"/>
      <c r="AF265" s="31"/>
      <c r="AG265" s="31"/>
      <c r="AH265" s="31"/>
      <c r="AI265" s="31"/>
    </row>
    <row r="266" spans="1:35">
      <c r="A266" s="29">
        <v>38700</v>
      </c>
      <c r="B266" s="27" t="s">
        <v>631</v>
      </c>
      <c r="C266" s="27">
        <v>34389251</v>
      </c>
      <c r="D266" s="28">
        <v>26980726</v>
      </c>
      <c r="E266" s="28">
        <v>0</v>
      </c>
      <c r="F266" s="28">
        <v>0</v>
      </c>
      <c r="G266" s="28">
        <v>0</v>
      </c>
      <c r="H266" s="28">
        <v>1116820</v>
      </c>
      <c r="I266" s="28">
        <f t="shared" si="12"/>
        <v>1116820</v>
      </c>
      <c r="J266" s="28"/>
      <c r="K266" s="28">
        <v>1934568</v>
      </c>
      <c r="L266" s="28">
        <v>10027</v>
      </c>
      <c r="M266" s="28">
        <v>7430369</v>
      </c>
      <c r="N266" s="28">
        <v>0</v>
      </c>
      <c r="O266" s="28">
        <f t="shared" si="13"/>
        <v>9374964</v>
      </c>
      <c r="P266" s="28"/>
      <c r="Q266" s="28">
        <f t="shared" si="14"/>
        <v>1337661</v>
      </c>
      <c r="R266" s="28">
        <v>223364</v>
      </c>
      <c r="S266" s="28">
        <v>1561025</v>
      </c>
      <c r="T266" s="30"/>
      <c r="U266" s="30"/>
      <c r="V266" s="30"/>
      <c r="W266" s="30"/>
      <c r="X266" s="30"/>
      <c r="Y266" s="30"/>
      <c r="Z266" s="30"/>
      <c r="AA266" s="30"/>
      <c r="AB266" s="31"/>
      <c r="AC266" s="31"/>
      <c r="AD266" s="31"/>
      <c r="AE266" s="31"/>
      <c r="AF266" s="31"/>
      <c r="AG266" s="31"/>
      <c r="AH266" s="31"/>
      <c r="AI266" s="31"/>
    </row>
    <row r="267" spans="1:35">
      <c r="A267" s="29">
        <v>38701</v>
      </c>
      <c r="B267" s="27" t="s">
        <v>632</v>
      </c>
      <c r="C267" s="27">
        <v>2200294</v>
      </c>
      <c r="D267" s="28">
        <v>1581166</v>
      </c>
      <c r="E267" s="28">
        <v>0</v>
      </c>
      <c r="F267" s="28">
        <v>0</v>
      </c>
      <c r="G267" s="28">
        <v>0</v>
      </c>
      <c r="H267" s="28">
        <v>0</v>
      </c>
      <c r="I267" s="28">
        <f t="shared" si="12"/>
        <v>0</v>
      </c>
      <c r="J267" s="28"/>
      <c r="K267" s="28">
        <v>113372</v>
      </c>
      <c r="L267" s="28">
        <v>588</v>
      </c>
      <c r="M267" s="28">
        <v>435446</v>
      </c>
      <c r="N267" s="28">
        <v>83700</v>
      </c>
      <c r="O267" s="28">
        <f t="shared" si="13"/>
        <v>633106</v>
      </c>
      <c r="P267" s="28"/>
      <c r="Q267" s="28">
        <f t="shared" si="14"/>
        <v>78392</v>
      </c>
      <c r="R267" s="28">
        <v>-16743</v>
      </c>
      <c r="S267" s="28">
        <v>61649</v>
      </c>
      <c r="T267" s="30"/>
      <c r="U267" s="30"/>
      <c r="V267" s="30"/>
      <c r="W267" s="30"/>
      <c r="X267" s="30"/>
      <c r="Y267" s="30"/>
      <c r="Z267" s="30"/>
      <c r="AA267" s="30"/>
      <c r="AB267" s="31"/>
      <c r="AC267" s="31"/>
      <c r="AD267" s="31"/>
      <c r="AE267" s="31"/>
      <c r="AF267" s="31"/>
      <c r="AG267" s="31"/>
      <c r="AH267" s="31"/>
      <c r="AI267" s="31"/>
    </row>
    <row r="268" spans="1:35">
      <c r="A268" s="29">
        <v>38800</v>
      </c>
      <c r="B268" s="27" t="s">
        <v>633</v>
      </c>
      <c r="C268" s="27">
        <v>59847902</v>
      </c>
      <c r="D268" s="28">
        <v>45915902</v>
      </c>
      <c r="E268" s="28">
        <v>0</v>
      </c>
      <c r="F268" s="28">
        <v>0</v>
      </c>
      <c r="G268" s="28">
        <v>0</v>
      </c>
      <c r="H268" s="28">
        <v>821860</v>
      </c>
      <c r="I268" s="28">
        <f t="shared" si="12"/>
        <v>821860</v>
      </c>
      <c r="J268" s="28"/>
      <c r="K268" s="28">
        <v>3292255</v>
      </c>
      <c r="L268" s="28">
        <v>17064</v>
      </c>
      <c r="M268" s="28">
        <v>12645030</v>
      </c>
      <c r="N268" s="28">
        <v>0</v>
      </c>
      <c r="O268" s="28">
        <f t="shared" si="13"/>
        <v>15954349</v>
      </c>
      <c r="P268" s="28"/>
      <c r="Q268" s="28">
        <f t="shared" si="14"/>
        <v>2276437</v>
      </c>
      <c r="R268" s="28">
        <v>164369</v>
      </c>
      <c r="S268" s="28">
        <v>2440806</v>
      </c>
      <c r="T268" s="30"/>
      <c r="U268" s="30"/>
      <c r="V268" s="30"/>
      <c r="W268" s="30"/>
      <c r="X268" s="30"/>
      <c r="Y268" s="30"/>
      <c r="Z268" s="30"/>
      <c r="AA268" s="30"/>
      <c r="AB268" s="31"/>
      <c r="AC268" s="31"/>
      <c r="AD268" s="31"/>
      <c r="AE268" s="31"/>
      <c r="AF268" s="31"/>
      <c r="AG268" s="31"/>
      <c r="AH268" s="31"/>
      <c r="AI268" s="31"/>
    </row>
    <row r="269" spans="1:35">
      <c r="A269" s="29">
        <v>38801</v>
      </c>
      <c r="B269" s="27" t="s">
        <v>634</v>
      </c>
      <c r="C269" s="27">
        <v>4079205</v>
      </c>
      <c r="D269" s="28">
        <v>3788251</v>
      </c>
      <c r="E269" s="28">
        <v>0</v>
      </c>
      <c r="F269" s="28">
        <v>0</v>
      </c>
      <c r="G269" s="28">
        <v>0</v>
      </c>
      <c r="H269" s="28">
        <v>771305</v>
      </c>
      <c r="I269" s="28">
        <f t="shared" si="12"/>
        <v>771305</v>
      </c>
      <c r="J269" s="28"/>
      <c r="K269" s="28">
        <v>271625</v>
      </c>
      <c r="L269" s="28">
        <v>1408</v>
      </c>
      <c r="M269" s="28">
        <v>1043267</v>
      </c>
      <c r="N269" s="28">
        <v>0</v>
      </c>
      <c r="O269" s="28">
        <f t="shared" si="13"/>
        <v>1316300</v>
      </c>
      <c r="P269" s="28"/>
      <c r="Q269" s="28">
        <f t="shared" si="14"/>
        <v>187815</v>
      </c>
      <c r="R269" s="28">
        <v>154258</v>
      </c>
      <c r="S269" s="28">
        <v>342073</v>
      </c>
      <c r="T269" s="30"/>
      <c r="U269" s="30"/>
      <c r="V269" s="30"/>
      <c r="W269" s="30"/>
      <c r="X269" s="30"/>
      <c r="Y269" s="30"/>
      <c r="Z269" s="30"/>
      <c r="AA269" s="30"/>
      <c r="AB269" s="31"/>
      <c r="AC269" s="31"/>
      <c r="AD269" s="31"/>
      <c r="AE269" s="31"/>
      <c r="AF269" s="31"/>
      <c r="AG269" s="31"/>
      <c r="AH269" s="31"/>
      <c r="AI269" s="31"/>
    </row>
    <row r="270" spans="1:35">
      <c r="A270" s="29">
        <v>38900</v>
      </c>
      <c r="B270" s="27" t="s">
        <v>635</v>
      </c>
      <c r="C270" s="27">
        <v>13342686</v>
      </c>
      <c r="D270" s="28">
        <v>9625201</v>
      </c>
      <c r="E270" s="28">
        <v>0</v>
      </c>
      <c r="F270" s="28">
        <v>0</v>
      </c>
      <c r="G270" s="28">
        <v>0</v>
      </c>
      <c r="H270" s="28">
        <v>0</v>
      </c>
      <c r="I270" s="28">
        <f t="shared" si="12"/>
        <v>0</v>
      </c>
      <c r="J270" s="28"/>
      <c r="K270" s="28">
        <v>690145</v>
      </c>
      <c r="L270" s="28">
        <v>3577</v>
      </c>
      <c r="M270" s="28">
        <v>2650736</v>
      </c>
      <c r="N270" s="28">
        <v>476975</v>
      </c>
      <c r="O270" s="28">
        <f t="shared" si="13"/>
        <v>3821433</v>
      </c>
      <c r="P270" s="28"/>
      <c r="Q270" s="28">
        <f t="shared" si="14"/>
        <v>477202</v>
      </c>
      <c r="R270" s="28">
        <v>-95398</v>
      </c>
      <c r="S270" s="28">
        <v>381804</v>
      </c>
      <c r="T270" s="30"/>
      <c r="U270" s="30"/>
      <c r="V270" s="30"/>
      <c r="W270" s="30"/>
      <c r="X270" s="30"/>
      <c r="Y270" s="30"/>
      <c r="Z270" s="30"/>
      <c r="AA270" s="30"/>
      <c r="AB270" s="31"/>
      <c r="AC270" s="31"/>
      <c r="AD270" s="31"/>
      <c r="AE270" s="31"/>
      <c r="AF270" s="31"/>
      <c r="AG270" s="31"/>
      <c r="AH270" s="31"/>
      <c r="AI270" s="31"/>
    </row>
    <row r="271" spans="1:35">
      <c r="A271" s="29">
        <v>39000</v>
      </c>
      <c r="B271" s="27" t="s">
        <v>636</v>
      </c>
      <c r="C271" s="27">
        <v>605230565</v>
      </c>
      <c r="D271" s="28">
        <v>477021010</v>
      </c>
      <c r="E271" s="28">
        <v>0</v>
      </c>
      <c r="F271" s="28">
        <v>0</v>
      </c>
      <c r="G271" s="28">
        <v>0</v>
      </c>
      <c r="H271" s="28">
        <v>21720385</v>
      </c>
      <c r="I271" s="28">
        <f t="shared" si="12"/>
        <v>21720385</v>
      </c>
      <c r="J271" s="28"/>
      <c r="K271" s="28">
        <v>34203284</v>
      </c>
      <c r="L271" s="28">
        <v>177282</v>
      </c>
      <c r="M271" s="28">
        <v>131369408</v>
      </c>
      <c r="N271" s="28">
        <v>0</v>
      </c>
      <c r="O271" s="28">
        <f t="shared" si="13"/>
        <v>165749974</v>
      </c>
      <c r="P271" s="28"/>
      <c r="Q271" s="28">
        <f t="shared" si="14"/>
        <v>23649936</v>
      </c>
      <c r="R271" s="28">
        <v>4344080</v>
      </c>
      <c r="S271" s="28">
        <v>27994016</v>
      </c>
      <c r="T271" s="30"/>
      <c r="U271" s="30"/>
      <c r="V271" s="30"/>
      <c r="W271" s="30"/>
      <c r="X271" s="30"/>
      <c r="Y271" s="30"/>
      <c r="Z271" s="30"/>
      <c r="AA271" s="30"/>
      <c r="AB271" s="31"/>
      <c r="AC271" s="31"/>
      <c r="AD271" s="31"/>
      <c r="AE271" s="31"/>
      <c r="AF271" s="31"/>
      <c r="AG271" s="31"/>
      <c r="AH271" s="31"/>
      <c r="AI271" s="31"/>
    </row>
    <row r="272" spans="1:35">
      <c r="A272" s="29">
        <v>39100</v>
      </c>
      <c r="B272" s="27" t="s">
        <v>637</v>
      </c>
      <c r="C272" s="27">
        <v>92849888</v>
      </c>
      <c r="D272" s="28">
        <v>68727085</v>
      </c>
      <c r="E272" s="28">
        <v>0</v>
      </c>
      <c r="F272" s="28">
        <v>0</v>
      </c>
      <c r="G272" s="28">
        <v>0</v>
      </c>
      <c r="H272" s="28">
        <v>0</v>
      </c>
      <c r="I272" s="28">
        <f t="shared" si="12"/>
        <v>0</v>
      </c>
      <c r="J272" s="28"/>
      <c r="K272" s="28">
        <v>4927858</v>
      </c>
      <c r="L272" s="28">
        <v>25542</v>
      </c>
      <c r="M272" s="28">
        <v>18927125</v>
      </c>
      <c r="N272" s="28">
        <v>1325495</v>
      </c>
      <c r="O272" s="28">
        <f t="shared" si="13"/>
        <v>25206020</v>
      </c>
      <c r="P272" s="28"/>
      <c r="Q272" s="28">
        <f t="shared" si="14"/>
        <v>3407379</v>
      </c>
      <c r="R272" s="28">
        <v>-265101</v>
      </c>
      <c r="S272" s="28">
        <v>3142278</v>
      </c>
      <c r="T272" s="30"/>
      <c r="U272" s="30"/>
      <c r="V272" s="30"/>
      <c r="W272" s="30"/>
      <c r="X272" s="30"/>
      <c r="Y272" s="30"/>
      <c r="Z272" s="30"/>
      <c r="AA272" s="30"/>
      <c r="AB272" s="31"/>
      <c r="AC272" s="31"/>
      <c r="AD272" s="31"/>
      <c r="AE272" s="31"/>
      <c r="AF272" s="31"/>
      <c r="AG272" s="31"/>
      <c r="AH272" s="31"/>
      <c r="AI272" s="31"/>
    </row>
    <row r="273" spans="1:35">
      <c r="A273" s="29">
        <v>39101</v>
      </c>
      <c r="B273" s="27" t="s">
        <v>638</v>
      </c>
      <c r="C273" s="27">
        <v>6619367</v>
      </c>
      <c r="D273" s="28">
        <v>5792209</v>
      </c>
      <c r="E273" s="28">
        <v>0</v>
      </c>
      <c r="F273" s="28">
        <v>0</v>
      </c>
      <c r="G273" s="28">
        <v>0</v>
      </c>
      <c r="H273" s="28">
        <v>885790</v>
      </c>
      <c r="I273" s="28">
        <f t="shared" si="12"/>
        <v>885790</v>
      </c>
      <c r="J273" s="28"/>
      <c r="K273" s="28">
        <v>415312</v>
      </c>
      <c r="L273" s="28">
        <v>2153</v>
      </c>
      <c r="M273" s="28">
        <v>1595148</v>
      </c>
      <c r="N273" s="28">
        <v>0</v>
      </c>
      <c r="O273" s="28">
        <f t="shared" si="13"/>
        <v>2012613</v>
      </c>
      <c r="P273" s="28"/>
      <c r="Q273" s="28">
        <f t="shared" si="14"/>
        <v>287168</v>
      </c>
      <c r="R273" s="28">
        <v>177155</v>
      </c>
      <c r="S273" s="28">
        <v>464323</v>
      </c>
      <c r="T273" s="30"/>
      <c r="U273" s="30"/>
      <c r="V273" s="30"/>
      <c r="W273" s="30"/>
      <c r="X273" s="30"/>
      <c r="Y273" s="30"/>
      <c r="Z273" s="30"/>
      <c r="AA273" s="30"/>
      <c r="AB273" s="31"/>
      <c r="AC273" s="31"/>
      <c r="AD273" s="31"/>
      <c r="AE273" s="31"/>
      <c r="AF273" s="31"/>
      <c r="AG273" s="31"/>
      <c r="AH273" s="31"/>
      <c r="AI273" s="31"/>
    </row>
    <row r="274" spans="1:35">
      <c r="A274" s="29">
        <v>39105</v>
      </c>
      <c r="B274" s="27" t="s">
        <v>639</v>
      </c>
      <c r="C274" s="27">
        <v>38339685</v>
      </c>
      <c r="D274" s="28">
        <v>26774696</v>
      </c>
      <c r="E274" s="28">
        <v>0</v>
      </c>
      <c r="F274" s="28">
        <v>0</v>
      </c>
      <c r="G274" s="28">
        <v>0</v>
      </c>
      <c r="H274" s="28">
        <v>0</v>
      </c>
      <c r="I274" s="28">
        <f t="shared" si="12"/>
        <v>0</v>
      </c>
      <c r="J274" s="28"/>
      <c r="K274" s="28">
        <v>1919795</v>
      </c>
      <c r="L274" s="28">
        <v>9951</v>
      </c>
      <c r="M274" s="28">
        <v>7373629</v>
      </c>
      <c r="N274" s="28">
        <v>2308690</v>
      </c>
      <c r="O274" s="28">
        <f t="shared" si="13"/>
        <v>11612065</v>
      </c>
      <c r="P274" s="28"/>
      <c r="Q274" s="28">
        <f t="shared" si="14"/>
        <v>1327446</v>
      </c>
      <c r="R274" s="28">
        <v>-461737</v>
      </c>
      <c r="S274" s="28">
        <v>865709</v>
      </c>
      <c r="T274" s="30"/>
      <c r="U274" s="30"/>
      <c r="V274" s="30"/>
      <c r="W274" s="30"/>
      <c r="X274" s="30"/>
      <c r="Y274" s="30"/>
      <c r="Z274" s="30"/>
      <c r="AA274" s="30"/>
      <c r="AB274" s="31"/>
      <c r="AC274" s="31"/>
      <c r="AD274" s="31"/>
      <c r="AE274" s="31"/>
      <c r="AF274" s="31"/>
      <c r="AG274" s="31"/>
      <c r="AH274" s="31"/>
      <c r="AI274" s="31"/>
    </row>
    <row r="275" spans="1:35">
      <c r="A275" s="29">
        <v>39200</v>
      </c>
      <c r="B275" s="27" t="s">
        <v>640</v>
      </c>
      <c r="C275" s="27">
        <v>2445108788</v>
      </c>
      <c r="D275" s="28">
        <v>1971459508</v>
      </c>
      <c r="E275" s="28">
        <v>0</v>
      </c>
      <c r="F275" s="28">
        <v>0</v>
      </c>
      <c r="G275" s="28">
        <v>0</v>
      </c>
      <c r="H275" s="28">
        <v>137070230</v>
      </c>
      <c r="I275" s="28">
        <f t="shared" si="12"/>
        <v>137070230</v>
      </c>
      <c r="J275" s="28"/>
      <c r="K275" s="28">
        <v>141357273</v>
      </c>
      <c r="L275" s="28">
        <v>732680</v>
      </c>
      <c r="M275" s="28">
        <v>542930948</v>
      </c>
      <c r="N275" s="28">
        <v>0</v>
      </c>
      <c r="O275" s="28">
        <f t="shared" si="13"/>
        <v>685020901</v>
      </c>
      <c r="P275" s="28"/>
      <c r="Q275" s="28">
        <f t="shared" si="14"/>
        <v>97741798</v>
      </c>
      <c r="R275" s="28">
        <v>27414041</v>
      </c>
      <c r="S275" s="28">
        <v>125155839</v>
      </c>
      <c r="T275" s="30"/>
      <c r="U275" s="30"/>
      <c r="V275" s="30"/>
      <c r="W275" s="30"/>
      <c r="X275" s="30"/>
      <c r="Y275" s="30"/>
      <c r="Z275" s="30"/>
      <c r="AA275" s="30"/>
      <c r="AB275" s="31"/>
      <c r="AC275" s="31"/>
      <c r="AD275" s="31"/>
      <c r="AE275" s="31"/>
      <c r="AF275" s="31"/>
      <c r="AG275" s="31"/>
      <c r="AH275" s="31"/>
      <c r="AI275" s="31"/>
    </row>
    <row r="276" spans="1:35">
      <c r="A276" s="29">
        <v>39201</v>
      </c>
      <c r="B276" s="27" t="s">
        <v>641</v>
      </c>
      <c r="C276" s="27">
        <v>7789433</v>
      </c>
      <c r="D276" s="28">
        <v>6046700</v>
      </c>
      <c r="E276" s="28">
        <v>0</v>
      </c>
      <c r="F276" s="28">
        <v>0</v>
      </c>
      <c r="G276" s="28">
        <v>0</v>
      </c>
      <c r="H276" s="28">
        <v>152810</v>
      </c>
      <c r="I276" s="28">
        <f t="shared" si="12"/>
        <v>152810</v>
      </c>
      <c r="J276" s="28"/>
      <c r="K276" s="28">
        <v>433560</v>
      </c>
      <c r="L276" s="28">
        <v>2247</v>
      </c>
      <c r="M276" s="28">
        <v>1665234</v>
      </c>
      <c r="N276" s="28">
        <v>0</v>
      </c>
      <c r="O276" s="28">
        <f t="shared" si="13"/>
        <v>2101041</v>
      </c>
      <c r="P276" s="28"/>
      <c r="Q276" s="28">
        <f t="shared" si="14"/>
        <v>299786</v>
      </c>
      <c r="R276" s="28">
        <v>30560</v>
      </c>
      <c r="S276" s="28">
        <v>330346</v>
      </c>
      <c r="T276" s="30"/>
      <c r="U276" s="30"/>
      <c r="V276" s="30"/>
      <c r="W276" s="30"/>
      <c r="X276" s="30"/>
      <c r="Y276" s="30"/>
      <c r="Z276" s="30"/>
      <c r="AA276" s="30"/>
      <c r="AB276" s="31"/>
      <c r="AC276" s="31"/>
      <c r="AD276" s="31"/>
      <c r="AE276" s="31"/>
      <c r="AF276" s="31"/>
      <c r="AG276" s="31"/>
      <c r="AH276" s="31"/>
      <c r="AI276" s="31"/>
    </row>
    <row r="277" spans="1:35">
      <c r="A277" s="29">
        <v>39204</v>
      </c>
      <c r="B277" s="27" t="s">
        <v>642</v>
      </c>
      <c r="C277" s="27">
        <v>5067074</v>
      </c>
      <c r="D277" s="28">
        <v>5162785</v>
      </c>
      <c r="E277" s="28">
        <v>0</v>
      </c>
      <c r="F277" s="28">
        <v>0</v>
      </c>
      <c r="G277" s="28">
        <v>0</v>
      </c>
      <c r="H277" s="28">
        <v>1467040</v>
      </c>
      <c r="I277" s="28">
        <f t="shared" si="12"/>
        <v>1467040</v>
      </c>
      <c r="J277" s="28"/>
      <c r="K277" s="28">
        <v>370181</v>
      </c>
      <c r="L277" s="28">
        <v>1919</v>
      </c>
      <c r="M277" s="28">
        <v>1421807</v>
      </c>
      <c r="N277" s="28">
        <v>0</v>
      </c>
      <c r="O277" s="28">
        <f t="shared" si="13"/>
        <v>1793907</v>
      </c>
      <c r="P277" s="28"/>
      <c r="Q277" s="28">
        <f t="shared" si="14"/>
        <v>255963</v>
      </c>
      <c r="R277" s="28">
        <v>293408</v>
      </c>
      <c r="S277" s="28">
        <v>549371</v>
      </c>
      <c r="T277" s="30"/>
      <c r="U277" s="30"/>
      <c r="V277" s="30"/>
      <c r="W277" s="30"/>
      <c r="X277" s="30"/>
      <c r="Y277" s="30"/>
      <c r="Z277" s="30"/>
      <c r="AA277" s="30"/>
      <c r="AB277" s="31"/>
      <c r="AC277" s="31"/>
      <c r="AD277" s="31"/>
      <c r="AE277" s="31"/>
      <c r="AF277" s="31"/>
      <c r="AG277" s="31"/>
      <c r="AH277" s="31"/>
      <c r="AI277" s="31"/>
    </row>
    <row r="278" spans="1:35">
      <c r="A278" s="29">
        <v>39205</v>
      </c>
      <c r="B278" s="27" t="s">
        <v>643</v>
      </c>
      <c r="C278" s="27">
        <v>190464576</v>
      </c>
      <c r="D278" s="28">
        <v>145956593</v>
      </c>
      <c r="E278" s="28">
        <v>0</v>
      </c>
      <c r="F278" s="28">
        <v>0</v>
      </c>
      <c r="G278" s="28">
        <v>0</v>
      </c>
      <c r="H278" s="28">
        <v>2897545</v>
      </c>
      <c r="I278" s="28">
        <f t="shared" si="12"/>
        <v>2897545</v>
      </c>
      <c r="J278" s="28"/>
      <c r="K278" s="28">
        <v>10465356</v>
      </c>
      <c r="L278" s="28">
        <v>54244</v>
      </c>
      <c r="M278" s="28">
        <v>40195779</v>
      </c>
      <c r="N278" s="28">
        <v>0</v>
      </c>
      <c r="O278" s="28">
        <f t="shared" si="13"/>
        <v>50715379</v>
      </c>
      <c r="P278" s="28"/>
      <c r="Q278" s="28">
        <f t="shared" si="14"/>
        <v>7236294</v>
      </c>
      <c r="R278" s="28">
        <v>579513</v>
      </c>
      <c r="S278" s="28">
        <v>7815807</v>
      </c>
      <c r="T278" s="30"/>
      <c r="U278" s="30"/>
      <c r="V278" s="30"/>
      <c r="W278" s="30"/>
      <c r="X278" s="30"/>
      <c r="Y278" s="30"/>
      <c r="Z278" s="30"/>
      <c r="AA278" s="30"/>
      <c r="AB278" s="31"/>
      <c r="AC278" s="31"/>
      <c r="AD278" s="31"/>
      <c r="AE278" s="31"/>
      <c r="AF278" s="31"/>
      <c r="AG278" s="31"/>
      <c r="AH278" s="31"/>
      <c r="AI278" s="31"/>
    </row>
    <row r="279" spans="1:35">
      <c r="A279" s="29">
        <v>39208</v>
      </c>
      <c r="B279" s="27" t="s">
        <v>644</v>
      </c>
      <c r="C279" s="27">
        <v>15695302</v>
      </c>
      <c r="D279" s="28">
        <v>11860088</v>
      </c>
      <c r="E279" s="28">
        <v>0</v>
      </c>
      <c r="F279" s="28">
        <v>0</v>
      </c>
      <c r="G279" s="28">
        <v>0</v>
      </c>
      <c r="H279" s="28">
        <v>0</v>
      </c>
      <c r="I279" s="28">
        <f t="shared" si="12"/>
        <v>0</v>
      </c>
      <c r="J279" s="28"/>
      <c r="K279" s="28">
        <v>850390</v>
      </c>
      <c r="L279" s="28">
        <v>4408</v>
      </c>
      <c r="M279" s="28">
        <v>3266214</v>
      </c>
      <c r="N279" s="28">
        <v>27105</v>
      </c>
      <c r="O279" s="28">
        <f t="shared" si="13"/>
        <v>4148117</v>
      </c>
      <c r="P279" s="28"/>
      <c r="Q279" s="28">
        <f t="shared" si="14"/>
        <v>588004</v>
      </c>
      <c r="R279" s="28">
        <v>-5422</v>
      </c>
      <c r="S279" s="28">
        <v>582582</v>
      </c>
      <c r="T279" s="30"/>
      <c r="U279" s="30"/>
      <c r="V279" s="30"/>
      <c r="W279" s="30"/>
      <c r="X279" s="30"/>
      <c r="Y279" s="30"/>
      <c r="Z279" s="30"/>
      <c r="AA279" s="30"/>
      <c r="AB279" s="31"/>
      <c r="AC279" s="31"/>
      <c r="AD279" s="31"/>
      <c r="AE279" s="31"/>
      <c r="AF279" s="31"/>
      <c r="AG279" s="31"/>
      <c r="AH279" s="31"/>
      <c r="AI279" s="31"/>
    </row>
    <row r="280" spans="1:35">
      <c r="A280" s="29">
        <v>39209</v>
      </c>
      <c r="B280" s="27" t="s">
        <v>645</v>
      </c>
      <c r="C280" s="27">
        <v>7736162</v>
      </c>
      <c r="D280" s="28">
        <v>6111570</v>
      </c>
      <c r="E280" s="28">
        <v>0</v>
      </c>
      <c r="F280" s="28">
        <v>0</v>
      </c>
      <c r="G280" s="28">
        <v>0</v>
      </c>
      <c r="H280" s="28">
        <v>280540</v>
      </c>
      <c r="I280" s="28">
        <f t="shared" si="12"/>
        <v>280540</v>
      </c>
      <c r="J280" s="28"/>
      <c r="K280" s="28">
        <v>438211</v>
      </c>
      <c r="L280" s="28">
        <v>2271</v>
      </c>
      <c r="M280" s="28">
        <v>1683099</v>
      </c>
      <c r="N280" s="28">
        <v>0</v>
      </c>
      <c r="O280" s="28">
        <f t="shared" si="13"/>
        <v>2123581</v>
      </c>
      <c r="P280" s="28"/>
      <c r="Q280" s="28">
        <f t="shared" si="14"/>
        <v>303002</v>
      </c>
      <c r="R280" s="28">
        <v>56108</v>
      </c>
      <c r="S280" s="28">
        <v>359110</v>
      </c>
      <c r="T280" s="30"/>
      <c r="U280" s="30"/>
      <c r="V280" s="30"/>
      <c r="W280" s="30"/>
      <c r="X280" s="30"/>
      <c r="Y280" s="30"/>
      <c r="Z280" s="30"/>
      <c r="AA280" s="30"/>
      <c r="AB280" s="31"/>
      <c r="AC280" s="31"/>
      <c r="AD280" s="31"/>
      <c r="AE280" s="31"/>
      <c r="AF280" s="31"/>
      <c r="AG280" s="31"/>
      <c r="AH280" s="31"/>
      <c r="AI280" s="31"/>
    </row>
    <row r="281" spans="1:35">
      <c r="A281" s="29">
        <v>39300</v>
      </c>
      <c r="B281" s="27" t="s">
        <v>646</v>
      </c>
      <c r="C281" s="27">
        <v>36758380</v>
      </c>
      <c r="D281" s="28">
        <v>26150045</v>
      </c>
      <c r="E281" s="28">
        <v>0</v>
      </c>
      <c r="F281" s="28">
        <v>0</v>
      </c>
      <c r="G281" s="28">
        <v>0</v>
      </c>
      <c r="H281" s="28">
        <v>0</v>
      </c>
      <c r="I281" s="28">
        <f t="shared" si="12"/>
        <v>0</v>
      </c>
      <c r="J281" s="28"/>
      <c r="K281" s="28">
        <v>1875006</v>
      </c>
      <c r="L281" s="28">
        <v>9718</v>
      </c>
      <c r="M281" s="28">
        <v>7201603</v>
      </c>
      <c r="N281" s="28">
        <v>1722850</v>
      </c>
      <c r="O281" s="28">
        <f t="shared" si="13"/>
        <v>10809177</v>
      </c>
      <c r="P281" s="28"/>
      <c r="Q281" s="28">
        <f t="shared" si="14"/>
        <v>1296477</v>
      </c>
      <c r="R281" s="28">
        <v>-344573</v>
      </c>
      <c r="S281" s="28">
        <v>951904</v>
      </c>
      <c r="T281" s="30"/>
      <c r="U281" s="30"/>
      <c r="V281" s="30"/>
      <c r="W281" s="30"/>
      <c r="X281" s="30"/>
      <c r="Y281" s="30"/>
      <c r="Z281" s="30"/>
      <c r="AA281" s="30"/>
      <c r="AB281" s="31"/>
      <c r="AC281" s="31"/>
      <c r="AD281" s="31"/>
      <c r="AE281" s="31"/>
      <c r="AF281" s="31"/>
      <c r="AG281" s="31"/>
      <c r="AH281" s="31"/>
      <c r="AI281" s="31"/>
    </row>
    <row r="282" spans="1:35">
      <c r="A282" s="29">
        <v>39301</v>
      </c>
      <c r="B282" s="27" t="s">
        <v>647</v>
      </c>
      <c r="C282" s="27">
        <v>2106938</v>
      </c>
      <c r="D282" s="28">
        <v>1875079</v>
      </c>
      <c r="E282" s="28">
        <v>0</v>
      </c>
      <c r="F282" s="28">
        <v>0</v>
      </c>
      <c r="G282" s="28">
        <v>0</v>
      </c>
      <c r="H282" s="28">
        <v>311340</v>
      </c>
      <c r="I282" s="28">
        <f t="shared" si="12"/>
        <v>311340</v>
      </c>
      <c r="J282" s="28"/>
      <c r="K282" s="28">
        <v>134447</v>
      </c>
      <c r="L282" s="28">
        <v>697</v>
      </c>
      <c r="M282" s="28">
        <v>516388</v>
      </c>
      <c r="N282" s="28">
        <v>0</v>
      </c>
      <c r="O282" s="28">
        <f t="shared" si="13"/>
        <v>651532</v>
      </c>
      <c r="P282" s="28"/>
      <c r="Q282" s="28">
        <f t="shared" si="14"/>
        <v>92963</v>
      </c>
      <c r="R282" s="28">
        <v>62268</v>
      </c>
      <c r="S282" s="28">
        <v>155231</v>
      </c>
      <c r="T282" s="30"/>
      <c r="U282" s="30"/>
      <c r="V282" s="30"/>
      <c r="W282" s="30"/>
      <c r="X282" s="30"/>
      <c r="Y282" s="30"/>
      <c r="Z282" s="30"/>
      <c r="AA282" s="30"/>
      <c r="AB282" s="31"/>
      <c r="AC282" s="31"/>
      <c r="AD282" s="31"/>
      <c r="AE282" s="31"/>
      <c r="AF282" s="31"/>
      <c r="AG282" s="31"/>
      <c r="AH282" s="31"/>
      <c r="AI282" s="31"/>
    </row>
    <row r="283" spans="1:35">
      <c r="A283" s="29">
        <v>39400</v>
      </c>
      <c r="B283" s="27" t="s">
        <v>648</v>
      </c>
      <c r="C283" s="27">
        <v>24740346</v>
      </c>
      <c r="D283" s="28">
        <v>17845774</v>
      </c>
      <c r="E283" s="28">
        <v>0</v>
      </c>
      <c r="F283" s="28">
        <v>0</v>
      </c>
      <c r="G283" s="28">
        <v>0</v>
      </c>
      <c r="H283" s="28">
        <v>0</v>
      </c>
      <c r="I283" s="28">
        <f t="shared" si="12"/>
        <v>0</v>
      </c>
      <c r="J283" s="28"/>
      <c r="K283" s="28">
        <v>1279575</v>
      </c>
      <c r="L283" s="28">
        <v>6632</v>
      </c>
      <c r="M283" s="28">
        <v>4914645</v>
      </c>
      <c r="N283" s="28">
        <v>839020</v>
      </c>
      <c r="O283" s="28">
        <f t="shared" si="13"/>
        <v>7039872</v>
      </c>
      <c r="P283" s="28"/>
      <c r="Q283" s="28">
        <f t="shared" si="14"/>
        <v>884765</v>
      </c>
      <c r="R283" s="28">
        <v>-167801</v>
      </c>
      <c r="S283" s="28">
        <v>716964</v>
      </c>
      <c r="T283" s="30"/>
      <c r="U283" s="30"/>
      <c r="V283" s="30"/>
      <c r="W283" s="30"/>
      <c r="X283" s="30"/>
      <c r="Y283" s="30"/>
      <c r="Z283" s="30"/>
      <c r="AA283" s="30"/>
      <c r="AB283" s="31"/>
      <c r="AC283" s="31"/>
      <c r="AD283" s="31"/>
      <c r="AE283" s="31"/>
      <c r="AF283" s="31"/>
      <c r="AG283" s="31"/>
      <c r="AH283" s="31"/>
      <c r="AI283" s="31"/>
    </row>
    <row r="284" spans="1:35">
      <c r="A284" s="29">
        <v>39401</v>
      </c>
      <c r="B284" s="27" t="s">
        <v>649</v>
      </c>
      <c r="C284" s="27">
        <v>8571277</v>
      </c>
      <c r="D284" s="28">
        <v>9358530</v>
      </c>
      <c r="E284" s="28">
        <v>0</v>
      </c>
      <c r="F284" s="28">
        <v>0</v>
      </c>
      <c r="G284" s="28">
        <v>0</v>
      </c>
      <c r="H284" s="28">
        <v>3149315</v>
      </c>
      <c r="I284" s="28">
        <f t="shared" si="12"/>
        <v>3149315</v>
      </c>
      <c r="J284" s="28"/>
      <c r="K284" s="28">
        <v>671024</v>
      </c>
      <c r="L284" s="28">
        <v>3478</v>
      </c>
      <c r="M284" s="28">
        <v>2577296</v>
      </c>
      <c r="N284" s="28">
        <v>0</v>
      </c>
      <c r="O284" s="28">
        <f t="shared" si="13"/>
        <v>3251798</v>
      </c>
      <c r="P284" s="28"/>
      <c r="Q284" s="28">
        <f t="shared" si="14"/>
        <v>463981</v>
      </c>
      <c r="R284" s="28">
        <v>629864</v>
      </c>
      <c r="S284" s="28">
        <v>1093845</v>
      </c>
      <c r="T284" s="30"/>
      <c r="U284" s="30"/>
      <c r="V284" s="30"/>
      <c r="W284" s="30"/>
      <c r="X284" s="30"/>
      <c r="Y284" s="30"/>
      <c r="Z284" s="30"/>
      <c r="AA284" s="30"/>
      <c r="AB284" s="31"/>
      <c r="AC284" s="31"/>
      <c r="AD284" s="31"/>
      <c r="AE284" s="31"/>
      <c r="AF284" s="31"/>
      <c r="AG284" s="31"/>
      <c r="AH284" s="31"/>
      <c r="AI284" s="31"/>
    </row>
    <row r="285" spans="1:35">
      <c r="A285" s="29">
        <v>39500</v>
      </c>
      <c r="B285" s="27" t="s">
        <v>650</v>
      </c>
      <c r="C285" s="27">
        <v>75034823</v>
      </c>
      <c r="D285" s="28">
        <v>58945383</v>
      </c>
      <c r="E285" s="28">
        <v>0</v>
      </c>
      <c r="F285" s="28">
        <v>0</v>
      </c>
      <c r="G285" s="28">
        <v>0</v>
      </c>
      <c r="H285" s="28">
        <v>2556185</v>
      </c>
      <c r="I285" s="28">
        <f t="shared" si="12"/>
        <v>2556185</v>
      </c>
      <c r="J285" s="28"/>
      <c r="K285" s="28">
        <v>4226492</v>
      </c>
      <c r="L285" s="28">
        <v>21907</v>
      </c>
      <c r="M285" s="28">
        <v>16233289</v>
      </c>
      <c r="N285" s="28">
        <v>0</v>
      </c>
      <c r="O285" s="28">
        <f t="shared" si="13"/>
        <v>20481688</v>
      </c>
      <c r="P285" s="28"/>
      <c r="Q285" s="28">
        <f t="shared" si="14"/>
        <v>2922417</v>
      </c>
      <c r="R285" s="28">
        <v>511240</v>
      </c>
      <c r="S285" s="28">
        <v>3433657</v>
      </c>
      <c r="T285" s="30"/>
      <c r="U285" s="30"/>
      <c r="V285" s="30"/>
      <c r="W285" s="30"/>
      <c r="X285" s="30"/>
      <c r="Y285" s="30"/>
      <c r="Z285" s="30"/>
      <c r="AA285" s="30"/>
      <c r="AB285" s="31"/>
      <c r="AC285" s="31"/>
      <c r="AD285" s="31"/>
      <c r="AE285" s="31"/>
      <c r="AF285" s="31"/>
      <c r="AG285" s="31"/>
      <c r="AH285" s="31"/>
      <c r="AI285" s="31"/>
    </row>
    <row r="286" spans="1:35">
      <c r="A286" s="29">
        <v>39501</v>
      </c>
      <c r="B286" s="27" t="s">
        <v>651</v>
      </c>
      <c r="C286" s="27">
        <v>2469483</v>
      </c>
      <c r="D286" s="28">
        <v>1889920</v>
      </c>
      <c r="E286" s="28">
        <v>0</v>
      </c>
      <c r="F286" s="28">
        <v>0</v>
      </c>
      <c r="G286" s="28">
        <v>0</v>
      </c>
      <c r="H286" s="28">
        <v>28045</v>
      </c>
      <c r="I286" s="28">
        <f t="shared" si="12"/>
        <v>28045</v>
      </c>
      <c r="J286" s="28"/>
      <c r="K286" s="28">
        <v>135511</v>
      </c>
      <c r="L286" s="28">
        <v>702</v>
      </c>
      <c r="M286" s="28">
        <v>520475</v>
      </c>
      <c r="N286" s="28">
        <v>0</v>
      </c>
      <c r="O286" s="28">
        <f t="shared" si="13"/>
        <v>656688</v>
      </c>
      <c r="P286" s="28"/>
      <c r="Q286" s="28">
        <f t="shared" si="14"/>
        <v>93699</v>
      </c>
      <c r="R286" s="28">
        <v>5609</v>
      </c>
      <c r="S286" s="28">
        <v>99308</v>
      </c>
      <c r="T286" s="30"/>
      <c r="U286" s="30"/>
      <c r="V286" s="30"/>
      <c r="W286" s="30"/>
      <c r="X286" s="30"/>
      <c r="Y286" s="30"/>
      <c r="Z286" s="30"/>
      <c r="AA286" s="30"/>
      <c r="AB286" s="31"/>
      <c r="AC286" s="31"/>
      <c r="AD286" s="31"/>
      <c r="AE286" s="31"/>
      <c r="AF286" s="31"/>
      <c r="AG286" s="31"/>
      <c r="AH286" s="31"/>
      <c r="AI286" s="31"/>
    </row>
    <row r="287" spans="1:35">
      <c r="A287" s="29">
        <v>39600</v>
      </c>
      <c r="B287" s="27" t="s">
        <v>652</v>
      </c>
      <c r="C287" s="27">
        <v>242477716</v>
      </c>
      <c r="D287" s="28">
        <v>191786814</v>
      </c>
      <c r="E287" s="28">
        <v>0</v>
      </c>
      <c r="F287" s="28">
        <v>0</v>
      </c>
      <c r="G287" s="28">
        <v>0</v>
      </c>
      <c r="H287" s="28">
        <v>9914270</v>
      </c>
      <c r="I287" s="28">
        <f t="shared" si="12"/>
        <v>9914270</v>
      </c>
      <c r="J287" s="28"/>
      <c r="K287" s="28">
        <v>13751467</v>
      </c>
      <c r="L287" s="28">
        <v>71276</v>
      </c>
      <c r="M287" s="28">
        <v>52817213</v>
      </c>
      <c r="N287" s="28">
        <v>0</v>
      </c>
      <c r="O287" s="28">
        <f t="shared" si="13"/>
        <v>66639956</v>
      </c>
      <c r="P287" s="28"/>
      <c r="Q287" s="28">
        <f t="shared" si="14"/>
        <v>9508482</v>
      </c>
      <c r="R287" s="28">
        <v>1982853</v>
      </c>
      <c r="S287" s="28">
        <v>11491335</v>
      </c>
      <c r="T287" s="30"/>
      <c r="U287" s="30"/>
      <c r="V287" s="30"/>
      <c r="W287" s="30"/>
      <c r="X287" s="30"/>
      <c r="Y287" s="30"/>
      <c r="Z287" s="30"/>
      <c r="AA287" s="30"/>
      <c r="AB287" s="31"/>
      <c r="AC287" s="31"/>
      <c r="AD287" s="31"/>
      <c r="AE287" s="31"/>
      <c r="AF287" s="31"/>
      <c r="AG287" s="31"/>
      <c r="AH287" s="31"/>
      <c r="AI287" s="31"/>
    </row>
    <row r="288" spans="1:35">
      <c r="A288" s="29">
        <v>39605</v>
      </c>
      <c r="B288" s="27" t="s">
        <v>653</v>
      </c>
      <c r="C288" s="27">
        <v>34892598</v>
      </c>
      <c r="D288" s="28">
        <v>25826219</v>
      </c>
      <c r="E288" s="28">
        <v>0</v>
      </c>
      <c r="F288" s="28">
        <v>0</v>
      </c>
      <c r="G288" s="28">
        <v>0</v>
      </c>
      <c r="H288" s="28">
        <v>0</v>
      </c>
      <c r="I288" s="28">
        <f t="shared" si="12"/>
        <v>0</v>
      </c>
      <c r="J288" s="28"/>
      <c r="K288" s="28">
        <v>1851787</v>
      </c>
      <c r="L288" s="28">
        <v>9598</v>
      </c>
      <c r="M288" s="28">
        <v>7112423</v>
      </c>
      <c r="N288" s="28">
        <v>470285</v>
      </c>
      <c r="O288" s="28">
        <f t="shared" si="13"/>
        <v>9444093</v>
      </c>
      <c r="P288" s="28"/>
      <c r="Q288" s="28">
        <f t="shared" si="14"/>
        <v>1280422</v>
      </c>
      <c r="R288" s="28">
        <v>-94058</v>
      </c>
      <c r="S288" s="28">
        <v>1186364</v>
      </c>
      <c r="T288" s="30"/>
      <c r="U288" s="30"/>
      <c r="V288" s="30"/>
      <c r="W288" s="30"/>
      <c r="X288" s="30"/>
      <c r="Y288" s="30"/>
      <c r="Z288" s="30"/>
      <c r="AA288" s="30"/>
      <c r="AB288" s="31"/>
      <c r="AC288" s="31"/>
      <c r="AD288" s="31"/>
      <c r="AE288" s="31"/>
      <c r="AF288" s="31"/>
      <c r="AG288" s="31"/>
      <c r="AH288" s="31"/>
      <c r="AI288" s="31"/>
    </row>
    <row r="289" spans="1:35">
      <c r="A289" s="29">
        <v>39700</v>
      </c>
      <c r="B289" s="27" t="s">
        <v>654</v>
      </c>
      <c r="C289" s="27">
        <v>146936988</v>
      </c>
      <c r="D289" s="28">
        <v>112661025</v>
      </c>
      <c r="E289" s="28">
        <v>0</v>
      </c>
      <c r="F289" s="28">
        <v>0</v>
      </c>
      <c r="G289" s="28">
        <v>0</v>
      </c>
      <c r="H289" s="28">
        <v>1913650</v>
      </c>
      <c r="I289" s="28">
        <f t="shared" si="12"/>
        <v>1913650</v>
      </c>
      <c r="J289" s="28"/>
      <c r="K289" s="28">
        <v>8078003</v>
      </c>
      <c r="L289" s="28">
        <v>41870</v>
      </c>
      <c r="M289" s="28">
        <v>31026332</v>
      </c>
      <c r="N289" s="28">
        <v>0</v>
      </c>
      <c r="O289" s="28">
        <f t="shared" si="13"/>
        <v>39146205</v>
      </c>
      <c r="P289" s="28"/>
      <c r="Q289" s="28">
        <f t="shared" si="14"/>
        <v>5585553</v>
      </c>
      <c r="R289" s="28">
        <v>382733</v>
      </c>
      <c r="S289" s="28">
        <v>5968286</v>
      </c>
      <c r="T289" s="30"/>
      <c r="U289" s="30"/>
      <c r="V289" s="30"/>
      <c r="W289" s="30"/>
      <c r="X289" s="30"/>
      <c r="Y289" s="30"/>
      <c r="Z289" s="30"/>
      <c r="AA289" s="30"/>
      <c r="AB289" s="31"/>
      <c r="AC289" s="31"/>
      <c r="AD289" s="31"/>
      <c r="AE289" s="31"/>
      <c r="AF289" s="31"/>
      <c r="AG289" s="31"/>
      <c r="AH289" s="31"/>
      <c r="AI289" s="31"/>
    </row>
    <row r="290" spans="1:35">
      <c r="A290" s="29">
        <v>39703</v>
      </c>
      <c r="B290" s="27" t="s">
        <v>655</v>
      </c>
      <c r="C290" s="27">
        <v>4579289</v>
      </c>
      <c r="D290" s="28">
        <v>4599680</v>
      </c>
      <c r="E290" s="28">
        <v>0</v>
      </c>
      <c r="F290" s="28">
        <v>0</v>
      </c>
      <c r="G290" s="28">
        <v>0</v>
      </c>
      <c r="H290" s="28">
        <v>1244855</v>
      </c>
      <c r="I290" s="28">
        <f t="shared" si="12"/>
        <v>1244855</v>
      </c>
      <c r="J290" s="28"/>
      <c r="K290" s="28">
        <v>329805</v>
      </c>
      <c r="L290" s="28">
        <v>1709</v>
      </c>
      <c r="M290" s="28">
        <v>1266731</v>
      </c>
      <c r="N290" s="28">
        <v>0</v>
      </c>
      <c r="O290" s="28">
        <f t="shared" si="13"/>
        <v>1598245</v>
      </c>
      <c r="P290" s="28"/>
      <c r="Q290" s="28">
        <f t="shared" si="14"/>
        <v>228045</v>
      </c>
      <c r="R290" s="28">
        <v>248973</v>
      </c>
      <c r="S290" s="28">
        <v>477018</v>
      </c>
      <c r="T290" s="30"/>
      <c r="U290" s="30"/>
      <c r="V290" s="30"/>
      <c r="W290" s="30"/>
      <c r="X290" s="30"/>
      <c r="Y290" s="30"/>
      <c r="Z290" s="30"/>
      <c r="AA290" s="30"/>
      <c r="AB290" s="31"/>
      <c r="AC290" s="31"/>
      <c r="AD290" s="31"/>
      <c r="AE290" s="31"/>
      <c r="AF290" s="31"/>
      <c r="AG290" s="31"/>
      <c r="AH290" s="31"/>
      <c r="AI290" s="31"/>
    </row>
    <row r="291" spans="1:35">
      <c r="A291" s="29">
        <v>39705</v>
      </c>
      <c r="B291" s="27" t="s">
        <v>656</v>
      </c>
      <c r="C291" s="27">
        <v>34482795</v>
      </c>
      <c r="D291" s="28">
        <v>24476663</v>
      </c>
      <c r="E291" s="28">
        <v>0</v>
      </c>
      <c r="F291" s="28">
        <v>0</v>
      </c>
      <c r="G291" s="28">
        <v>0</v>
      </c>
      <c r="H291" s="28">
        <v>0</v>
      </c>
      <c r="I291" s="28">
        <f t="shared" si="12"/>
        <v>0</v>
      </c>
      <c r="J291" s="28"/>
      <c r="K291" s="28">
        <v>1755022</v>
      </c>
      <c r="L291" s="28">
        <v>9097</v>
      </c>
      <c r="M291" s="28">
        <v>6740761</v>
      </c>
      <c r="N291" s="28">
        <v>1601675</v>
      </c>
      <c r="O291" s="28">
        <f t="shared" si="13"/>
        <v>10106555</v>
      </c>
      <c r="P291" s="28"/>
      <c r="Q291" s="28">
        <f t="shared" si="14"/>
        <v>1213514</v>
      </c>
      <c r="R291" s="28">
        <v>-320334</v>
      </c>
      <c r="S291" s="28">
        <v>893180</v>
      </c>
      <c r="T291" s="30"/>
      <c r="U291" s="30"/>
      <c r="V291" s="30"/>
      <c r="W291" s="30"/>
      <c r="X291" s="30"/>
      <c r="Y291" s="30"/>
      <c r="Z291" s="30"/>
      <c r="AA291" s="30"/>
      <c r="AB291" s="31"/>
      <c r="AC291" s="31"/>
      <c r="AD291" s="31"/>
      <c r="AE291" s="31"/>
      <c r="AF291" s="31"/>
      <c r="AG291" s="31"/>
      <c r="AH291" s="31"/>
      <c r="AI291" s="31"/>
    </row>
    <row r="292" spans="1:35">
      <c r="A292" s="29">
        <v>39800</v>
      </c>
      <c r="B292" s="27" t="s">
        <v>657</v>
      </c>
      <c r="C292" s="27">
        <v>162616721</v>
      </c>
      <c r="D292" s="28">
        <v>124608101</v>
      </c>
      <c r="E292" s="28">
        <v>0</v>
      </c>
      <c r="F292" s="28">
        <v>0</v>
      </c>
      <c r="G292" s="28">
        <v>0</v>
      </c>
      <c r="H292" s="28">
        <v>2184990</v>
      </c>
      <c r="I292" s="28">
        <f t="shared" si="12"/>
        <v>2184990</v>
      </c>
      <c r="J292" s="28"/>
      <c r="K292" s="28">
        <v>8934630</v>
      </c>
      <c r="L292" s="28">
        <v>46310</v>
      </c>
      <c r="M292" s="28">
        <v>34316502</v>
      </c>
      <c r="N292" s="28">
        <v>0</v>
      </c>
      <c r="O292" s="28">
        <f t="shared" si="13"/>
        <v>43297442</v>
      </c>
      <c r="P292" s="28"/>
      <c r="Q292" s="28">
        <f t="shared" si="14"/>
        <v>6177870</v>
      </c>
      <c r="R292" s="28">
        <v>436994</v>
      </c>
      <c r="S292" s="28">
        <v>6614864</v>
      </c>
      <c r="T292" s="30"/>
      <c r="U292" s="30"/>
      <c r="V292" s="30"/>
      <c r="W292" s="30"/>
      <c r="X292" s="30"/>
      <c r="Y292" s="30"/>
      <c r="Z292" s="30"/>
      <c r="AA292" s="30"/>
      <c r="AB292" s="31"/>
      <c r="AC292" s="31"/>
      <c r="AD292" s="31"/>
      <c r="AE292" s="31"/>
      <c r="AF292" s="31"/>
      <c r="AG292" s="31"/>
      <c r="AH292" s="31"/>
      <c r="AI292" s="31"/>
    </row>
    <row r="293" spans="1:35">
      <c r="A293" s="29">
        <v>39805</v>
      </c>
      <c r="B293" s="27" t="s">
        <v>658</v>
      </c>
      <c r="C293" s="27">
        <v>18289854</v>
      </c>
      <c r="D293" s="28">
        <v>13581219</v>
      </c>
      <c r="E293" s="28">
        <v>0</v>
      </c>
      <c r="F293" s="28">
        <v>0</v>
      </c>
      <c r="G293" s="28">
        <v>0</v>
      </c>
      <c r="H293" s="28">
        <v>0</v>
      </c>
      <c r="I293" s="28">
        <f t="shared" si="12"/>
        <v>0</v>
      </c>
      <c r="J293" s="28"/>
      <c r="K293" s="28">
        <v>973798</v>
      </c>
      <c r="L293" s="28">
        <v>5047</v>
      </c>
      <c r="M293" s="28">
        <v>3740206</v>
      </c>
      <c r="N293" s="28">
        <v>182180</v>
      </c>
      <c r="O293" s="28">
        <f t="shared" si="13"/>
        <v>4901231</v>
      </c>
      <c r="P293" s="28"/>
      <c r="Q293" s="28">
        <f t="shared" si="14"/>
        <v>673335</v>
      </c>
      <c r="R293" s="28">
        <v>-36438</v>
      </c>
      <c r="S293" s="28">
        <v>636897</v>
      </c>
      <c r="T293" s="30"/>
      <c r="U293" s="30"/>
      <c r="V293" s="30"/>
      <c r="W293" s="30"/>
      <c r="X293" s="30"/>
      <c r="Y293" s="30"/>
      <c r="Z293" s="30"/>
      <c r="AA293" s="30"/>
      <c r="AB293" s="31"/>
      <c r="AC293" s="31"/>
      <c r="AD293" s="31"/>
      <c r="AE293" s="31"/>
      <c r="AF293" s="31"/>
      <c r="AG293" s="31"/>
      <c r="AH293" s="31"/>
      <c r="AI293" s="31"/>
    </row>
    <row r="294" spans="1:35">
      <c r="A294" s="29">
        <v>39900</v>
      </c>
      <c r="B294" s="27" t="s">
        <v>659</v>
      </c>
      <c r="C294" s="27">
        <v>80317095</v>
      </c>
      <c r="D294" s="28">
        <v>63360414</v>
      </c>
      <c r="E294" s="28">
        <v>0</v>
      </c>
      <c r="F294" s="28">
        <v>0</v>
      </c>
      <c r="G294" s="28">
        <v>0</v>
      </c>
      <c r="H294" s="28">
        <v>3088980</v>
      </c>
      <c r="I294" s="28">
        <f t="shared" si="12"/>
        <v>3088980</v>
      </c>
      <c r="J294" s="28"/>
      <c r="K294" s="28">
        <v>4543058</v>
      </c>
      <c r="L294" s="28">
        <v>23547</v>
      </c>
      <c r="M294" s="28">
        <v>17449169</v>
      </c>
      <c r="N294" s="28">
        <v>0</v>
      </c>
      <c r="O294" s="28">
        <f t="shared" si="13"/>
        <v>22015774</v>
      </c>
      <c r="P294" s="28"/>
      <c r="Q294" s="28">
        <f t="shared" si="14"/>
        <v>3141308</v>
      </c>
      <c r="R294" s="28">
        <v>617800</v>
      </c>
      <c r="S294" s="28">
        <v>3759108</v>
      </c>
      <c r="T294" s="30"/>
      <c r="U294" s="30"/>
      <c r="V294" s="30"/>
      <c r="W294" s="30"/>
      <c r="X294" s="30"/>
      <c r="Y294" s="30"/>
      <c r="Z294" s="30"/>
      <c r="AA294" s="30"/>
      <c r="AB294" s="31"/>
      <c r="AC294" s="31"/>
      <c r="AD294" s="31"/>
      <c r="AE294" s="31"/>
      <c r="AF294" s="31"/>
      <c r="AG294" s="31"/>
      <c r="AH294" s="31"/>
      <c r="AI294" s="31"/>
    </row>
    <row r="295" spans="1:35">
      <c r="A295" s="29">
        <v>40000</v>
      </c>
      <c r="B295" s="27" t="s">
        <v>660</v>
      </c>
      <c r="C295" s="27">
        <v>130135168</v>
      </c>
      <c r="D295" s="28">
        <v>88177756</v>
      </c>
      <c r="E295" s="28">
        <v>0</v>
      </c>
      <c r="F295" s="28">
        <v>0</v>
      </c>
      <c r="G295" s="28">
        <v>0</v>
      </c>
      <c r="H295" s="28">
        <v>0</v>
      </c>
      <c r="I295" s="28">
        <f t="shared" si="12"/>
        <v>0</v>
      </c>
      <c r="J295" s="28"/>
      <c r="K295" s="28">
        <v>6322507</v>
      </c>
      <c r="L295" s="28">
        <v>32771</v>
      </c>
      <c r="M295" s="28">
        <v>24283751</v>
      </c>
      <c r="N295" s="28">
        <v>9550665</v>
      </c>
      <c r="O295" s="28">
        <f t="shared" si="13"/>
        <v>40189694</v>
      </c>
      <c r="P295" s="28"/>
      <c r="Q295" s="28">
        <f t="shared" si="14"/>
        <v>4371712</v>
      </c>
      <c r="R295" s="28">
        <v>-1910133</v>
      </c>
      <c r="S295" s="28">
        <v>2461579</v>
      </c>
      <c r="T295" s="30"/>
      <c r="U295" s="30"/>
      <c r="V295" s="30"/>
      <c r="W295" s="30"/>
      <c r="X295" s="30"/>
      <c r="Y295" s="30"/>
      <c r="Z295" s="30"/>
      <c r="AA295" s="30"/>
      <c r="AB295" s="31"/>
      <c r="AC295" s="31"/>
      <c r="AD295" s="31"/>
      <c r="AE295" s="31"/>
      <c r="AF295" s="31"/>
      <c r="AG295" s="31"/>
      <c r="AH295" s="31"/>
      <c r="AI295" s="31"/>
    </row>
    <row r="296" spans="1:35">
      <c r="A296" s="29">
        <v>51000</v>
      </c>
      <c r="B296" s="27" t="s">
        <v>661</v>
      </c>
      <c r="C296" s="27">
        <v>1225158068</v>
      </c>
      <c r="D296" s="28">
        <v>872679928</v>
      </c>
      <c r="E296" s="28">
        <v>0</v>
      </c>
      <c r="F296" s="28">
        <v>0</v>
      </c>
      <c r="G296" s="28">
        <v>0</v>
      </c>
      <c r="H296" s="28">
        <v>0</v>
      </c>
      <c r="I296" s="28">
        <f t="shared" si="12"/>
        <v>0</v>
      </c>
      <c r="J296" s="28"/>
      <c r="K296" s="28">
        <v>62572756</v>
      </c>
      <c r="L296" s="28">
        <v>324326</v>
      </c>
      <c r="M296" s="28">
        <v>240332068</v>
      </c>
      <c r="N296" s="28">
        <v>52120280</v>
      </c>
      <c r="O296" s="28">
        <f t="shared" si="13"/>
        <v>355349430</v>
      </c>
      <c r="P296" s="28"/>
      <c r="Q296" s="28">
        <f t="shared" si="14"/>
        <v>43266070</v>
      </c>
      <c r="R296" s="28">
        <v>-10424057</v>
      </c>
      <c r="S296" s="28">
        <v>32842013</v>
      </c>
      <c r="T296" s="30"/>
      <c r="U296" s="30"/>
      <c r="V296" s="30"/>
      <c r="W296" s="30"/>
      <c r="X296" s="30"/>
      <c r="Y296" s="30"/>
      <c r="Z296" s="30"/>
      <c r="AA296" s="30"/>
      <c r="AB296" s="31"/>
      <c r="AC296" s="31"/>
      <c r="AD296" s="31"/>
      <c r="AE296" s="31"/>
      <c r="AF296" s="31"/>
      <c r="AG296" s="31"/>
      <c r="AH296" s="31"/>
      <c r="AI296" s="31"/>
    </row>
    <row r="297" spans="1:35">
      <c r="A297" s="29">
        <v>51000.1</v>
      </c>
      <c r="B297" s="27" t="s">
        <v>662</v>
      </c>
      <c r="C297" s="27">
        <v>662298</v>
      </c>
      <c r="D297" s="28">
        <v>523596</v>
      </c>
      <c r="E297" s="28">
        <v>0</v>
      </c>
      <c r="F297" s="28">
        <v>0</v>
      </c>
      <c r="G297" s="28">
        <v>0</v>
      </c>
      <c r="H297" s="28">
        <v>35715</v>
      </c>
      <c r="I297" s="28">
        <f t="shared" si="12"/>
        <v>35715</v>
      </c>
      <c r="J297" s="28"/>
      <c r="K297" s="28">
        <v>37543</v>
      </c>
      <c r="L297" s="28">
        <v>195</v>
      </c>
      <c r="M297" s="28">
        <v>144196</v>
      </c>
      <c r="N297" s="28">
        <v>0</v>
      </c>
      <c r="O297" s="28">
        <f t="shared" si="13"/>
        <v>181934</v>
      </c>
      <c r="P297" s="28"/>
      <c r="Q297" s="28">
        <f t="shared" si="14"/>
        <v>25959</v>
      </c>
      <c r="R297" s="28">
        <v>7145</v>
      </c>
      <c r="S297" s="28">
        <v>33104</v>
      </c>
      <c r="T297" s="30"/>
      <c r="U297" s="30"/>
      <c r="V297" s="30"/>
      <c r="W297" s="30"/>
      <c r="X297" s="30"/>
      <c r="Y297" s="30"/>
      <c r="Z297" s="30"/>
      <c r="AA297" s="30"/>
      <c r="AB297" s="31"/>
      <c r="AC297" s="31"/>
      <c r="AD297" s="31"/>
      <c r="AE297" s="31"/>
      <c r="AF297" s="31"/>
      <c r="AG297" s="31"/>
      <c r="AH297" s="31"/>
      <c r="AI297" s="31"/>
    </row>
    <row r="298" spans="1:35">
      <c r="A298" s="29">
        <v>51000.2</v>
      </c>
      <c r="B298" s="27" t="s">
        <v>663</v>
      </c>
      <c r="C298" s="27">
        <v>26359384</v>
      </c>
      <c r="D298" s="28">
        <v>20123893</v>
      </c>
      <c r="E298" s="28">
        <v>0</v>
      </c>
      <c r="F298" s="28">
        <v>0</v>
      </c>
      <c r="G298" s="28">
        <v>0</v>
      </c>
      <c r="H298" s="28">
        <v>404300</v>
      </c>
      <c r="I298" s="28">
        <f t="shared" si="12"/>
        <v>404300</v>
      </c>
      <c r="J298" s="28"/>
      <c r="K298" s="28">
        <v>1442920</v>
      </c>
      <c r="L298" s="28">
        <v>7479</v>
      </c>
      <c r="M298" s="28">
        <v>5542028</v>
      </c>
      <c r="N298" s="28">
        <v>0</v>
      </c>
      <c r="O298" s="28">
        <f t="shared" si="13"/>
        <v>6992427</v>
      </c>
      <c r="P298" s="28"/>
      <c r="Q298" s="28">
        <f t="shared" si="14"/>
        <v>997710</v>
      </c>
      <c r="R298" s="28">
        <v>80863</v>
      </c>
      <c r="S298" s="28">
        <v>1078573</v>
      </c>
      <c r="T298" s="30"/>
      <c r="U298" s="30"/>
      <c r="V298" s="30"/>
      <c r="W298" s="30"/>
      <c r="X298" s="30"/>
      <c r="Y298" s="30"/>
      <c r="Z298" s="30"/>
      <c r="AA298" s="30"/>
      <c r="AB298" s="31"/>
      <c r="AC298" s="31"/>
      <c r="AD298" s="31"/>
      <c r="AE298" s="31"/>
      <c r="AF298" s="31"/>
      <c r="AG298" s="31"/>
      <c r="AH298" s="31"/>
      <c r="AI298" s="31"/>
    </row>
    <row r="299" spans="1:35">
      <c r="A299" s="29">
        <v>60000</v>
      </c>
      <c r="B299" s="27" t="s">
        <v>664</v>
      </c>
      <c r="C299" s="27">
        <v>6242641</v>
      </c>
      <c r="D299" s="28">
        <v>3725775</v>
      </c>
      <c r="E299" s="28">
        <v>0</v>
      </c>
      <c r="F299" s="28">
        <v>0</v>
      </c>
      <c r="G299" s="28">
        <v>0</v>
      </c>
      <c r="H299" s="28">
        <v>0</v>
      </c>
      <c r="I299" s="28">
        <f t="shared" si="12"/>
        <v>0</v>
      </c>
      <c r="J299" s="28"/>
      <c r="K299" s="28">
        <v>267145</v>
      </c>
      <c r="L299" s="28">
        <v>1385</v>
      </c>
      <c r="M299" s="28">
        <v>1026061</v>
      </c>
      <c r="N299" s="28">
        <v>997465</v>
      </c>
      <c r="O299" s="28">
        <f t="shared" si="13"/>
        <v>2292056</v>
      </c>
      <c r="P299" s="28"/>
      <c r="Q299" s="28">
        <f t="shared" si="14"/>
        <v>184718</v>
      </c>
      <c r="R299" s="28">
        <v>-199497</v>
      </c>
      <c r="S299" s="28">
        <v>-14779</v>
      </c>
      <c r="T299" s="30"/>
      <c r="U299" s="30"/>
      <c r="V299" s="30"/>
      <c r="W299" s="30"/>
      <c r="X299" s="30"/>
      <c r="Y299" s="30"/>
      <c r="Z299" s="30"/>
      <c r="AA299" s="30"/>
      <c r="AB299" s="31"/>
      <c r="AC299" s="31"/>
      <c r="AD299" s="31"/>
      <c r="AE299" s="31"/>
      <c r="AF299" s="31"/>
      <c r="AG299" s="31"/>
      <c r="AH299" s="31"/>
      <c r="AI299" s="31"/>
    </row>
    <row r="300" spans="1:35">
      <c r="A300" s="29">
        <v>90901</v>
      </c>
      <c r="B300" s="27" t="s">
        <v>665</v>
      </c>
      <c r="C300" s="27">
        <v>31096883</v>
      </c>
      <c r="D300" s="28">
        <v>26753885</v>
      </c>
      <c r="E300" s="28">
        <v>0</v>
      </c>
      <c r="F300" s="28">
        <v>0</v>
      </c>
      <c r="G300" s="28">
        <v>0</v>
      </c>
      <c r="H300" s="28">
        <v>3668780</v>
      </c>
      <c r="I300" s="28">
        <f t="shared" si="12"/>
        <v>3668780</v>
      </c>
      <c r="J300" s="28"/>
      <c r="K300" s="28">
        <v>1918303</v>
      </c>
      <c r="L300" s="28">
        <v>9943</v>
      </c>
      <c r="M300" s="28">
        <v>7367898</v>
      </c>
      <c r="N300" s="28">
        <v>0</v>
      </c>
      <c r="O300" s="28">
        <f t="shared" si="13"/>
        <v>9296144</v>
      </c>
      <c r="P300" s="28"/>
      <c r="Q300" s="28">
        <f t="shared" si="14"/>
        <v>1326415</v>
      </c>
      <c r="R300" s="28">
        <v>733761</v>
      </c>
      <c r="S300" s="28">
        <v>2060176</v>
      </c>
      <c r="T300" s="30"/>
      <c r="U300" s="30"/>
      <c r="V300" s="30"/>
      <c r="W300" s="30"/>
      <c r="X300" s="30"/>
      <c r="Y300" s="30"/>
      <c r="Z300" s="30"/>
      <c r="AA300" s="30"/>
      <c r="AB300" s="31"/>
      <c r="AC300" s="31"/>
      <c r="AD300" s="31"/>
      <c r="AE300" s="31"/>
      <c r="AF300" s="31"/>
      <c r="AG300" s="31"/>
      <c r="AH300" s="31"/>
      <c r="AI300" s="31"/>
    </row>
    <row r="301" spans="1:35">
      <c r="A301" s="29">
        <v>91041</v>
      </c>
      <c r="B301" s="27" t="s">
        <v>753</v>
      </c>
      <c r="C301" s="27">
        <v>5639786</v>
      </c>
      <c r="D301" s="28">
        <v>4886483</v>
      </c>
      <c r="E301" s="28">
        <v>0</v>
      </c>
      <c r="F301" s="28">
        <v>0</v>
      </c>
      <c r="G301" s="28">
        <v>0</v>
      </c>
      <c r="H301" s="28">
        <v>687860</v>
      </c>
      <c r="I301" s="28">
        <f t="shared" si="12"/>
        <v>687860</v>
      </c>
      <c r="J301" s="28"/>
      <c r="K301" s="28">
        <v>350370</v>
      </c>
      <c r="L301" s="28">
        <v>1816</v>
      </c>
      <c r="M301" s="28">
        <v>1345715</v>
      </c>
      <c r="N301" s="28">
        <v>0</v>
      </c>
      <c r="O301" s="28">
        <f t="shared" si="13"/>
        <v>1697901</v>
      </c>
      <c r="P301" s="28"/>
      <c r="Q301" s="28">
        <f t="shared" si="14"/>
        <v>242264</v>
      </c>
      <c r="R301" s="28">
        <v>137572</v>
      </c>
      <c r="S301" s="28">
        <v>379836</v>
      </c>
      <c r="T301" s="30"/>
      <c r="U301" s="30"/>
      <c r="V301" s="30"/>
      <c r="W301" s="30"/>
      <c r="X301" s="30"/>
      <c r="Y301" s="30"/>
      <c r="Z301" s="30"/>
      <c r="AA301" s="30"/>
      <c r="AB301" s="31"/>
      <c r="AC301" s="31"/>
      <c r="AD301" s="31"/>
      <c r="AE301" s="31"/>
      <c r="AF301" s="31"/>
      <c r="AG301" s="31"/>
      <c r="AH301" s="31"/>
      <c r="AI301" s="31"/>
    </row>
    <row r="302" spans="1:35">
      <c r="A302" s="29">
        <v>91111</v>
      </c>
      <c r="B302" s="27" t="s">
        <v>754</v>
      </c>
      <c r="C302" s="27">
        <v>3047101</v>
      </c>
      <c r="D302" s="28">
        <v>2769848</v>
      </c>
      <c r="E302" s="28">
        <v>0</v>
      </c>
      <c r="F302" s="28">
        <v>0</v>
      </c>
      <c r="G302" s="28">
        <v>0</v>
      </c>
      <c r="H302" s="28">
        <v>526955</v>
      </c>
      <c r="I302" s="28">
        <f t="shared" si="12"/>
        <v>526955</v>
      </c>
      <c r="J302" s="28"/>
      <c r="K302" s="28">
        <v>198603</v>
      </c>
      <c r="L302" s="28">
        <v>1029</v>
      </c>
      <c r="M302" s="28">
        <v>762804</v>
      </c>
      <c r="N302" s="28">
        <v>0</v>
      </c>
      <c r="O302" s="28">
        <f t="shared" si="13"/>
        <v>962436</v>
      </c>
      <c r="P302" s="28"/>
      <c r="Q302" s="28">
        <f t="shared" si="14"/>
        <v>137325</v>
      </c>
      <c r="R302" s="28">
        <v>105395</v>
      </c>
      <c r="S302" s="28">
        <v>242720</v>
      </c>
      <c r="T302" s="30"/>
      <c r="U302" s="30"/>
      <c r="V302" s="30"/>
      <c r="W302" s="30"/>
      <c r="X302" s="30"/>
      <c r="Y302" s="30"/>
      <c r="Z302" s="30"/>
      <c r="AA302" s="30"/>
      <c r="AB302" s="31"/>
      <c r="AC302" s="31"/>
      <c r="AD302" s="31"/>
      <c r="AE302" s="31"/>
      <c r="AF302" s="31"/>
      <c r="AG302" s="31"/>
      <c r="AH302" s="31"/>
      <c r="AI302" s="31"/>
    </row>
    <row r="303" spans="1:35">
      <c r="A303" s="29">
        <v>91151</v>
      </c>
      <c r="B303" s="27" t="s">
        <v>755</v>
      </c>
      <c r="C303" s="27">
        <v>8868324</v>
      </c>
      <c r="D303" s="28">
        <v>7606034</v>
      </c>
      <c r="E303" s="28">
        <v>0</v>
      </c>
      <c r="F303" s="28">
        <v>0</v>
      </c>
      <c r="G303" s="28">
        <v>0</v>
      </c>
      <c r="H303" s="28">
        <v>1002870</v>
      </c>
      <c r="I303" s="28">
        <f t="shared" si="12"/>
        <v>1002870</v>
      </c>
      <c r="J303" s="28"/>
      <c r="K303" s="28">
        <v>545367</v>
      </c>
      <c r="L303" s="28">
        <v>2827</v>
      </c>
      <c r="M303" s="28">
        <v>2094667</v>
      </c>
      <c r="N303" s="28">
        <v>0</v>
      </c>
      <c r="O303" s="28">
        <f t="shared" si="13"/>
        <v>2642861</v>
      </c>
      <c r="P303" s="28"/>
      <c r="Q303" s="28">
        <f t="shared" si="14"/>
        <v>377095</v>
      </c>
      <c r="R303" s="28">
        <v>200576</v>
      </c>
      <c r="S303" s="28">
        <v>577671</v>
      </c>
      <c r="T303" s="30"/>
      <c r="U303" s="30"/>
      <c r="V303" s="30"/>
      <c r="W303" s="30"/>
      <c r="X303" s="30"/>
      <c r="Y303" s="30"/>
      <c r="Z303" s="30"/>
      <c r="AA303" s="30"/>
      <c r="AB303" s="31"/>
      <c r="AC303" s="31"/>
      <c r="AD303" s="31"/>
      <c r="AE303" s="31"/>
      <c r="AF303" s="31"/>
      <c r="AG303" s="31"/>
      <c r="AH303" s="31"/>
      <c r="AI303" s="31"/>
    </row>
    <row r="304" spans="1:35">
      <c r="A304" s="29">
        <v>98101</v>
      </c>
      <c r="B304" s="27" t="s">
        <v>669</v>
      </c>
      <c r="C304" s="27">
        <v>40276690</v>
      </c>
      <c r="D304" s="28">
        <v>34160722</v>
      </c>
      <c r="E304" s="28">
        <v>0</v>
      </c>
      <c r="F304" s="28">
        <v>0</v>
      </c>
      <c r="G304" s="28">
        <v>0</v>
      </c>
      <c r="H304" s="28">
        <v>4176610</v>
      </c>
      <c r="I304" s="28">
        <f t="shared" si="12"/>
        <v>4176610</v>
      </c>
      <c r="J304" s="28"/>
      <c r="K304" s="28">
        <v>2449387</v>
      </c>
      <c r="L304" s="28">
        <v>12696</v>
      </c>
      <c r="M304" s="28">
        <v>9407707</v>
      </c>
      <c r="N304" s="28">
        <v>0</v>
      </c>
      <c r="O304" s="28">
        <f t="shared" si="13"/>
        <v>11869790</v>
      </c>
      <c r="P304" s="28"/>
      <c r="Q304" s="28">
        <f t="shared" si="14"/>
        <v>1693634</v>
      </c>
      <c r="R304" s="28">
        <v>835323</v>
      </c>
      <c r="S304" s="28">
        <v>2528957</v>
      </c>
      <c r="T304" s="30"/>
      <c r="U304" s="30"/>
      <c r="V304" s="30"/>
      <c r="W304" s="30"/>
      <c r="X304" s="30"/>
      <c r="Y304" s="30"/>
      <c r="Z304" s="30"/>
      <c r="AA304" s="30"/>
      <c r="AB304" s="31"/>
      <c r="AC304" s="31"/>
      <c r="AD304" s="31"/>
      <c r="AE304" s="31"/>
      <c r="AF304" s="31"/>
      <c r="AG304" s="31"/>
      <c r="AH304" s="31"/>
      <c r="AI304" s="31"/>
    </row>
    <row r="305" spans="1:35">
      <c r="A305" s="29">
        <v>98103</v>
      </c>
      <c r="B305" s="27" t="s">
        <v>670</v>
      </c>
      <c r="C305" s="27">
        <v>8105226</v>
      </c>
      <c r="D305" s="28">
        <v>6289173</v>
      </c>
      <c r="E305" s="28">
        <v>0</v>
      </c>
      <c r="F305" s="28">
        <v>0</v>
      </c>
      <c r="G305" s="28">
        <v>0</v>
      </c>
      <c r="H305" s="28">
        <v>218265</v>
      </c>
      <c r="I305" s="28">
        <f t="shared" si="12"/>
        <v>218265</v>
      </c>
      <c r="J305" s="28"/>
      <c r="K305" s="28">
        <v>450945</v>
      </c>
      <c r="L305" s="28">
        <v>2337</v>
      </c>
      <c r="M305" s="28">
        <v>1732010</v>
      </c>
      <c r="N305" s="28">
        <v>0</v>
      </c>
      <c r="O305" s="28">
        <f t="shared" si="13"/>
        <v>2185292</v>
      </c>
      <c r="P305" s="28"/>
      <c r="Q305" s="28">
        <f t="shared" si="14"/>
        <v>311807</v>
      </c>
      <c r="R305" s="28">
        <v>43652</v>
      </c>
      <c r="S305" s="28">
        <v>355459</v>
      </c>
      <c r="T305" s="30"/>
      <c r="U305" s="30"/>
      <c r="V305" s="30"/>
      <c r="W305" s="30"/>
      <c r="X305" s="30"/>
      <c r="Y305" s="30"/>
      <c r="Z305" s="30"/>
      <c r="AA305" s="30"/>
      <c r="AB305" s="31"/>
      <c r="AC305" s="31"/>
      <c r="AD305" s="31"/>
      <c r="AE305" s="31"/>
      <c r="AF305" s="31"/>
      <c r="AG305" s="31"/>
      <c r="AH305" s="31"/>
      <c r="AI305" s="31"/>
    </row>
    <row r="306" spans="1:35">
      <c r="A306" s="29">
        <v>98111</v>
      </c>
      <c r="B306" s="27" t="s">
        <v>756</v>
      </c>
      <c r="C306" s="27">
        <v>15328314</v>
      </c>
      <c r="D306" s="28">
        <v>12123671</v>
      </c>
      <c r="E306" s="28">
        <v>0</v>
      </c>
      <c r="F306" s="28">
        <v>0</v>
      </c>
      <c r="G306" s="28">
        <v>0</v>
      </c>
      <c r="H306" s="28">
        <v>621765</v>
      </c>
      <c r="I306" s="28">
        <f t="shared" si="12"/>
        <v>621765</v>
      </c>
      <c r="J306" s="28"/>
      <c r="K306" s="28">
        <v>869290</v>
      </c>
      <c r="L306" s="28">
        <v>4506</v>
      </c>
      <c r="M306" s="28">
        <v>3338804</v>
      </c>
      <c r="N306" s="28">
        <v>0</v>
      </c>
      <c r="O306" s="28">
        <f t="shared" si="13"/>
        <v>4212600</v>
      </c>
      <c r="P306" s="28"/>
      <c r="Q306" s="28">
        <f t="shared" si="14"/>
        <v>601072</v>
      </c>
      <c r="R306" s="28">
        <v>124349</v>
      </c>
      <c r="S306" s="28">
        <v>725421</v>
      </c>
      <c r="T306" s="30"/>
      <c r="U306" s="30"/>
      <c r="V306" s="30"/>
      <c r="W306" s="30"/>
      <c r="X306" s="30"/>
      <c r="Y306" s="30"/>
      <c r="Z306" s="30"/>
      <c r="AA306" s="30"/>
      <c r="AB306" s="31"/>
      <c r="AC306" s="31"/>
      <c r="AD306" s="31"/>
      <c r="AE306" s="31"/>
      <c r="AF306" s="31"/>
      <c r="AG306" s="31"/>
      <c r="AH306" s="31"/>
      <c r="AI306" s="31"/>
    </row>
    <row r="307" spans="1:35">
      <c r="A307" s="29">
        <v>98131</v>
      </c>
      <c r="B307" s="27" t="s">
        <v>757</v>
      </c>
      <c r="C307" s="27">
        <v>4316628</v>
      </c>
      <c r="D307" s="28">
        <v>2950894</v>
      </c>
      <c r="E307" s="28">
        <v>0</v>
      </c>
      <c r="F307" s="28">
        <v>0</v>
      </c>
      <c r="G307" s="28">
        <v>0</v>
      </c>
      <c r="H307" s="28">
        <v>0</v>
      </c>
      <c r="I307" s="28">
        <f t="shared" si="12"/>
        <v>0</v>
      </c>
      <c r="J307" s="28"/>
      <c r="K307" s="28">
        <v>211585</v>
      </c>
      <c r="L307" s="28">
        <v>1097</v>
      </c>
      <c r="M307" s="28">
        <v>812663</v>
      </c>
      <c r="N307" s="28">
        <v>327435</v>
      </c>
      <c r="O307" s="28">
        <f t="shared" si="13"/>
        <v>1352780</v>
      </c>
      <c r="P307" s="28"/>
      <c r="Q307" s="28">
        <f t="shared" si="14"/>
        <v>146301</v>
      </c>
      <c r="R307" s="28">
        <v>-65490</v>
      </c>
      <c r="S307" s="28">
        <v>80811</v>
      </c>
      <c r="T307" s="30"/>
      <c r="U307" s="30"/>
      <c r="V307" s="30"/>
      <c r="W307" s="30"/>
      <c r="X307" s="30"/>
      <c r="Y307" s="30"/>
      <c r="Z307" s="30"/>
      <c r="AA307" s="30"/>
      <c r="AB307" s="31"/>
      <c r="AC307" s="31"/>
      <c r="AD307" s="31"/>
      <c r="AE307" s="31"/>
      <c r="AF307" s="31"/>
      <c r="AG307" s="31"/>
      <c r="AH307" s="31"/>
      <c r="AI307" s="31"/>
    </row>
    <row r="308" spans="1:35">
      <c r="A308" s="29">
        <v>99401</v>
      </c>
      <c r="B308" s="27" t="s">
        <v>673</v>
      </c>
      <c r="C308" s="27">
        <v>13222163</v>
      </c>
      <c r="D308" s="28">
        <v>10959935</v>
      </c>
      <c r="E308" s="28">
        <v>0</v>
      </c>
      <c r="F308" s="28">
        <v>0</v>
      </c>
      <c r="G308" s="28">
        <v>0</v>
      </c>
      <c r="H308" s="28">
        <v>1109455</v>
      </c>
      <c r="I308" s="28">
        <f t="shared" si="12"/>
        <v>1109455</v>
      </c>
      <c r="J308" s="28"/>
      <c r="K308" s="28">
        <v>785847</v>
      </c>
      <c r="L308" s="28">
        <v>4073</v>
      </c>
      <c r="M308" s="28">
        <v>3018316</v>
      </c>
      <c r="N308" s="28">
        <v>0</v>
      </c>
      <c r="O308" s="28">
        <f t="shared" si="13"/>
        <v>3808236</v>
      </c>
      <c r="P308" s="28"/>
      <c r="Q308" s="28">
        <f t="shared" si="14"/>
        <v>543376</v>
      </c>
      <c r="R308" s="28">
        <v>221891</v>
      </c>
      <c r="S308" s="28">
        <v>765267</v>
      </c>
      <c r="T308" s="30"/>
      <c r="U308" s="30"/>
      <c r="V308" s="30"/>
      <c r="W308" s="30"/>
      <c r="X308" s="30"/>
      <c r="Y308" s="30"/>
      <c r="Z308" s="30"/>
      <c r="AA308" s="30"/>
      <c r="AB308" s="31"/>
      <c r="AC308" s="31"/>
      <c r="AD308" s="31"/>
      <c r="AE308" s="31"/>
      <c r="AF308" s="31"/>
      <c r="AG308" s="31"/>
      <c r="AH308" s="31"/>
      <c r="AI308" s="31"/>
    </row>
    <row r="309" spans="1:35">
      <c r="A309" s="29">
        <v>99521</v>
      </c>
      <c r="B309" s="27" t="s">
        <v>758</v>
      </c>
      <c r="C309" s="27">
        <v>5884069</v>
      </c>
      <c r="D309" s="28">
        <v>5058674</v>
      </c>
      <c r="E309" s="28">
        <v>0</v>
      </c>
      <c r="F309" s="28">
        <v>0</v>
      </c>
      <c r="G309" s="28">
        <v>0</v>
      </c>
      <c r="H309" s="28">
        <v>684205</v>
      </c>
      <c r="I309" s="28">
        <f t="shared" si="12"/>
        <v>684205</v>
      </c>
      <c r="J309" s="28"/>
      <c r="K309" s="28">
        <v>362716</v>
      </c>
      <c r="L309" s="28">
        <v>1880</v>
      </c>
      <c r="M309" s="28">
        <v>1393136</v>
      </c>
      <c r="N309" s="28">
        <v>0</v>
      </c>
      <c r="O309" s="28">
        <f t="shared" si="13"/>
        <v>1757732</v>
      </c>
      <c r="P309" s="28"/>
      <c r="Q309" s="28">
        <f t="shared" si="14"/>
        <v>250801</v>
      </c>
      <c r="R309" s="28">
        <v>136840</v>
      </c>
      <c r="S309" s="28">
        <v>387641</v>
      </c>
      <c r="T309" s="30"/>
      <c r="U309" s="30"/>
      <c r="V309" s="30"/>
      <c r="W309" s="30"/>
      <c r="X309" s="30"/>
      <c r="Y309" s="30"/>
      <c r="Z309" s="30"/>
      <c r="AA309" s="30"/>
      <c r="AB309" s="31"/>
      <c r="AC309" s="31"/>
      <c r="AD309" s="31"/>
      <c r="AE309" s="31"/>
      <c r="AF309" s="31"/>
      <c r="AG309" s="31"/>
      <c r="AH309" s="31"/>
      <c r="AI309" s="31"/>
    </row>
    <row r="310" spans="1:35">
      <c r="A310" s="29">
        <v>99831</v>
      </c>
      <c r="B310" s="27" t="s">
        <v>759</v>
      </c>
      <c r="C310" s="27">
        <v>749922</v>
      </c>
      <c r="D310" s="120">
        <v>771058</v>
      </c>
      <c r="E310" s="120">
        <v>0</v>
      </c>
      <c r="F310" s="120">
        <v>0</v>
      </c>
      <c r="G310" s="120">
        <v>0</v>
      </c>
      <c r="H310" s="120">
        <v>227575</v>
      </c>
      <c r="I310" s="120">
        <f t="shared" si="12"/>
        <v>227575</v>
      </c>
      <c r="J310" s="120"/>
      <c r="K310" s="120">
        <v>55286</v>
      </c>
      <c r="L310" s="120">
        <v>287</v>
      </c>
      <c r="M310" s="120">
        <v>212346</v>
      </c>
      <c r="N310" s="120">
        <v>0</v>
      </c>
      <c r="O310" s="120">
        <f t="shared" si="13"/>
        <v>267919</v>
      </c>
      <c r="P310" s="120"/>
      <c r="Q310" s="120">
        <f t="shared" si="14"/>
        <v>38228</v>
      </c>
      <c r="R310" s="120">
        <v>45512</v>
      </c>
      <c r="S310" s="120">
        <v>83740</v>
      </c>
      <c r="T310" s="30"/>
      <c r="U310" s="30"/>
      <c r="V310" s="30"/>
      <c r="W310" s="30"/>
      <c r="X310" s="30"/>
      <c r="Y310" s="30"/>
      <c r="Z310" s="30"/>
      <c r="AA310" s="30"/>
      <c r="AB310" s="31"/>
      <c r="AC310" s="31"/>
      <c r="AD310" s="31"/>
      <c r="AE310" s="31"/>
      <c r="AF310" s="31"/>
      <c r="AG310" s="31"/>
      <c r="AH310" s="31"/>
      <c r="AI310" s="31"/>
    </row>
    <row r="311" spans="1:35" ht="18" customHeight="1">
      <c r="A311" s="32"/>
      <c r="B311" s="33" t="s">
        <v>325</v>
      </c>
      <c r="C311" s="41">
        <f>SUM(C7:C310)</f>
        <v>43503399006</v>
      </c>
      <c r="D311" s="121">
        <f t="shared" ref="D311" si="15">SUM(D7:D310)</f>
        <v>32786624459</v>
      </c>
      <c r="E311" s="121">
        <v>0</v>
      </c>
      <c r="F311" s="121">
        <v>0</v>
      </c>
      <c r="G311" s="121">
        <v>0</v>
      </c>
      <c r="H311" s="121">
        <f>SUM(H7:H310)</f>
        <v>1069202810</v>
      </c>
      <c r="I311" s="28">
        <f>SUM(I7:I310)</f>
        <v>1069202810</v>
      </c>
      <c r="J311" s="28"/>
      <c r="K311" s="28">
        <f>SUM(K7:K310)</f>
        <v>2350861287</v>
      </c>
      <c r="L311" s="28">
        <f t="shared" ref="L311" si="16">SUM(L7:L310)</f>
        <v>12184938</v>
      </c>
      <c r="M311" s="28">
        <f>SUM(M7:M310)</f>
        <v>9029286691</v>
      </c>
      <c r="N311" s="28">
        <f>SUM(N7:N310)</f>
        <v>1069202771</v>
      </c>
      <c r="O311" s="28">
        <f t="shared" ref="O311" si="17">SUM(O7:O310)</f>
        <v>12461535687</v>
      </c>
      <c r="P311" s="28"/>
      <c r="Q311" s="28">
        <f t="shared" si="14"/>
        <v>1625508214</v>
      </c>
      <c r="R311" s="121">
        <f t="shared" ref="R311:S311" si="18">SUM(R7:R310)</f>
        <v>-50</v>
      </c>
      <c r="S311" s="121">
        <f t="shared" si="18"/>
        <v>1625508164</v>
      </c>
      <c r="T311" s="30"/>
      <c r="U311" s="30"/>
      <c r="V311" s="30"/>
      <c r="W311" s="30"/>
      <c r="X311" s="30"/>
      <c r="Y311" s="30"/>
      <c r="Z311" s="30"/>
      <c r="AA311" s="30"/>
    </row>
    <row r="312" spans="1:35" ht="18" customHeight="1">
      <c r="A312" s="34"/>
      <c r="B312" s="35"/>
      <c r="C312" s="35"/>
      <c r="D312" s="36"/>
      <c r="F312" s="36"/>
      <c r="G312" s="36"/>
      <c r="H312" s="36"/>
      <c r="I312" s="36"/>
      <c r="J312" s="36"/>
      <c r="K312" s="36"/>
      <c r="L312" s="36"/>
      <c r="M312" s="36"/>
      <c r="N312" s="36"/>
      <c r="O312" s="36"/>
      <c r="P312" s="36"/>
      <c r="Q312" s="122"/>
      <c r="R312" s="36"/>
      <c r="S312" s="36"/>
      <c r="T312" s="36"/>
      <c r="U312" s="36"/>
      <c r="V312" s="36"/>
      <c r="W312" s="36"/>
      <c r="X312" s="36"/>
      <c r="Y312" s="36"/>
      <c r="Z312" s="36"/>
      <c r="AA312" s="36"/>
    </row>
    <row r="313" spans="1:35" ht="18" customHeight="1"/>
    <row r="314" spans="1:35" ht="18" customHeight="1"/>
    <row r="315" spans="1:35" ht="18" customHeight="1"/>
    <row r="316" spans="1:35" ht="18" hidden="1" customHeight="1">
      <c r="B316" s="27" t="s">
        <v>676</v>
      </c>
      <c r="C316" s="26" t="s">
        <v>360</v>
      </c>
    </row>
    <row r="317" spans="1:35" ht="18" hidden="1" customHeight="1">
      <c r="B317" s="27" t="s">
        <v>508</v>
      </c>
      <c r="C317" s="29">
        <v>33501</v>
      </c>
    </row>
    <row r="318" spans="1:35" ht="18" hidden="1" customHeight="1">
      <c r="B318" s="27" t="s">
        <v>570</v>
      </c>
      <c r="C318" s="29">
        <v>36301</v>
      </c>
    </row>
    <row r="319" spans="1:35" ht="18" hidden="1" customHeight="1">
      <c r="B319" s="27" t="s">
        <v>378</v>
      </c>
      <c r="C319" s="29">
        <v>10800</v>
      </c>
      <c r="S319" s="39"/>
    </row>
    <row r="320" spans="1:35" ht="18" hidden="1" customHeight="1">
      <c r="B320" s="27" t="s">
        <v>432</v>
      </c>
      <c r="C320" s="29">
        <v>30105</v>
      </c>
    </row>
    <row r="321" spans="2:19" ht="18" hidden="1" customHeight="1">
      <c r="B321" s="27" t="s">
        <v>428</v>
      </c>
      <c r="C321" s="29">
        <v>30100</v>
      </c>
    </row>
    <row r="322" spans="2:19" ht="18" hidden="1" customHeight="1">
      <c r="B322" s="27" t="s">
        <v>433</v>
      </c>
      <c r="C322" s="29">
        <v>30200</v>
      </c>
    </row>
    <row r="323" spans="2:19" ht="18" hidden="1" customHeight="1">
      <c r="B323" s="27" t="s">
        <v>434</v>
      </c>
      <c r="C323" s="29">
        <v>30300</v>
      </c>
    </row>
    <row r="324" spans="2:19" ht="18" hidden="1" customHeight="1">
      <c r="B324" s="27" t="s">
        <v>532</v>
      </c>
      <c r="C324" s="29">
        <v>34901</v>
      </c>
    </row>
    <row r="325" spans="2:19" ht="18" hidden="1" customHeight="1">
      <c r="B325" s="27" t="s">
        <v>435</v>
      </c>
      <c r="C325" s="29">
        <v>30400</v>
      </c>
    </row>
    <row r="326" spans="2:19" ht="18" hidden="1" customHeight="1">
      <c r="B326" s="27" t="s">
        <v>407</v>
      </c>
      <c r="C326" s="29">
        <v>20100</v>
      </c>
    </row>
    <row r="327" spans="2:19" ht="18" hidden="1" customHeight="1">
      <c r="B327" s="27" t="s">
        <v>589</v>
      </c>
      <c r="C327" s="29">
        <v>36901</v>
      </c>
      <c r="S327" s="39"/>
    </row>
    <row r="328" spans="2:19" ht="18" hidden="1" customHeight="1">
      <c r="B328" s="27" t="s">
        <v>505</v>
      </c>
      <c r="C328" s="29">
        <v>33402</v>
      </c>
      <c r="S328" s="40"/>
    </row>
    <row r="329" spans="2:19" ht="18" hidden="1" customHeight="1">
      <c r="B329" s="27" t="s">
        <v>437</v>
      </c>
      <c r="C329" s="29">
        <v>30500</v>
      </c>
      <c r="S329" s="39"/>
    </row>
    <row r="330" spans="2:19" ht="18" hidden="1" customHeight="1">
      <c r="B330" s="27" t="s">
        <v>604</v>
      </c>
      <c r="C330" s="29">
        <v>37610</v>
      </c>
    </row>
    <row r="331" spans="2:19" ht="18" hidden="1" customHeight="1">
      <c r="B331" s="27" t="s">
        <v>451</v>
      </c>
      <c r="C331" s="29">
        <v>31110</v>
      </c>
    </row>
    <row r="332" spans="2:19" ht="18" hidden="1" customHeight="1">
      <c r="B332" s="27" t="s">
        <v>450</v>
      </c>
      <c r="C332" s="29">
        <v>31105</v>
      </c>
    </row>
    <row r="333" spans="2:19" ht="18" hidden="1" customHeight="1">
      <c r="B333" s="27" t="s">
        <v>438</v>
      </c>
      <c r="C333" s="29">
        <v>30600</v>
      </c>
    </row>
    <row r="334" spans="2:19" ht="18" hidden="1" customHeight="1">
      <c r="B334" s="27" t="s">
        <v>401</v>
      </c>
      <c r="C334" s="29">
        <v>18600</v>
      </c>
    </row>
    <row r="335" spans="2:19" ht="18" hidden="1" customHeight="1">
      <c r="B335" s="27" t="s">
        <v>498</v>
      </c>
      <c r="C335" s="29">
        <v>33206</v>
      </c>
    </row>
    <row r="336" spans="2:19" ht="18" hidden="1" customHeight="1">
      <c r="B336" s="27" t="s">
        <v>441</v>
      </c>
      <c r="C336" s="29">
        <v>30705</v>
      </c>
    </row>
    <row r="337" spans="2:35" ht="18" hidden="1" customHeight="1">
      <c r="B337" s="27" t="s">
        <v>440</v>
      </c>
      <c r="C337" s="29">
        <v>30700</v>
      </c>
    </row>
    <row r="338" spans="2:35" s="38" customFormat="1" ht="18" hidden="1" customHeight="1">
      <c r="B338" s="27" t="s">
        <v>442</v>
      </c>
      <c r="C338" s="29">
        <v>30800</v>
      </c>
      <c r="E338" s="37"/>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row>
    <row r="339" spans="2:35" s="38" customFormat="1" ht="18" hidden="1" customHeight="1">
      <c r="B339" s="27" t="s">
        <v>611</v>
      </c>
      <c r="C339" s="29">
        <v>37901</v>
      </c>
      <c r="E339" s="37"/>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row>
    <row r="340" spans="2:35" s="38" customFormat="1" ht="18" hidden="1" customHeight="1">
      <c r="B340" s="27" t="s">
        <v>444</v>
      </c>
      <c r="C340" s="29">
        <v>30905</v>
      </c>
      <c r="E340" s="37"/>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row>
    <row r="341" spans="2:35" s="38" customFormat="1" ht="18" hidden="1" customHeight="1">
      <c r="B341" s="27" t="s">
        <v>665</v>
      </c>
      <c r="C341" s="29">
        <v>90901</v>
      </c>
      <c r="E341" s="37"/>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row>
    <row r="342" spans="2:35" s="38" customFormat="1" ht="18" hidden="1" customHeight="1">
      <c r="B342" s="27" t="s">
        <v>443</v>
      </c>
      <c r="C342" s="29">
        <v>30900</v>
      </c>
      <c r="E342" s="37"/>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row>
    <row r="343" spans="2:35" s="38" customFormat="1" ht="18" hidden="1" customHeight="1">
      <c r="B343" s="27" t="s">
        <v>526</v>
      </c>
      <c r="C343" s="29">
        <v>34505</v>
      </c>
      <c r="E343" s="37"/>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row>
    <row r="344" spans="2:35" s="38" customFormat="1" ht="18" hidden="1" customHeight="1">
      <c r="B344" s="27" t="s">
        <v>634</v>
      </c>
      <c r="C344" s="29">
        <v>38801</v>
      </c>
      <c r="E344" s="37"/>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row>
    <row r="345" spans="2:35" s="38" customFormat="1" ht="18" hidden="1" customHeight="1">
      <c r="B345" s="27" t="s">
        <v>626</v>
      </c>
      <c r="C345" s="29">
        <v>38601</v>
      </c>
      <c r="E345" s="37"/>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row>
    <row r="346" spans="2:35" s="38" customFormat="1" ht="18" hidden="1" customHeight="1">
      <c r="B346" s="27" t="s">
        <v>446</v>
      </c>
      <c r="C346" s="29">
        <v>31005</v>
      </c>
      <c r="E346" s="37"/>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row>
    <row r="347" spans="2:35" s="38" customFormat="1" ht="18" hidden="1" customHeight="1">
      <c r="B347" s="27" t="s">
        <v>445</v>
      </c>
      <c r="C347" s="29">
        <v>31000</v>
      </c>
      <c r="E347" s="37"/>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row>
    <row r="348" spans="2:35" s="38" customFormat="1" ht="18" hidden="1" customHeight="1">
      <c r="B348" s="27" t="s">
        <v>447</v>
      </c>
      <c r="C348" s="29">
        <v>31100</v>
      </c>
      <c r="E348" s="37"/>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row>
    <row r="349" spans="2:35" s="38" customFormat="1" ht="18" hidden="1" customHeight="1">
      <c r="B349" s="27" t="s">
        <v>452</v>
      </c>
      <c r="C349" s="29">
        <v>31200</v>
      </c>
      <c r="E349" s="37"/>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row>
    <row r="350" spans="2:35" s="38" customFormat="1" ht="18" hidden="1" customHeight="1">
      <c r="B350" s="27" t="s">
        <v>454</v>
      </c>
      <c r="C350" s="29">
        <v>31300</v>
      </c>
      <c r="E350" s="37"/>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row>
    <row r="351" spans="2:35" s="38" customFormat="1" ht="18" hidden="1" customHeight="1">
      <c r="B351" s="27" t="s">
        <v>458</v>
      </c>
      <c r="C351" s="29">
        <v>31405</v>
      </c>
      <c r="E351" s="37"/>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row>
    <row r="352" spans="2:35" s="38" customFormat="1" ht="18" hidden="1" customHeight="1">
      <c r="B352" s="27" t="s">
        <v>457</v>
      </c>
      <c r="C352" s="29">
        <v>31400</v>
      </c>
      <c r="E352" s="37"/>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row>
    <row r="353" spans="2:35" s="38" customFormat="1" ht="18" hidden="1" customHeight="1">
      <c r="B353" s="27" t="s">
        <v>459</v>
      </c>
      <c r="C353" s="29">
        <v>31500</v>
      </c>
      <c r="E353" s="37"/>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row>
    <row r="354" spans="2:35" s="38" customFormat="1" ht="18" hidden="1" customHeight="1">
      <c r="B354" s="27" t="s">
        <v>577</v>
      </c>
      <c r="C354" s="29">
        <v>36501</v>
      </c>
      <c r="E354" s="37"/>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row>
    <row r="355" spans="2:35" s="38" customFormat="1" ht="17.25" hidden="1" customHeight="1">
      <c r="B355" s="27" t="s">
        <v>579</v>
      </c>
      <c r="C355" s="29">
        <v>36505</v>
      </c>
      <c r="E355" s="37"/>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row>
    <row r="356" spans="2:35" s="38" customFormat="1" ht="18" hidden="1" customHeight="1">
      <c r="B356" s="27" t="s">
        <v>455</v>
      </c>
      <c r="C356" s="29">
        <v>31301</v>
      </c>
      <c r="E356" s="37"/>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row>
    <row r="357" spans="2:35" s="38" customFormat="1" ht="18" hidden="1" customHeight="1">
      <c r="B357" s="27" t="s">
        <v>461</v>
      </c>
      <c r="C357" s="29">
        <v>31605</v>
      </c>
      <c r="E357" s="37"/>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row>
    <row r="358" spans="2:35" s="38" customFormat="1" ht="18" hidden="1" customHeight="1">
      <c r="B358" s="27" t="s">
        <v>460</v>
      </c>
      <c r="C358" s="29">
        <v>31600</v>
      </c>
      <c r="E358" s="37"/>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row>
    <row r="359" spans="2:35" s="38" customFormat="1" ht="18" hidden="1" customHeight="1">
      <c r="B359" s="27" t="s">
        <v>645</v>
      </c>
      <c r="C359" s="29">
        <v>39209</v>
      </c>
      <c r="E359" s="37"/>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row>
    <row r="360" spans="2:35" s="38" customFormat="1" ht="18" hidden="1" customHeight="1">
      <c r="B360" s="27" t="s">
        <v>462</v>
      </c>
      <c r="C360" s="29">
        <v>31700</v>
      </c>
      <c r="E360" s="37"/>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row>
    <row r="361" spans="2:35" s="38" customFormat="1" ht="18" hidden="1" customHeight="1">
      <c r="B361" s="27" t="s">
        <v>463</v>
      </c>
      <c r="C361" s="29">
        <v>31800</v>
      </c>
      <c r="E361" s="37"/>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row>
    <row r="362" spans="2:35" s="38" customFormat="1" ht="18" hidden="1" customHeight="1">
      <c r="B362" s="27" t="s">
        <v>464</v>
      </c>
      <c r="C362" s="29">
        <v>31805</v>
      </c>
      <c r="E362" s="37"/>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row>
    <row r="363" spans="2:35" s="38" customFormat="1" ht="18" hidden="1" customHeight="1">
      <c r="B363" s="27" t="s">
        <v>543</v>
      </c>
      <c r="C363" s="29">
        <v>35305</v>
      </c>
      <c r="E363" s="37"/>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row>
    <row r="364" spans="2:35" s="38" customFormat="1" ht="18" hidden="1" customHeight="1">
      <c r="B364" s="27" t="s">
        <v>494</v>
      </c>
      <c r="C364" s="29">
        <v>33202</v>
      </c>
      <c r="E364" s="37"/>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row>
    <row r="365" spans="2:35" s="38" customFormat="1" ht="18" hidden="1" customHeight="1">
      <c r="B365" s="27" t="s">
        <v>559</v>
      </c>
      <c r="C365" s="29">
        <v>36005</v>
      </c>
      <c r="E365" s="37"/>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row>
    <row r="366" spans="2:35" s="38" customFormat="1" ht="18" hidden="1" customHeight="1">
      <c r="B366" s="27" t="s">
        <v>587</v>
      </c>
      <c r="C366" s="29">
        <v>36810</v>
      </c>
      <c r="E366" s="37"/>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row>
    <row r="367" spans="2:35" s="38" customFormat="1" ht="18" hidden="1" customHeight="1">
      <c r="B367" s="27" t="s">
        <v>563</v>
      </c>
      <c r="C367" s="29">
        <v>36009</v>
      </c>
      <c r="E367" s="37"/>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row>
    <row r="368" spans="2:35" s="38" customFormat="1" ht="18" hidden="1" customHeight="1">
      <c r="B368" s="27" t="s">
        <v>554</v>
      </c>
      <c r="C368" s="29">
        <v>36000</v>
      </c>
      <c r="E368" s="37"/>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row>
    <row r="369" spans="2:35" s="38" customFormat="1" ht="18" hidden="1" customHeight="1">
      <c r="B369" s="27" t="s">
        <v>467</v>
      </c>
      <c r="C369" s="29">
        <v>31900</v>
      </c>
      <c r="E369" s="37"/>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row>
    <row r="370" spans="2:35" s="38" customFormat="1" ht="18" hidden="1" customHeight="1">
      <c r="B370" s="27" t="s">
        <v>468</v>
      </c>
      <c r="C370" s="29">
        <v>32000</v>
      </c>
      <c r="E370" s="37"/>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row>
    <row r="371" spans="2:35" s="38" customFormat="1" ht="18" hidden="1" customHeight="1">
      <c r="B371" s="27" t="s">
        <v>545</v>
      </c>
      <c r="C371" s="29">
        <v>35401</v>
      </c>
      <c r="E371" s="37"/>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row>
    <row r="372" spans="2:35" s="38" customFormat="1" ht="18" hidden="1" customHeight="1">
      <c r="B372" s="27" t="s">
        <v>471</v>
      </c>
      <c r="C372" s="29">
        <v>32200</v>
      </c>
      <c r="E372" s="37"/>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row>
    <row r="373" spans="2:35" s="38" customFormat="1" ht="18" hidden="1" customHeight="1">
      <c r="B373" s="27" t="s">
        <v>472</v>
      </c>
      <c r="C373" s="29">
        <v>32300</v>
      </c>
      <c r="E373" s="37"/>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row>
    <row r="374" spans="2:35" s="38" customFormat="1" ht="18" hidden="1" customHeight="1">
      <c r="B374" s="27" t="s">
        <v>473</v>
      </c>
      <c r="C374" s="29">
        <v>32305</v>
      </c>
      <c r="E374" s="37"/>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row>
    <row r="375" spans="2:35" s="38" customFormat="1" ht="18" hidden="1" customHeight="1">
      <c r="B375" s="27" t="s">
        <v>619</v>
      </c>
      <c r="C375" s="29">
        <v>38210</v>
      </c>
      <c r="E375" s="37"/>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row>
    <row r="376" spans="2:35" s="38" customFormat="1" ht="18" hidden="1" customHeight="1">
      <c r="B376" s="27" t="s">
        <v>429</v>
      </c>
      <c r="C376" s="29">
        <v>30102</v>
      </c>
      <c r="E376" s="37"/>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row>
    <row r="377" spans="2:35" s="38" customFormat="1" ht="18" hidden="1" customHeight="1">
      <c r="B377" s="27" t="s">
        <v>584</v>
      </c>
      <c r="C377" s="29">
        <v>36705</v>
      </c>
      <c r="E377" s="37"/>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row>
    <row r="378" spans="2:35" s="38" customFormat="1" ht="18" hidden="1" customHeight="1">
      <c r="B378" s="27" t="s">
        <v>592</v>
      </c>
      <c r="C378" s="29">
        <v>37005</v>
      </c>
      <c r="E378" s="37"/>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row>
    <row r="379" spans="2:35" s="38" customFormat="1" ht="18" hidden="1" customHeight="1">
      <c r="B379" s="27" t="s">
        <v>474</v>
      </c>
      <c r="C379" s="29">
        <v>32400</v>
      </c>
      <c r="E379" s="37"/>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row>
    <row r="380" spans="2:35" s="38" customFormat="1" ht="18" hidden="1" customHeight="1">
      <c r="B380" s="27" t="s">
        <v>555</v>
      </c>
      <c r="C380" s="29">
        <v>36001</v>
      </c>
      <c r="E380" s="37"/>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row>
    <row r="381" spans="2:35" s="38" customFormat="1" ht="18" hidden="1" customHeight="1">
      <c r="B381" s="27" t="s">
        <v>405</v>
      </c>
      <c r="C381" s="29">
        <v>19005</v>
      </c>
      <c r="E381" s="37"/>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row>
    <row r="382" spans="2:35" s="38" customFormat="1" ht="18" hidden="1" customHeight="1">
      <c r="B382" s="27" t="s">
        <v>557</v>
      </c>
      <c r="C382" s="29">
        <v>36003</v>
      </c>
      <c r="E382" s="37"/>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row>
    <row r="383" spans="2:35" s="38" customFormat="1" ht="18" hidden="1" customHeight="1">
      <c r="B383" s="27" t="s">
        <v>660</v>
      </c>
      <c r="C383" s="29">
        <v>40000</v>
      </c>
      <c r="E383" s="37"/>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row>
    <row r="384" spans="2:35" s="38" customFormat="1" ht="18" hidden="1" customHeight="1">
      <c r="B384" s="27" t="s">
        <v>490</v>
      </c>
      <c r="C384" s="29">
        <v>33027</v>
      </c>
      <c r="E384" s="37"/>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row>
    <row r="385" spans="2:35" s="38" customFormat="1" ht="18" hidden="1" customHeight="1">
      <c r="B385" s="27" t="s">
        <v>558</v>
      </c>
      <c r="C385" s="29">
        <v>36004</v>
      </c>
      <c r="E385" s="37"/>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row>
    <row r="386" spans="2:35" s="38" customFormat="1" ht="18" hidden="1" customHeight="1">
      <c r="B386" s="27" t="s">
        <v>478</v>
      </c>
      <c r="C386" s="29">
        <v>32505</v>
      </c>
      <c r="E386" s="37"/>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row>
    <row r="387" spans="2:35" s="38" customFormat="1" ht="18" hidden="1" customHeight="1">
      <c r="B387" s="27" t="s">
        <v>479</v>
      </c>
      <c r="C387" s="29">
        <v>32600</v>
      </c>
      <c r="E387" s="37"/>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row>
    <row r="388" spans="2:35" s="38" customFormat="1" ht="18" hidden="1" customHeight="1">
      <c r="B388" s="27" t="s">
        <v>481</v>
      </c>
      <c r="C388" s="29">
        <v>32700</v>
      </c>
      <c r="E388" s="37"/>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row>
    <row r="389" spans="2:35" s="38" customFormat="1" ht="18" hidden="1" customHeight="1">
      <c r="B389" s="27" t="s">
        <v>482</v>
      </c>
      <c r="C389" s="29">
        <v>32800</v>
      </c>
      <c r="E389" s="37"/>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row>
    <row r="390" spans="2:35" s="38" customFormat="1" ht="18" hidden="1" customHeight="1">
      <c r="B390" s="27" t="s">
        <v>485</v>
      </c>
      <c r="C390" s="29">
        <v>32905</v>
      </c>
      <c r="E390" s="37"/>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row>
    <row r="391" spans="2:35" s="38" customFormat="1" ht="18" hidden="1" customHeight="1">
      <c r="B391" s="27" t="s">
        <v>483</v>
      </c>
      <c r="C391" s="29">
        <v>32900</v>
      </c>
      <c r="E391" s="37"/>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row>
    <row r="392" spans="2:35" s="38" customFormat="1" ht="18" hidden="1" customHeight="1">
      <c r="B392" s="27" t="s">
        <v>488</v>
      </c>
      <c r="C392" s="29">
        <v>33000</v>
      </c>
      <c r="E392" s="37"/>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row>
    <row r="393" spans="2:35" s="38" customFormat="1" ht="18" hidden="1" customHeight="1">
      <c r="B393" s="27" t="s">
        <v>380</v>
      </c>
      <c r="C393" s="29">
        <v>10900</v>
      </c>
      <c r="E393" s="37"/>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row>
    <row r="394" spans="2:35" s="38" customFormat="1" ht="18" hidden="1" customHeight="1">
      <c r="B394" s="27" t="s">
        <v>400</v>
      </c>
      <c r="C394" s="29">
        <v>18400</v>
      </c>
      <c r="E394" s="37"/>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row>
    <row r="395" spans="2:35" s="38" customFormat="1" ht="18" hidden="1" customHeight="1">
      <c r="B395" s="27" t="s">
        <v>393</v>
      </c>
      <c r="C395" s="29">
        <v>12510</v>
      </c>
      <c r="E395" s="37"/>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row>
    <row r="396" spans="2:35" s="38" customFormat="1" ht="18" hidden="1" customHeight="1">
      <c r="B396" s="27" t="s">
        <v>377</v>
      </c>
      <c r="C396" s="29">
        <v>10700</v>
      </c>
      <c r="E396" s="37"/>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row>
    <row r="397" spans="2:35" s="38" customFormat="1" ht="18" hidden="1" customHeight="1">
      <c r="B397" s="27" t="s">
        <v>375</v>
      </c>
      <c r="C397" s="29">
        <v>10400</v>
      </c>
      <c r="E397" s="37"/>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row>
    <row r="398" spans="2:35" s="38" customFormat="1" ht="18" hidden="1" customHeight="1">
      <c r="B398" s="27" t="s">
        <v>423</v>
      </c>
      <c r="C398" s="29">
        <v>22000</v>
      </c>
      <c r="E398" s="37"/>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row>
    <row r="399" spans="2:35" s="38" customFormat="1" ht="18" hidden="1" customHeight="1">
      <c r="B399" s="27" t="s">
        <v>406</v>
      </c>
      <c r="C399" s="29">
        <v>19100</v>
      </c>
      <c r="E399" s="37"/>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row>
    <row r="400" spans="2:35" s="38" customFormat="1" ht="18" hidden="1" customHeight="1">
      <c r="B400" s="27" t="s">
        <v>491</v>
      </c>
      <c r="C400" s="29">
        <v>33100</v>
      </c>
      <c r="E400" s="37"/>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row>
    <row r="401" spans="2:35" s="38" customFormat="1" ht="18" hidden="1" customHeight="1">
      <c r="B401" s="27" t="s">
        <v>493</v>
      </c>
      <c r="C401" s="29">
        <v>33200</v>
      </c>
      <c r="E401" s="37"/>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row>
    <row r="402" spans="2:35" s="38" customFormat="1" ht="18" hidden="1" customHeight="1">
      <c r="B402" s="27" t="s">
        <v>497</v>
      </c>
      <c r="C402" s="29">
        <v>33205</v>
      </c>
      <c r="E402" s="37"/>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row>
    <row r="403" spans="2:35" s="38" customFormat="1" ht="18" hidden="1" customHeight="1">
      <c r="B403" s="27" t="s">
        <v>409</v>
      </c>
      <c r="C403" s="29">
        <v>20300</v>
      </c>
      <c r="E403" s="37"/>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row>
    <row r="404" spans="2:35" s="38" customFormat="1" ht="18" hidden="1" customHeight="1">
      <c r="B404" s="27" t="s">
        <v>644</v>
      </c>
      <c r="C404" s="29">
        <v>39208</v>
      </c>
      <c r="E404" s="37"/>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row>
    <row r="405" spans="2:35" s="38" customFormat="1" ht="18" hidden="1" customHeight="1">
      <c r="B405" s="27" t="s">
        <v>470</v>
      </c>
      <c r="C405" s="29">
        <v>32100</v>
      </c>
      <c r="E405" s="37"/>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row>
    <row r="406" spans="2:35" s="38" customFormat="1" ht="18" hidden="1" customHeight="1">
      <c r="B406" s="27" t="s">
        <v>502</v>
      </c>
      <c r="C406" s="29">
        <v>33300</v>
      </c>
      <c r="E406" s="37"/>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row>
    <row r="407" spans="2:35" s="38" customFormat="1" ht="18" hidden="1" customHeight="1">
      <c r="B407" s="27" t="s">
        <v>503</v>
      </c>
      <c r="C407" s="29">
        <v>33305</v>
      </c>
      <c r="E407" s="37"/>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row>
    <row r="408" spans="2:35" s="38" customFormat="1" ht="18" hidden="1" customHeight="1">
      <c r="B408" s="27" t="s">
        <v>591</v>
      </c>
      <c r="C408" s="29">
        <v>37000</v>
      </c>
      <c r="E408" s="37"/>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row>
    <row r="409" spans="2:35" s="38" customFormat="1" ht="18" hidden="1" customHeight="1">
      <c r="B409" s="27" t="s">
        <v>410</v>
      </c>
      <c r="C409" s="29">
        <v>20400</v>
      </c>
      <c r="E409" s="37"/>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row>
    <row r="410" spans="2:35" s="38" customFormat="1" ht="18" hidden="1" customHeight="1">
      <c r="B410" s="27" t="s">
        <v>630</v>
      </c>
      <c r="C410" s="29">
        <v>38620</v>
      </c>
      <c r="E410" s="37"/>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row>
    <row r="411" spans="2:35" s="38" customFormat="1" ht="18" hidden="1" customHeight="1">
      <c r="B411" s="27" t="s">
        <v>641</v>
      </c>
      <c r="C411" s="29">
        <v>39201</v>
      </c>
      <c r="E411" s="37"/>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row>
    <row r="412" spans="2:35" s="38" customFormat="1" ht="18" hidden="1" customHeight="1">
      <c r="B412" s="27" t="s">
        <v>385</v>
      </c>
      <c r="C412" s="29">
        <v>11300</v>
      </c>
      <c r="E412" s="37"/>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row>
    <row r="413" spans="2:35" s="38" customFormat="1" ht="18" hidden="1" customHeight="1">
      <c r="B413" s="27" t="s">
        <v>449</v>
      </c>
      <c r="C413" s="29">
        <v>31102</v>
      </c>
      <c r="E413" s="37"/>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row>
    <row r="414" spans="2:35" s="38" customFormat="1" ht="18" hidden="1" customHeight="1">
      <c r="B414" s="27" t="s">
        <v>448</v>
      </c>
      <c r="C414" s="29">
        <v>31101</v>
      </c>
      <c r="E414" s="37"/>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row>
    <row r="415" spans="2:35" s="38" customFormat="1" ht="18" hidden="1" customHeight="1">
      <c r="B415" s="27" t="s">
        <v>411</v>
      </c>
      <c r="C415" s="29">
        <v>20600</v>
      </c>
      <c r="E415" s="37"/>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row>
    <row r="416" spans="2:35" s="38" customFormat="1" ht="18" hidden="1" customHeight="1">
      <c r="B416" s="27" t="s">
        <v>480</v>
      </c>
      <c r="C416" s="29">
        <v>32605</v>
      </c>
      <c r="E416" s="37"/>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row>
    <row r="417" spans="2:35" s="38" customFormat="1" ht="18" hidden="1" customHeight="1">
      <c r="B417" s="27" t="s">
        <v>573</v>
      </c>
      <c r="C417" s="29">
        <v>36310</v>
      </c>
      <c r="E417" s="37"/>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row>
    <row r="418" spans="2:35" s="38" customFormat="1" ht="18" hidden="1" customHeight="1">
      <c r="B418" s="27" t="s">
        <v>506</v>
      </c>
      <c r="C418" s="29">
        <v>33405</v>
      </c>
      <c r="E418" s="37"/>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row>
    <row r="419" spans="2:35" s="38" customFormat="1" ht="18" hidden="1" customHeight="1">
      <c r="B419" s="27" t="s">
        <v>507</v>
      </c>
      <c r="C419" s="29">
        <v>33500</v>
      </c>
      <c r="E419" s="37"/>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row>
    <row r="420" spans="2:35" s="38" customFormat="1" ht="18" hidden="1" customHeight="1">
      <c r="B420" s="27" t="s">
        <v>510</v>
      </c>
      <c r="C420" s="29">
        <v>33605</v>
      </c>
      <c r="E420" s="37"/>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row>
    <row r="421" spans="2:35" s="38" customFormat="1" ht="18" hidden="1" customHeight="1">
      <c r="B421" s="27" t="s">
        <v>581</v>
      </c>
      <c r="C421" s="29">
        <v>36601</v>
      </c>
      <c r="E421" s="37"/>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row>
    <row r="422" spans="2:35" s="38" customFormat="1" ht="18" hidden="1" customHeight="1">
      <c r="B422" s="27" t="s">
        <v>509</v>
      </c>
      <c r="C422" s="29">
        <v>33600</v>
      </c>
      <c r="E422" s="37"/>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row>
    <row r="423" spans="2:35" s="38" customFormat="1" ht="18" hidden="1" customHeight="1">
      <c r="B423" s="27" t="s">
        <v>511</v>
      </c>
      <c r="C423" s="29">
        <v>33700</v>
      </c>
      <c r="E423" s="37"/>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row>
    <row r="424" spans="2:35" s="38" customFormat="1" ht="18" hidden="1" customHeight="1">
      <c r="B424" s="27" t="s">
        <v>391</v>
      </c>
      <c r="C424" s="29">
        <v>12160</v>
      </c>
      <c r="E424" s="37"/>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row>
    <row r="425" spans="2:35" s="38" customFormat="1" ht="18" hidden="1" customHeight="1">
      <c r="B425" s="27" t="s">
        <v>389</v>
      </c>
      <c r="C425" s="29">
        <v>12100</v>
      </c>
      <c r="E425" s="37"/>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row>
    <row r="426" spans="2:35" s="38" customFormat="1" ht="18" hidden="1" customHeight="1">
      <c r="B426" s="27" t="s">
        <v>512</v>
      </c>
      <c r="C426" s="29">
        <v>33800</v>
      </c>
      <c r="E426" s="37"/>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row>
    <row r="427" spans="2:35" s="38" customFormat="1" ht="18" hidden="1" customHeight="1">
      <c r="B427" s="27" t="s">
        <v>439</v>
      </c>
      <c r="C427" s="29">
        <v>30601</v>
      </c>
      <c r="E427" s="37"/>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row>
    <row r="428" spans="2:35" s="38" customFormat="1" ht="18" hidden="1" customHeight="1">
      <c r="B428" s="27" t="s">
        <v>513</v>
      </c>
      <c r="C428" s="29">
        <v>33900</v>
      </c>
      <c r="E428" s="37"/>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row>
    <row r="429" spans="2:35" s="38" customFormat="1" ht="18" hidden="1" customHeight="1">
      <c r="B429" s="27" t="s">
        <v>622</v>
      </c>
      <c r="C429" s="29">
        <v>38402</v>
      </c>
      <c r="E429" s="37"/>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row>
    <row r="430" spans="2:35" s="38" customFormat="1" ht="18" hidden="1" customHeight="1">
      <c r="B430" s="27" t="s">
        <v>514</v>
      </c>
      <c r="C430" s="29">
        <v>34000</v>
      </c>
      <c r="E430" s="37"/>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row>
    <row r="431" spans="2:35" s="38" customFormat="1" ht="18" hidden="1" customHeight="1">
      <c r="B431" s="27" t="s">
        <v>515</v>
      </c>
      <c r="C431" s="29">
        <v>34100</v>
      </c>
      <c r="E431" s="37"/>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row>
    <row r="432" spans="2:35" s="38" customFormat="1" ht="18" hidden="1" customHeight="1">
      <c r="B432" s="27" t="s">
        <v>516</v>
      </c>
      <c r="C432" s="29">
        <v>34105</v>
      </c>
      <c r="E432" s="37"/>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row>
    <row r="433" spans="2:3" hidden="1">
      <c r="B433" s="27" t="s">
        <v>518</v>
      </c>
      <c r="C433" s="29">
        <v>34205</v>
      </c>
    </row>
    <row r="434" spans="2:3" hidden="1">
      <c r="B434" s="27" t="s">
        <v>517</v>
      </c>
      <c r="C434" s="29">
        <v>34200</v>
      </c>
    </row>
    <row r="435" spans="2:3" hidden="1">
      <c r="B435" s="27" t="s">
        <v>647</v>
      </c>
      <c r="C435" s="29">
        <v>39301</v>
      </c>
    </row>
    <row r="436" spans="2:3" hidden="1">
      <c r="B436" s="27" t="s">
        <v>521</v>
      </c>
      <c r="C436" s="29">
        <v>34300</v>
      </c>
    </row>
    <row r="437" spans="2:3" hidden="1">
      <c r="B437" s="27" t="s">
        <v>522</v>
      </c>
      <c r="C437" s="29">
        <v>34400</v>
      </c>
    </row>
    <row r="438" spans="2:3" hidden="1">
      <c r="B438" s="27" t="s">
        <v>523</v>
      </c>
      <c r="C438" s="29">
        <v>34405</v>
      </c>
    </row>
    <row r="439" spans="2:3" hidden="1">
      <c r="B439" s="27" t="s">
        <v>392</v>
      </c>
      <c r="C439" s="29">
        <v>12220</v>
      </c>
    </row>
    <row r="440" spans="2:3" hidden="1">
      <c r="B440" s="27" t="s">
        <v>495</v>
      </c>
      <c r="C440" s="29">
        <v>33203</v>
      </c>
    </row>
    <row r="441" spans="2:3" hidden="1">
      <c r="B441" s="27" t="s">
        <v>649</v>
      </c>
      <c r="C441" s="29">
        <v>39401</v>
      </c>
    </row>
    <row r="442" spans="2:3" hidden="1">
      <c r="B442" s="27" t="s">
        <v>524</v>
      </c>
      <c r="C442" s="29">
        <v>34500</v>
      </c>
    </row>
    <row r="443" spans="2:3" hidden="1">
      <c r="B443" s="27" t="s">
        <v>527</v>
      </c>
      <c r="C443" s="29">
        <v>34600</v>
      </c>
    </row>
    <row r="444" spans="2:3" hidden="1">
      <c r="B444" s="27" t="s">
        <v>465</v>
      </c>
      <c r="C444" s="29">
        <v>31810</v>
      </c>
    </row>
    <row r="445" spans="2:3" hidden="1">
      <c r="B445" s="27" t="s">
        <v>661</v>
      </c>
      <c r="C445" s="29">
        <v>51000</v>
      </c>
    </row>
    <row r="446" spans="2:3" hidden="1">
      <c r="B446" s="27" t="s">
        <v>529</v>
      </c>
      <c r="C446" s="29">
        <v>34700</v>
      </c>
    </row>
    <row r="447" spans="2:3" hidden="1">
      <c r="B447" s="27" t="s">
        <v>530</v>
      </c>
      <c r="C447" s="29">
        <v>34800</v>
      </c>
    </row>
    <row r="448" spans="2:3" hidden="1">
      <c r="B448" s="27" t="s">
        <v>382</v>
      </c>
      <c r="C448" s="29">
        <v>10930</v>
      </c>
    </row>
    <row r="449" spans="2:3" hidden="1">
      <c r="B449" s="27" t="s">
        <v>394</v>
      </c>
      <c r="C449" s="29">
        <v>12600</v>
      </c>
    </row>
    <row r="450" spans="2:3" hidden="1">
      <c r="B450" s="27" t="s">
        <v>499</v>
      </c>
      <c r="C450" s="29">
        <v>33207</v>
      </c>
    </row>
    <row r="451" spans="2:3" hidden="1">
      <c r="B451" s="27" t="s">
        <v>484</v>
      </c>
      <c r="C451" s="29">
        <v>32901</v>
      </c>
    </row>
    <row r="452" spans="2:3" hidden="1">
      <c r="B452" s="27" t="s">
        <v>531</v>
      </c>
      <c r="C452" s="29">
        <v>34900</v>
      </c>
    </row>
    <row r="453" spans="2:3" hidden="1">
      <c r="B453" s="27" t="s">
        <v>616</v>
      </c>
      <c r="C453" s="29">
        <v>38105</v>
      </c>
    </row>
    <row r="454" spans="2:3" hidden="1">
      <c r="B454" s="27" t="s">
        <v>536</v>
      </c>
      <c r="C454" s="29">
        <v>35000</v>
      </c>
    </row>
    <row r="455" spans="2:3" hidden="1">
      <c r="B455" s="27" t="s">
        <v>492</v>
      </c>
      <c r="C455" s="29">
        <v>33105</v>
      </c>
    </row>
    <row r="456" spans="2:3" hidden="1">
      <c r="B456" s="27" t="s">
        <v>538</v>
      </c>
      <c r="C456" s="29">
        <v>35100</v>
      </c>
    </row>
    <row r="457" spans="2:3" hidden="1">
      <c r="B457" s="27" t="s">
        <v>539</v>
      </c>
      <c r="C457" s="29">
        <v>35105</v>
      </c>
    </row>
    <row r="458" spans="2:3" hidden="1">
      <c r="B458" s="27" t="s">
        <v>541</v>
      </c>
      <c r="C458" s="29">
        <v>35200</v>
      </c>
    </row>
    <row r="459" spans="2:3" hidden="1">
      <c r="B459" s="27" t="s">
        <v>456</v>
      </c>
      <c r="C459" s="29">
        <v>31320</v>
      </c>
    </row>
    <row r="460" spans="2:3" hidden="1">
      <c r="B460" s="27" t="s">
        <v>556</v>
      </c>
      <c r="C460" s="29">
        <v>36002</v>
      </c>
    </row>
    <row r="461" spans="2:3" hidden="1">
      <c r="B461" s="27" t="s">
        <v>565</v>
      </c>
      <c r="C461" s="29">
        <v>36102</v>
      </c>
    </row>
    <row r="462" spans="2:3" hidden="1">
      <c r="B462" s="27" t="s">
        <v>500</v>
      </c>
      <c r="C462" s="29">
        <v>33208</v>
      </c>
    </row>
    <row r="463" spans="2:3" hidden="1">
      <c r="B463" s="27" t="s">
        <v>395</v>
      </c>
      <c r="C463" s="29">
        <v>12700</v>
      </c>
    </row>
    <row r="464" spans="2:3" hidden="1">
      <c r="B464" s="27" t="s">
        <v>560</v>
      </c>
      <c r="C464" s="29">
        <v>36006</v>
      </c>
    </row>
    <row r="465" spans="2:3" hidden="1">
      <c r="B465" s="27" t="s">
        <v>664</v>
      </c>
      <c r="C465" s="29">
        <v>60000</v>
      </c>
    </row>
    <row r="466" spans="2:3" hidden="1">
      <c r="B466" s="27" t="s">
        <v>546</v>
      </c>
      <c r="C466" s="29">
        <v>35405</v>
      </c>
    </row>
    <row r="467" spans="2:3" hidden="1">
      <c r="B467" s="27" t="s">
        <v>544</v>
      </c>
      <c r="C467" s="29">
        <v>35400</v>
      </c>
    </row>
    <row r="468" spans="2:3" hidden="1">
      <c r="B468" s="27" t="s">
        <v>486</v>
      </c>
      <c r="C468" s="29">
        <v>32910</v>
      </c>
    </row>
    <row r="469" spans="2:3" hidden="1">
      <c r="B469" s="27" t="s">
        <v>547</v>
      </c>
      <c r="C469" s="29">
        <v>35500</v>
      </c>
    </row>
    <row r="470" spans="2:3" hidden="1">
      <c r="B470" s="27" t="s">
        <v>390</v>
      </c>
      <c r="C470" s="29">
        <v>12150</v>
      </c>
    </row>
    <row r="471" spans="2:3" hidden="1">
      <c r="B471" s="27" t="s">
        <v>548</v>
      </c>
      <c r="C471" s="29">
        <v>35600</v>
      </c>
    </row>
    <row r="472" spans="2:3" hidden="1">
      <c r="B472" s="27" t="s">
        <v>549</v>
      </c>
      <c r="C472" s="29">
        <v>35700</v>
      </c>
    </row>
    <row r="473" spans="2:3" hidden="1">
      <c r="B473" s="27" t="s">
        <v>551</v>
      </c>
      <c r="C473" s="29">
        <v>35805</v>
      </c>
    </row>
    <row r="474" spans="2:3" hidden="1">
      <c r="B474" s="27" t="s">
        <v>550</v>
      </c>
      <c r="C474" s="29">
        <v>35800</v>
      </c>
    </row>
    <row r="475" spans="2:3" hidden="1">
      <c r="B475" s="27" t="s">
        <v>566</v>
      </c>
      <c r="C475" s="29">
        <v>36105</v>
      </c>
    </row>
    <row r="476" spans="2:3" hidden="1">
      <c r="B476" s="27" t="s">
        <v>552</v>
      </c>
      <c r="C476" s="29">
        <v>35900</v>
      </c>
    </row>
    <row r="477" spans="2:3" hidden="1">
      <c r="B477" s="27" t="s">
        <v>553</v>
      </c>
      <c r="C477" s="29">
        <v>35905</v>
      </c>
    </row>
    <row r="478" spans="2:3" hidden="1">
      <c r="B478" s="27" t="s">
        <v>627</v>
      </c>
      <c r="C478" s="29">
        <v>38602</v>
      </c>
    </row>
    <row r="479" spans="2:3" hidden="1">
      <c r="B479" s="27" t="s">
        <v>534</v>
      </c>
      <c r="C479" s="29">
        <v>34905</v>
      </c>
    </row>
    <row r="480" spans="2:3" hidden="1">
      <c r="B480" s="27" t="s">
        <v>564</v>
      </c>
      <c r="C480" s="29">
        <v>36100</v>
      </c>
    </row>
    <row r="481" spans="2:3" hidden="1">
      <c r="B481" s="27" t="s">
        <v>568</v>
      </c>
      <c r="C481" s="29">
        <v>36205</v>
      </c>
    </row>
    <row r="482" spans="2:3" hidden="1">
      <c r="B482" s="27" t="s">
        <v>567</v>
      </c>
      <c r="C482" s="29">
        <v>36200</v>
      </c>
    </row>
    <row r="483" spans="2:3" hidden="1">
      <c r="B483" s="27" t="s">
        <v>569</v>
      </c>
      <c r="C483" s="29">
        <v>36300</v>
      </c>
    </row>
    <row r="484" spans="2:3" hidden="1">
      <c r="B484" s="27" t="s">
        <v>535</v>
      </c>
      <c r="C484" s="29">
        <v>34910</v>
      </c>
    </row>
    <row r="485" spans="2:3" hidden="1">
      <c r="B485" s="27" t="s">
        <v>629</v>
      </c>
      <c r="C485" s="29">
        <v>38610</v>
      </c>
    </row>
    <row r="486" spans="2:3" hidden="1">
      <c r="B486" s="27" t="s">
        <v>525</v>
      </c>
      <c r="C486" s="29">
        <v>34501</v>
      </c>
    </row>
    <row r="487" spans="2:3" hidden="1">
      <c r="B487" s="27" t="s">
        <v>632</v>
      </c>
      <c r="C487" s="29">
        <v>38701</v>
      </c>
    </row>
    <row r="488" spans="2:3" hidden="1">
      <c r="B488" s="27" t="s">
        <v>412</v>
      </c>
      <c r="C488" s="29">
        <v>20700</v>
      </c>
    </row>
    <row r="489" spans="2:3" hidden="1">
      <c r="B489" s="27" t="s">
        <v>403</v>
      </c>
      <c r="C489" s="29">
        <v>18740</v>
      </c>
    </row>
    <row r="490" spans="2:3" hidden="1">
      <c r="B490" s="27" t="s">
        <v>413</v>
      </c>
      <c r="C490" s="29">
        <v>20800</v>
      </c>
    </row>
    <row r="491" spans="2:3" hidden="1">
      <c r="B491" s="27" t="s">
        <v>386</v>
      </c>
      <c r="C491" s="29">
        <v>11310</v>
      </c>
    </row>
    <row r="492" spans="2:3" hidden="1">
      <c r="B492" s="27" t="s">
        <v>402</v>
      </c>
      <c r="C492" s="29">
        <v>18690</v>
      </c>
    </row>
    <row r="493" spans="2:3" hidden="1">
      <c r="B493" s="27" t="s">
        <v>384</v>
      </c>
      <c r="C493" s="29">
        <v>10950</v>
      </c>
    </row>
    <row r="494" spans="2:3" hidden="1">
      <c r="B494" s="27" t="s">
        <v>408</v>
      </c>
      <c r="C494" s="29">
        <v>20200</v>
      </c>
    </row>
    <row r="495" spans="2:3" hidden="1">
      <c r="B495" s="27" t="s">
        <v>404</v>
      </c>
      <c r="C495" s="29">
        <v>18780</v>
      </c>
    </row>
    <row r="496" spans="2:3" hidden="1">
      <c r="B496" s="27" t="s">
        <v>416</v>
      </c>
      <c r="C496" s="29">
        <v>21300</v>
      </c>
    </row>
    <row r="497" spans="2:3" hidden="1">
      <c r="B497" s="27" t="s">
        <v>324</v>
      </c>
      <c r="C497" s="29">
        <v>37001</v>
      </c>
    </row>
    <row r="498" spans="2:3" hidden="1">
      <c r="B498" s="27" t="s">
        <v>489</v>
      </c>
      <c r="C498" s="29">
        <v>33001</v>
      </c>
    </row>
    <row r="499" spans="2:3" hidden="1">
      <c r="B499" s="27" t="s">
        <v>575</v>
      </c>
      <c r="C499" s="29">
        <v>36405</v>
      </c>
    </row>
    <row r="500" spans="2:3" hidden="1">
      <c r="B500" s="27" t="s">
        <v>574</v>
      </c>
      <c r="C500" s="29">
        <v>36400</v>
      </c>
    </row>
    <row r="501" spans="2:3" hidden="1">
      <c r="B501" s="27" t="s">
        <v>662</v>
      </c>
      <c r="C501" s="29">
        <v>51000.1</v>
      </c>
    </row>
    <row r="502" spans="2:3" hidden="1">
      <c r="B502" s="27" t="s">
        <v>663</v>
      </c>
      <c r="C502" s="29">
        <v>51000.2</v>
      </c>
    </row>
    <row r="503" spans="2:3" hidden="1">
      <c r="B503" s="27" t="s">
        <v>540</v>
      </c>
      <c r="C503" s="29">
        <v>35106</v>
      </c>
    </row>
    <row r="504" spans="2:3" hidden="1">
      <c r="B504" s="27" t="s">
        <v>477</v>
      </c>
      <c r="C504" s="29">
        <v>32500</v>
      </c>
    </row>
    <row r="505" spans="2:3" hidden="1">
      <c r="B505" s="27" t="s">
        <v>576</v>
      </c>
      <c r="C505" s="29">
        <v>36500</v>
      </c>
    </row>
    <row r="506" spans="2:3" hidden="1">
      <c r="B506" s="27" t="s">
        <v>466</v>
      </c>
      <c r="C506" s="29">
        <v>31820</v>
      </c>
    </row>
    <row r="507" spans="2:3" hidden="1">
      <c r="B507" s="27" t="s">
        <v>374</v>
      </c>
      <c r="C507" s="29">
        <v>10200</v>
      </c>
    </row>
    <row r="508" spans="2:3" hidden="1">
      <c r="B508" s="27" t="s">
        <v>580</v>
      </c>
      <c r="C508" s="29">
        <v>36600</v>
      </c>
    </row>
    <row r="509" spans="2:3" hidden="1">
      <c r="B509" s="27" t="s">
        <v>379</v>
      </c>
      <c r="C509" s="29">
        <v>10850</v>
      </c>
    </row>
    <row r="510" spans="2:3" hidden="1">
      <c r="B510" s="27" t="s">
        <v>381</v>
      </c>
      <c r="C510" s="29">
        <v>10910</v>
      </c>
    </row>
    <row r="511" spans="2:3" hidden="1">
      <c r="B511" s="27" t="s">
        <v>383</v>
      </c>
      <c r="C511" s="29">
        <v>10940</v>
      </c>
    </row>
    <row r="512" spans="2:3" hidden="1">
      <c r="B512" s="27" t="s">
        <v>582</v>
      </c>
      <c r="C512" s="29">
        <v>36700</v>
      </c>
    </row>
    <row r="513" spans="2:3" hidden="1">
      <c r="B513" s="27" t="s">
        <v>586</v>
      </c>
      <c r="C513" s="29">
        <v>36802</v>
      </c>
    </row>
    <row r="514" spans="2:3" hidden="1">
      <c r="B514" s="27" t="s">
        <v>585</v>
      </c>
      <c r="C514" s="29">
        <v>36800</v>
      </c>
    </row>
    <row r="515" spans="2:3" hidden="1">
      <c r="B515" s="27" t="s">
        <v>590</v>
      </c>
      <c r="C515" s="29">
        <v>36905</v>
      </c>
    </row>
    <row r="516" spans="2:3" hidden="1">
      <c r="B516" s="27" t="s">
        <v>588</v>
      </c>
      <c r="C516" s="29">
        <v>36900</v>
      </c>
    </row>
    <row r="517" spans="2:3" hidden="1">
      <c r="B517" s="27" t="s">
        <v>593</v>
      </c>
      <c r="C517" s="29">
        <v>37100</v>
      </c>
    </row>
    <row r="518" spans="2:3" hidden="1">
      <c r="B518" s="27" t="s">
        <v>594</v>
      </c>
      <c r="C518" s="29">
        <v>37200</v>
      </c>
    </row>
    <row r="519" spans="2:3" hidden="1">
      <c r="B519" s="27" t="s">
        <v>595</v>
      </c>
      <c r="C519" s="29">
        <v>37300</v>
      </c>
    </row>
    <row r="520" spans="2:3" hidden="1">
      <c r="B520" s="27" t="s">
        <v>597</v>
      </c>
      <c r="C520" s="29">
        <v>37305</v>
      </c>
    </row>
    <row r="521" spans="2:3" hidden="1">
      <c r="B521" s="27" t="s">
        <v>562</v>
      </c>
      <c r="C521" s="29">
        <v>36008</v>
      </c>
    </row>
    <row r="522" spans="2:3" hidden="1">
      <c r="B522" s="27" t="s">
        <v>655</v>
      </c>
      <c r="C522" s="29">
        <v>39703</v>
      </c>
    </row>
    <row r="523" spans="2:3" hidden="1">
      <c r="B523" s="27" t="s">
        <v>501</v>
      </c>
      <c r="C523" s="29">
        <v>33209</v>
      </c>
    </row>
    <row r="524" spans="2:3" hidden="1">
      <c r="B524" s="27" t="s">
        <v>599</v>
      </c>
      <c r="C524" s="29">
        <v>37405</v>
      </c>
    </row>
    <row r="525" spans="2:3" hidden="1">
      <c r="B525" s="27" t="s">
        <v>598</v>
      </c>
      <c r="C525" s="29">
        <v>37400</v>
      </c>
    </row>
    <row r="526" spans="2:3" hidden="1">
      <c r="B526" s="27" t="s">
        <v>600</v>
      </c>
      <c r="C526" s="29">
        <v>37500</v>
      </c>
    </row>
    <row r="527" spans="2:3" hidden="1">
      <c r="B527" s="27" t="s">
        <v>603</v>
      </c>
      <c r="C527" s="29">
        <v>37605</v>
      </c>
    </row>
    <row r="528" spans="2:3" hidden="1">
      <c r="B528" s="27" t="s">
        <v>601</v>
      </c>
      <c r="C528" s="29">
        <v>37600</v>
      </c>
    </row>
    <row r="529" spans="2:3" hidden="1">
      <c r="B529" s="27" t="s">
        <v>396</v>
      </c>
      <c r="C529" s="29">
        <v>13500</v>
      </c>
    </row>
    <row r="530" spans="2:3" hidden="1">
      <c r="B530" s="27" t="s">
        <v>605</v>
      </c>
      <c r="C530" s="29">
        <v>37700</v>
      </c>
    </row>
    <row r="531" spans="2:3" hidden="1">
      <c r="B531" s="27" t="s">
        <v>606</v>
      </c>
      <c r="C531" s="29">
        <v>37705</v>
      </c>
    </row>
    <row r="532" spans="2:3" hidden="1">
      <c r="B532" s="27" t="s">
        <v>430</v>
      </c>
      <c r="C532" s="29">
        <v>30103</v>
      </c>
    </row>
    <row r="533" spans="2:3" hidden="1">
      <c r="B533" s="27" t="s">
        <v>519</v>
      </c>
      <c r="C533" s="29">
        <v>34220</v>
      </c>
    </row>
    <row r="534" spans="2:3" hidden="1">
      <c r="B534" s="27" t="s">
        <v>528</v>
      </c>
      <c r="C534" s="29">
        <v>34605</v>
      </c>
    </row>
    <row r="535" spans="2:3" hidden="1">
      <c r="B535" s="27" t="s">
        <v>609</v>
      </c>
      <c r="C535" s="29">
        <v>37805</v>
      </c>
    </row>
    <row r="536" spans="2:3" hidden="1">
      <c r="B536" s="27" t="s">
        <v>607</v>
      </c>
      <c r="C536" s="29">
        <v>37800</v>
      </c>
    </row>
    <row r="537" spans="2:3" hidden="1">
      <c r="B537" s="27" t="s">
        <v>612</v>
      </c>
      <c r="C537" s="29">
        <v>37905</v>
      </c>
    </row>
    <row r="538" spans="2:3" hidden="1">
      <c r="B538" s="27" t="s">
        <v>610</v>
      </c>
      <c r="C538" s="29">
        <v>37900</v>
      </c>
    </row>
    <row r="539" spans="2:3" hidden="1">
      <c r="B539" s="27" t="s">
        <v>614</v>
      </c>
      <c r="C539" s="29">
        <v>38005</v>
      </c>
    </row>
    <row r="540" spans="2:3" hidden="1">
      <c r="B540" s="27" t="s">
        <v>613</v>
      </c>
      <c r="C540" s="29">
        <v>38000</v>
      </c>
    </row>
    <row r="541" spans="2:3" hidden="1">
      <c r="B541" s="27" t="s">
        <v>596</v>
      </c>
      <c r="C541" s="29">
        <v>37301</v>
      </c>
    </row>
    <row r="542" spans="2:3" hidden="1">
      <c r="B542" s="27" t="s">
        <v>669</v>
      </c>
      <c r="C542" s="29">
        <v>98101</v>
      </c>
    </row>
    <row r="543" spans="2:3" hidden="1">
      <c r="B543" s="27" t="s">
        <v>615</v>
      </c>
      <c r="C543" s="29">
        <v>38100</v>
      </c>
    </row>
    <row r="544" spans="2:3" hidden="1">
      <c r="B544" s="27" t="s">
        <v>670</v>
      </c>
      <c r="C544" s="29">
        <v>98103</v>
      </c>
    </row>
    <row r="545" spans="2:3" hidden="1">
      <c r="B545" s="27" t="s">
        <v>618</v>
      </c>
      <c r="C545" s="29">
        <v>38205</v>
      </c>
    </row>
    <row r="546" spans="2:3" hidden="1">
      <c r="B546" s="27" t="s">
        <v>617</v>
      </c>
      <c r="C546" s="29">
        <v>38200</v>
      </c>
    </row>
    <row r="547" spans="2:3" hidden="1">
      <c r="B547" s="27" t="s">
        <v>572</v>
      </c>
      <c r="C547" s="29">
        <v>36305</v>
      </c>
    </row>
    <row r="548" spans="2:3" hidden="1">
      <c r="B548" s="27" t="s">
        <v>542</v>
      </c>
      <c r="C548" s="29">
        <v>35300</v>
      </c>
    </row>
    <row r="549" spans="2:3" hidden="1">
      <c r="B549" s="27" t="s">
        <v>620</v>
      </c>
      <c r="C549" s="29">
        <v>38300</v>
      </c>
    </row>
    <row r="550" spans="2:3" hidden="1">
      <c r="B550" s="27" t="s">
        <v>397</v>
      </c>
      <c r="C550" s="29">
        <v>13700</v>
      </c>
    </row>
    <row r="551" spans="2:3" hidden="1">
      <c r="B551" s="27" t="s">
        <v>561</v>
      </c>
      <c r="C551" s="29">
        <v>36007</v>
      </c>
    </row>
    <row r="552" spans="2:3" hidden="1">
      <c r="B552" s="27" t="s">
        <v>436</v>
      </c>
      <c r="C552" s="29">
        <v>30405</v>
      </c>
    </row>
    <row r="553" spans="2:3" hidden="1">
      <c r="B553" s="27" t="s">
        <v>608</v>
      </c>
      <c r="C553" s="29">
        <v>37801</v>
      </c>
    </row>
    <row r="554" spans="2:3" hidden="1">
      <c r="B554" s="27" t="s">
        <v>475</v>
      </c>
      <c r="C554" s="29">
        <v>32405</v>
      </c>
    </row>
    <row r="555" spans="2:3" hidden="1">
      <c r="B555" s="27" t="s">
        <v>642</v>
      </c>
      <c r="C555" s="29">
        <v>39204</v>
      </c>
    </row>
    <row r="556" spans="2:3" hidden="1">
      <c r="B556" s="27" t="s">
        <v>537</v>
      </c>
      <c r="C556" s="29">
        <v>35005</v>
      </c>
    </row>
    <row r="557" spans="2:3" hidden="1">
      <c r="B557" s="27" t="s">
        <v>623</v>
      </c>
      <c r="C557" s="29">
        <v>38405</v>
      </c>
    </row>
    <row r="558" spans="2:3" hidden="1">
      <c r="B558" s="27" t="s">
        <v>621</v>
      </c>
      <c r="C558" s="29">
        <v>38400</v>
      </c>
    </row>
    <row r="559" spans="2:3" hidden="1">
      <c r="B559" s="27" t="s">
        <v>571</v>
      </c>
      <c r="C559" s="29">
        <v>36302</v>
      </c>
    </row>
    <row r="560" spans="2:3" hidden="1">
      <c r="B560" s="27" t="s">
        <v>376</v>
      </c>
      <c r="C560" s="29">
        <v>10500</v>
      </c>
    </row>
    <row r="561" spans="2:3" hidden="1">
      <c r="B561" s="27" t="s">
        <v>388</v>
      </c>
      <c r="C561" s="29">
        <v>11900</v>
      </c>
    </row>
    <row r="562" spans="2:3" ht="27.6" hidden="1">
      <c r="B562" s="27" t="s">
        <v>418</v>
      </c>
      <c r="C562" s="29">
        <v>21525.1</v>
      </c>
    </row>
    <row r="563" spans="2:3" ht="27.6" hidden="1">
      <c r="B563" s="27" t="s">
        <v>399</v>
      </c>
      <c r="C563" s="29">
        <v>14300.1</v>
      </c>
    </row>
    <row r="564" spans="2:3" hidden="1">
      <c r="B564" s="27" t="s">
        <v>398</v>
      </c>
      <c r="C564" s="29">
        <v>14300</v>
      </c>
    </row>
    <row r="565" spans="2:3" hidden="1">
      <c r="B565" s="27" t="s">
        <v>624</v>
      </c>
      <c r="C565" s="29">
        <v>38500</v>
      </c>
    </row>
    <row r="566" spans="2:3" hidden="1">
      <c r="B566" s="27" t="s">
        <v>533</v>
      </c>
      <c r="C566" s="29">
        <v>34903</v>
      </c>
    </row>
    <row r="567" spans="2:3" hidden="1">
      <c r="B567" s="27" t="s">
        <v>628</v>
      </c>
      <c r="C567" s="29">
        <v>38605</v>
      </c>
    </row>
    <row r="568" spans="2:3" hidden="1">
      <c r="B568" s="27" t="s">
        <v>625</v>
      </c>
      <c r="C568" s="29">
        <v>38600</v>
      </c>
    </row>
    <row r="569" spans="2:3" hidden="1">
      <c r="B569" s="27" t="s">
        <v>631</v>
      </c>
      <c r="C569" s="29">
        <v>38700</v>
      </c>
    </row>
    <row r="570" spans="2:3" hidden="1">
      <c r="B570" s="27" t="s">
        <v>431</v>
      </c>
      <c r="C570" s="29">
        <v>30104</v>
      </c>
    </row>
    <row r="571" spans="2:3" hidden="1">
      <c r="B571" s="27" t="s">
        <v>487</v>
      </c>
      <c r="C571" s="29">
        <v>32920</v>
      </c>
    </row>
    <row r="572" spans="2:3" hidden="1">
      <c r="B572" s="27" t="s">
        <v>754</v>
      </c>
      <c r="C572" s="29">
        <v>91111</v>
      </c>
    </row>
    <row r="573" spans="2:3" hidden="1">
      <c r="B573" s="27" t="s">
        <v>759</v>
      </c>
      <c r="C573" s="29">
        <v>99831</v>
      </c>
    </row>
    <row r="574" spans="2:3" hidden="1">
      <c r="B574" s="27" t="s">
        <v>755</v>
      </c>
      <c r="C574" s="29">
        <v>91151</v>
      </c>
    </row>
    <row r="575" spans="2:3" hidden="1">
      <c r="B575" s="27" t="s">
        <v>758</v>
      </c>
      <c r="C575" s="29">
        <v>99521</v>
      </c>
    </row>
    <row r="576" spans="2:3" hidden="1">
      <c r="B576" s="27" t="s">
        <v>756</v>
      </c>
      <c r="C576" s="29">
        <v>98111</v>
      </c>
    </row>
    <row r="577" spans="2:3" hidden="1">
      <c r="B577" s="27" t="s">
        <v>757</v>
      </c>
      <c r="C577" s="29">
        <v>98131</v>
      </c>
    </row>
    <row r="578" spans="2:3" hidden="1">
      <c r="B578" s="27" t="s">
        <v>753</v>
      </c>
      <c r="C578" s="29">
        <v>91041</v>
      </c>
    </row>
    <row r="579" spans="2:3" hidden="1">
      <c r="B579" s="27" t="s">
        <v>633</v>
      </c>
      <c r="C579" s="29">
        <v>38800</v>
      </c>
    </row>
    <row r="580" spans="2:3" hidden="1">
      <c r="B580" s="27" t="s">
        <v>469</v>
      </c>
      <c r="C580" s="29">
        <v>32005</v>
      </c>
    </row>
    <row r="581" spans="2:3" hidden="1">
      <c r="B581" s="27" t="s">
        <v>651</v>
      </c>
      <c r="C581" s="29">
        <v>39501</v>
      </c>
    </row>
    <row r="582" spans="2:3" hidden="1">
      <c r="B582" s="27" t="s">
        <v>635</v>
      </c>
      <c r="C582" s="29">
        <v>38900</v>
      </c>
    </row>
    <row r="583" spans="2:3" hidden="1">
      <c r="B583" s="27" t="s">
        <v>415</v>
      </c>
      <c r="C583" s="29">
        <v>21200</v>
      </c>
    </row>
    <row r="584" spans="2:3" hidden="1">
      <c r="B584" s="27" t="s">
        <v>419</v>
      </c>
      <c r="C584" s="29">
        <v>21550</v>
      </c>
    </row>
    <row r="585" spans="2:3" hidden="1">
      <c r="B585" s="27" t="s">
        <v>41</v>
      </c>
      <c r="C585" s="29">
        <v>21520</v>
      </c>
    </row>
    <row r="586" spans="2:3" hidden="1">
      <c r="B586" s="27" t="s">
        <v>417</v>
      </c>
      <c r="C586" s="29">
        <v>21525</v>
      </c>
    </row>
    <row r="587" spans="2:3" hidden="1">
      <c r="B587" s="27" t="s">
        <v>636</v>
      </c>
      <c r="C587" s="29">
        <v>39000</v>
      </c>
    </row>
    <row r="588" spans="2:3" hidden="1">
      <c r="B588" s="27" t="s">
        <v>424</v>
      </c>
      <c r="C588" s="29">
        <v>23000</v>
      </c>
    </row>
    <row r="589" spans="2:3" hidden="1">
      <c r="B589" s="27" t="s">
        <v>425</v>
      </c>
      <c r="C589" s="29">
        <v>23100</v>
      </c>
    </row>
    <row r="590" spans="2:3" hidden="1">
      <c r="B590" s="27" t="s">
        <v>414</v>
      </c>
      <c r="C590" s="29">
        <v>20900</v>
      </c>
    </row>
    <row r="591" spans="2:3" hidden="1">
      <c r="B591" s="27" t="s">
        <v>426</v>
      </c>
      <c r="C591" s="29">
        <v>23200</v>
      </c>
    </row>
    <row r="592" spans="2:3" hidden="1">
      <c r="B592" s="27" t="s">
        <v>420</v>
      </c>
      <c r="C592" s="29">
        <v>21570</v>
      </c>
    </row>
    <row r="593" spans="2:3" hidden="1">
      <c r="B593" s="27" t="s">
        <v>602</v>
      </c>
      <c r="C593" s="29">
        <v>37601</v>
      </c>
    </row>
    <row r="594" spans="2:3" hidden="1">
      <c r="B594" s="27" t="s">
        <v>638</v>
      </c>
      <c r="C594" s="29">
        <v>39101</v>
      </c>
    </row>
    <row r="595" spans="2:3" hidden="1">
      <c r="B595" s="27" t="s">
        <v>637</v>
      </c>
      <c r="C595" s="29">
        <v>39100</v>
      </c>
    </row>
    <row r="596" spans="2:3" hidden="1">
      <c r="B596" s="27" t="s">
        <v>639</v>
      </c>
      <c r="C596" s="29">
        <v>39105</v>
      </c>
    </row>
    <row r="597" spans="2:3" hidden="1">
      <c r="B597" s="27" t="s">
        <v>496</v>
      </c>
      <c r="C597" s="29">
        <v>33204</v>
      </c>
    </row>
    <row r="598" spans="2:3" hidden="1">
      <c r="B598" s="27" t="s">
        <v>640</v>
      </c>
      <c r="C598" s="29">
        <v>39200</v>
      </c>
    </row>
    <row r="599" spans="2:3" hidden="1">
      <c r="B599" s="27" t="s">
        <v>643</v>
      </c>
      <c r="C599" s="29">
        <v>39205</v>
      </c>
    </row>
    <row r="600" spans="2:3" hidden="1">
      <c r="B600" s="27" t="s">
        <v>646</v>
      </c>
      <c r="C600" s="29">
        <v>39300</v>
      </c>
    </row>
    <row r="601" spans="2:3" hidden="1">
      <c r="B601" s="27" t="s">
        <v>673</v>
      </c>
      <c r="C601" s="29">
        <v>99401</v>
      </c>
    </row>
    <row r="602" spans="2:3" hidden="1">
      <c r="B602" s="27" t="s">
        <v>648</v>
      </c>
      <c r="C602" s="29">
        <v>39400</v>
      </c>
    </row>
    <row r="603" spans="2:3" hidden="1">
      <c r="B603" s="27" t="s">
        <v>650</v>
      </c>
      <c r="C603" s="29">
        <v>39500</v>
      </c>
    </row>
    <row r="604" spans="2:3" hidden="1">
      <c r="B604" s="27" t="s">
        <v>653</v>
      </c>
      <c r="C604" s="29">
        <v>39605</v>
      </c>
    </row>
    <row r="605" spans="2:3" hidden="1">
      <c r="B605" s="27" t="s">
        <v>652</v>
      </c>
      <c r="C605" s="29">
        <v>39600</v>
      </c>
    </row>
    <row r="606" spans="2:3" hidden="1">
      <c r="B606" s="27" t="s">
        <v>520</v>
      </c>
      <c r="C606" s="29">
        <v>34230</v>
      </c>
    </row>
    <row r="607" spans="2:3" hidden="1">
      <c r="B607" s="27" t="s">
        <v>421</v>
      </c>
      <c r="C607" s="29">
        <v>21800</v>
      </c>
    </row>
    <row r="608" spans="2:3" hidden="1">
      <c r="B608" s="27" t="s">
        <v>453</v>
      </c>
      <c r="C608" s="29">
        <v>31205</v>
      </c>
    </row>
    <row r="609" spans="2:3" hidden="1">
      <c r="B609" s="27" t="s">
        <v>476</v>
      </c>
      <c r="C609" s="29">
        <v>32410</v>
      </c>
    </row>
    <row r="610" spans="2:3" hidden="1">
      <c r="B610" s="27" t="s">
        <v>387</v>
      </c>
      <c r="C610" s="29">
        <v>11600</v>
      </c>
    </row>
    <row r="611" spans="2:3" hidden="1">
      <c r="B611" s="27" t="s">
        <v>656</v>
      </c>
      <c r="C611" s="29">
        <v>39705</v>
      </c>
    </row>
    <row r="612" spans="2:3" hidden="1">
      <c r="B612" s="27" t="s">
        <v>654</v>
      </c>
      <c r="C612" s="29">
        <v>39700</v>
      </c>
    </row>
    <row r="613" spans="2:3" hidden="1">
      <c r="B613" s="27" t="s">
        <v>578</v>
      </c>
      <c r="C613" s="29">
        <v>36502</v>
      </c>
    </row>
    <row r="614" spans="2:3" hidden="1">
      <c r="B614" s="27" t="s">
        <v>658</v>
      </c>
      <c r="C614" s="29">
        <v>39805</v>
      </c>
    </row>
    <row r="615" spans="2:3" hidden="1">
      <c r="B615" s="27" t="s">
        <v>657</v>
      </c>
      <c r="C615" s="29">
        <v>39800</v>
      </c>
    </row>
    <row r="616" spans="2:3" hidden="1">
      <c r="B616" s="27" t="s">
        <v>422</v>
      </c>
      <c r="C616" s="29">
        <v>21900</v>
      </c>
    </row>
    <row r="617" spans="2:3" hidden="1">
      <c r="B617" s="27" t="s">
        <v>504</v>
      </c>
      <c r="C617" s="29">
        <v>33400</v>
      </c>
    </row>
    <row r="618" spans="2:3" hidden="1">
      <c r="B618" s="27" t="s">
        <v>659</v>
      </c>
      <c r="C618" s="29">
        <v>39900</v>
      </c>
    </row>
    <row r="619" spans="2:3" hidden="1">
      <c r="B619" s="27" t="s">
        <v>427</v>
      </c>
      <c r="C619" s="29">
        <v>30000</v>
      </c>
    </row>
    <row r="620" spans="2:3" hidden="1">
      <c r="B620" s="27" t="s">
        <v>583</v>
      </c>
      <c r="C620" s="29">
        <v>36701</v>
      </c>
    </row>
    <row r="621" spans="2:3" hidden="1"/>
    <row r="622" spans="2:3" hidden="1"/>
    <row r="623" spans="2:3" hidden="1"/>
  </sheetData>
  <mergeCells count="3">
    <mergeCell ref="K3:O3"/>
    <mergeCell ref="Q3:S3"/>
    <mergeCell ref="E3:I3"/>
  </mergeCells>
  <printOptions horizontalCentered="1"/>
  <pageMargins left="0" right="0" top="0.75" bottom="0.75" header="0.3" footer="0.3"/>
  <pageSetup paperSize="5" scale="36" firstPageNumber="7" fitToHeight="0" orientation="landscape" r:id="rId1"/>
  <headerFooter scaleWithDoc="0" alignWithMargins="0"/>
  <rowBreaks count="1" manualBreakCount="1">
    <brk id="312" max="16383" man="1"/>
  </rowBreaks>
  <colBreaks count="1" manualBreakCount="1">
    <brk id="7" max="1048575" man="1"/>
  </colBreaks>
  <ignoredErrors>
    <ignoredError sqref="I7:I279 I280:I310 C311:I311 K311:S311" formulaRange="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431"/>
  <sheetViews>
    <sheetView zoomScale="80" zoomScaleNormal="80" zoomScaleSheetLayoutView="115" workbookViewId="0">
      <selection activeCell="D27" sqref="D27"/>
    </sheetView>
  </sheetViews>
  <sheetFormatPr defaultColWidth="9.109375" defaultRowHeight="15.6"/>
  <cols>
    <col min="1" max="1" width="14.33203125" style="38" customWidth="1"/>
    <col min="2" max="2" width="63.6640625" style="37" customWidth="1"/>
    <col min="3" max="3" width="18.109375" style="92" customWidth="1"/>
    <col min="4" max="4" width="18.109375" style="66" customWidth="1"/>
    <col min="5" max="5" width="17.33203125" style="64" customWidth="1"/>
    <col min="6" max="6" width="16.44140625" style="64" customWidth="1"/>
    <col min="7" max="7" width="18.6640625" style="64" customWidth="1"/>
    <col min="8" max="8" width="22.88671875" style="64" customWidth="1"/>
    <col min="9" max="9" width="16" style="64" customWidth="1"/>
    <col min="10" max="11" width="18.6640625" style="64" customWidth="1"/>
    <col min="12" max="12" width="16.6640625" style="64" bestFit="1" customWidth="1"/>
    <col min="13" max="13" width="16.6640625" style="64" customWidth="1"/>
    <col min="14" max="14" width="18.6640625" style="64" customWidth="1"/>
    <col min="15" max="15" width="18.6640625" style="16" customWidth="1"/>
    <col min="16" max="16" width="11.33203125" style="16" bestFit="1" customWidth="1"/>
    <col min="17" max="18" width="18.6640625" style="16" customWidth="1"/>
    <col min="19" max="19" width="23.6640625" style="16" customWidth="1"/>
    <col min="20" max="20" width="15.33203125" style="16" customWidth="1"/>
    <col min="21" max="29" width="18.6640625" style="64" customWidth="1"/>
    <col min="30" max="30" width="19.33203125" style="64" customWidth="1"/>
    <col min="31" max="34" width="17" style="64" customWidth="1"/>
    <col min="35" max="35" width="19" style="64" customWidth="1"/>
    <col min="36" max="39" width="17" style="64" customWidth="1"/>
    <col min="40" max="45" width="13.44140625" style="64" customWidth="1"/>
    <col min="46" max="46" width="14.88671875" style="64" customWidth="1"/>
    <col min="47" max="55" width="18.6640625" style="17" customWidth="1"/>
    <col min="56" max="56" width="18.88671875" style="64" customWidth="1"/>
    <col min="57" max="58" width="18.6640625" style="64" customWidth="1"/>
    <col min="59" max="60" width="18.88671875" style="64" customWidth="1"/>
    <col min="61" max="76" width="16.44140625" style="64" customWidth="1"/>
    <col min="77" max="77" width="12.44140625" style="64" customWidth="1"/>
    <col min="78" max="78" width="12.6640625" style="64" bestFit="1" customWidth="1"/>
    <col min="79" max="16384" width="9.109375" style="64"/>
  </cols>
  <sheetData>
    <row r="1" spans="1:84" s="16" customFormat="1" ht="18" customHeight="1">
      <c r="A1" s="396" t="s">
        <v>677</v>
      </c>
      <c r="B1" s="396"/>
      <c r="C1" s="87"/>
      <c r="D1" s="45"/>
      <c r="E1" s="15"/>
      <c r="F1" s="15"/>
      <c r="G1" s="15"/>
      <c r="H1" s="15"/>
      <c r="I1" s="15"/>
      <c r="J1" s="15"/>
      <c r="K1" s="15"/>
      <c r="L1" s="15"/>
      <c r="M1" s="15"/>
      <c r="N1" s="15"/>
      <c r="O1" s="15"/>
      <c r="P1" s="15"/>
      <c r="Q1" s="15"/>
      <c r="R1" s="15"/>
      <c r="S1" s="15"/>
      <c r="T1" s="15"/>
      <c r="AD1" s="17"/>
      <c r="AU1" s="15"/>
      <c r="AV1" s="15"/>
      <c r="AW1" s="15"/>
      <c r="AX1" s="15"/>
      <c r="AY1" s="15"/>
      <c r="AZ1" s="15"/>
      <c r="BA1" s="15"/>
      <c r="BB1" s="15"/>
      <c r="BC1" s="15"/>
    </row>
    <row r="2" spans="1:84" s="16" customFormat="1" ht="18" customHeight="1">
      <c r="A2" s="396" t="s">
        <v>678</v>
      </c>
      <c r="B2" s="396"/>
      <c r="C2" s="88"/>
      <c r="D2" s="46"/>
      <c r="AU2" s="15"/>
      <c r="AV2" s="15"/>
      <c r="AW2" s="15"/>
      <c r="AX2" s="15"/>
      <c r="AY2" s="15"/>
      <c r="AZ2" s="15"/>
      <c r="BA2" s="15"/>
      <c r="BB2" s="15"/>
      <c r="BC2" s="15"/>
    </row>
    <row r="3" spans="1:84" s="16" customFormat="1" ht="18" customHeight="1">
      <c r="A3" s="47" t="s">
        <v>774</v>
      </c>
      <c r="B3" s="48"/>
      <c r="C3" s="88"/>
      <c r="D3" s="46"/>
      <c r="AU3" s="15"/>
      <c r="AV3" s="15"/>
      <c r="AW3" s="15"/>
      <c r="AX3" s="15"/>
      <c r="AY3" s="15"/>
      <c r="AZ3" s="15"/>
      <c r="BA3" s="15"/>
      <c r="BB3" s="15"/>
      <c r="BC3" s="15"/>
    </row>
    <row r="4" spans="1:84" s="16" customFormat="1" ht="10.5" customHeight="1">
      <c r="A4" s="49"/>
      <c r="B4" s="18"/>
      <c r="C4" s="89"/>
      <c r="D4" s="50"/>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5"/>
      <c r="AV4" s="15"/>
      <c r="AW4" s="15"/>
      <c r="AX4" s="15"/>
      <c r="AY4" s="15"/>
      <c r="AZ4" s="15"/>
      <c r="BA4" s="15"/>
      <c r="BB4" s="15"/>
      <c r="BC4" s="15"/>
      <c r="BD4" s="18"/>
      <c r="BE4" s="18"/>
      <c r="BF4" s="18"/>
      <c r="BG4" s="18"/>
      <c r="BH4" s="18"/>
      <c r="BI4" s="18"/>
      <c r="BJ4" s="18"/>
      <c r="BK4" s="18"/>
      <c r="BL4" s="18"/>
      <c r="BM4" s="18"/>
      <c r="BN4" s="18"/>
      <c r="BO4" s="18"/>
      <c r="BP4" s="18"/>
      <c r="BQ4" s="18"/>
      <c r="BR4" s="18"/>
      <c r="BS4" s="18"/>
      <c r="BT4" s="18"/>
      <c r="BU4" s="18"/>
      <c r="BV4" s="18"/>
      <c r="BW4" s="18"/>
      <c r="BX4" s="18"/>
    </row>
    <row r="5" spans="1:84" s="16" customFormat="1" ht="66" customHeight="1">
      <c r="A5" s="21" t="s">
        <v>363</v>
      </c>
      <c r="B5" s="22" t="s">
        <v>364</v>
      </c>
      <c r="C5" s="90" t="s">
        <v>679</v>
      </c>
      <c r="D5" s="51" t="s">
        <v>680</v>
      </c>
      <c r="E5" s="24"/>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52"/>
      <c r="AV5" s="52"/>
      <c r="AW5" s="52"/>
      <c r="AX5" s="52"/>
      <c r="AY5" s="52"/>
      <c r="AZ5" s="52"/>
      <c r="BA5" s="52"/>
      <c r="BB5" s="52"/>
      <c r="BC5" s="52"/>
      <c r="BD5" s="53"/>
      <c r="BE5" s="53"/>
      <c r="BF5" s="53"/>
      <c r="BG5" s="53"/>
      <c r="BH5" s="53"/>
      <c r="BI5" s="23"/>
      <c r="BJ5" s="23"/>
      <c r="BK5" s="23"/>
      <c r="BL5" s="23"/>
      <c r="BM5" s="23"/>
      <c r="BN5" s="23"/>
      <c r="BO5" s="23"/>
      <c r="BP5" s="23"/>
      <c r="BQ5" s="23"/>
      <c r="BR5" s="23"/>
      <c r="BS5" s="23"/>
      <c r="BT5" s="23"/>
      <c r="BU5" s="23"/>
      <c r="BV5" s="23"/>
      <c r="BW5" s="23"/>
      <c r="BX5" s="23"/>
    </row>
    <row r="6" spans="1:84" s="16" customFormat="1">
      <c r="A6" s="26" t="s">
        <v>360</v>
      </c>
      <c r="B6" s="27" t="s">
        <v>676</v>
      </c>
      <c r="C6" s="91">
        <v>0</v>
      </c>
      <c r="D6" s="55">
        <v>0</v>
      </c>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row>
    <row r="7" spans="1:84">
      <c r="A7" s="85">
        <v>10200</v>
      </c>
      <c r="B7" s="27" t="s">
        <v>374</v>
      </c>
      <c r="C7" s="91">
        <v>164301467</v>
      </c>
      <c r="D7" s="86">
        <v>9.4010000000000003E-4</v>
      </c>
      <c r="E7" s="308"/>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8"/>
      <c r="AV7" s="58"/>
      <c r="AW7" s="58"/>
      <c r="AX7" s="58"/>
      <c r="AY7" s="58"/>
      <c r="AZ7" s="58"/>
      <c r="BA7" s="58"/>
      <c r="BB7" s="58"/>
      <c r="BC7" s="59"/>
      <c r="BD7" s="60"/>
      <c r="BE7" s="61"/>
      <c r="BF7" s="61"/>
      <c r="BG7" s="62"/>
      <c r="BH7" s="62"/>
      <c r="BI7" s="57"/>
      <c r="BJ7" s="57"/>
      <c r="BK7" s="57"/>
      <c r="BL7" s="57"/>
      <c r="BM7" s="57"/>
      <c r="BN7" s="57"/>
      <c r="BO7" s="57"/>
      <c r="BP7" s="57"/>
      <c r="BQ7" s="57"/>
      <c r="BR7" s="57"/>
      <c r="BS7" s="57"/>
      <c r="BT7" s="57"/>
      <c r="BU7" s="57"/>
      <c r="BV7" s="57"/>
      <c r="BW7" s="57"/>
      <c r="BX7" s="57"/>
      <c r="BY7" s="63"/>
      <c r="BZ7" s="63"/>
      <c r="CA7" s="63"/>
      <c r="CB7" s="63"/>
      <c r="CC7" s="63"/>
      <c r="CD7" s="63"/>
      <c r="CE7" s="63"/>
      <c r="CF7" s="63"/>
    </row>
    <row r="8" spans="1:84">
      <c r="A8" s="29">
        <v>10400</v>
      </c>
      <c r="B8" s="27" t="s">
        <v>375</v>
      </c>
      <c r="C8" s="91">
        <v>479719626</v>
      </c>
      <c r="D8" s="86">
        <v>2.745E-3</v>
      </c>
      <c r="E8" s="308"/>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8"/>
      <c r="AV8" s="58"/>
      <c r="AW8" s="58"/>
      <c r="AX8" s="58"/>
      <c r="AY8" s="58"/>
      <c r="AZ8" s="58"/>
      <c r="BA8" s="58"/>
      <c r="BB8" s="58"/>
      <c r="BC8" s="59"/>
      <c r="BD8" s="60"/>
      <c r="BE8" s="61"/>
      <c r="BF8" s="61"/>
      <c r="BG8" s="62"/>
      <c r="BH8" s="62"/>
      <c r="BI8" s="57"/>
      <c r="BJ8" s="57"/>
      <c r="BK8" s="57"/>
      <c r="BL8" s="57"/>
      <c r="BM8" s="57"/>
      <c r="BN8" s="57"/>
      <c r="BO8" s="57"/>
      <c r="BP8" s="57"/>
      <c r="BQ8" s="57"/>
      <c r="BR8" s="57"/>
      <c r="BS8" s="57"/>
      <c r="BT8" s="57"/>
      <c r="BU8" s="57"/>
      <c r="BV8" s="57"/>
      <c r="BW8" s="57"/>
      <c r="BX8" s="57"/>
      <c r="BY8" s="63"/>
      <c r="BZ8" s="63"/>
      <c r="CA8" s="63"/>
      <c r="CB8" s="63"/>
      <c r="CC8" s="63"/>
      <c r="CD8" s="63"/>
      <c r="CE8" s="63"/>
      <c r="CF8" s="63"/>
    </row>
    <row r="9" spans="1:84">
      <c r="A9" s="29">
        <v>10500</v>
      </c>
      <c r="B9" s="27" t="s">
        <v>376</v>
      </c>
      <c r="C9" s="91">
        <v>114923986</v>
      </c>
      <c r="D9" s="86">
        <v>6.5760000000000005E-4</v>
      </c>
      <c r="E9" s="308"/>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8"/>
      <c r="AV9" s="58"/>
      <c r="AW9" s="58"/>
      <c r="AX9" s="58"/>
      <c r="AY9" s="58"/>
      <c r="AZ9" s="58"/>
      <c r="BA9" s="58"/>
      <c r="BB9" s="58"/>
      <c r="BC9" s="59"/>
      <c r="BD9" s="60"/>
      <c r="BE9" s="61"/>
      <c r="BF9" s="61"/>
      <c r="BG9" s="62"/>
      <c r="BH9" s="62"/>
      <c r="BI9" s="57"/>
      <c r="BJ9" s="57"/>
      <c r="BK9" s="57"/>
      <c r="BL9" s="57"/>
      <c r="BM9" s="57"/>
      <c r="BN9" s="57"/>
      <c r="BO9" s="57"/>
      <c r="BP9" s="57"/>
      <c r="BQ9" s="57"/>
      <c r="BR9" s="57"/>
      <c r="BS9" s="57"/>
      <c r="BT9" s="57"/>
      <c r="BU9" s="57"/>
      <c r="BV9" s="57"/>
      <c r="BW9" s="57"/>
      <c r="BX9" s="57"/>
      <c r="BY9" s="63"/>
      <c r="BZ9" s="63"/>
      <c r="CA9" s="63"/>
      <c r="CB9" s="63"/>
      <c r="CC9" s="63"/>
      <c r="CD9" s="63"/>
      <c r="CE9" s="63"/>
      <c r="CF9" s="63"/>
    </row>
    <row r="10" spans="1:84">
      <c r="A10" s="29">
        <v>10700</v>
      </c>
      <c r="B10" s="27" t="s">
        <v>377</v>
      </c>
      <c r="C10" s="91">
        <v>761353872</v>
      </c>
      <c r="D10" s="86">
        <v>4.3565000000000001E-3</v>
      </c>
      <c r="E10" s="308"/>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8"/>
      <c r="AV10" s="58"/>
      <c r="AW10" s="58"/>
      <c r="AX10" s="58"/>
      <c r="AY10" s="58"/>
      <c r="AZ10" s="58"/>
      <c r="BA10" s="58"/>
      <c r="BB10" s="58"/>
      <c r="BC10" s="59"/>
      <c r="BD10" s="60"/>
      <c r="BE10" s="61"/>
      <c r="BF10" s="61"/>
      <c r="BG10" s="62"/>
      <c r="BH10" s="62"/>
      <c r="BI10" s="57"/>
      <c r="BJ10" s="57"/>
      <c r="BK10" s="57"/>
      <c r="BL10" s="57"/>
      <c r="BM10" s="57"/>
      <c r="BN10" s="57"/>
      <c r="BO10" s="57"/>
      <c r="BP10" s="57"/>
      <c r="BQ10" s="57"/>
      <c r="BR10" s="57"/>
      <c r="BS10" s="57"/>
      <c r="BT10" s="57"/>
      <c r="BU10" s="57"/>
      <c r="BV10" s="57"/>
      <c r="BW10" s="57"/>
      <c r="BX10" s="57"/>
      <c r="BY10" s="63"/>
      <c r="BZ10" s="63"/>
      <c r="CA10" s="63"/>
      <c r="CB10" s="63"/>
      <c r="CC10" s="63"/>
      <c r="CD10" s="63"/>
      <c r="CE10" s="63"/>
      <c r="CF10" s="63"/>
    </row>
    <row r="11" spans="1:84">
      <c r="A11" s="29">
        <v>10800</v>
      </c>
      <c r="B11" s="27" t="s">
        <v>378</v>
      </c>
      <c r="C11" s="91">
        <v>3127683567</v>
      </c>
      <c r="D11" s="86">
        <v>1.7896700000000001E-2</v>
      </c>
      <c r="E11" s="308"/>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8"/>
      <c r="AV11" s="58"/>
      <c r="AW11" s="58"/>
      <c r="AX11" s="58"/>
      <c r="AY11" s="58"/>
      <c r="AZ11" s="58"/>
      <c r="BA11" s="58"/>
      <c r="BB11" s="58"/>
      <c r="BC11" s="59"/>
      <c r="BD11" s="60"/>
      <c r="BE11" s="61"/>
      <c r="BF11" s="61"/>
      <c r="BG11" s="62"/>
      <c r="BH11" s="62"/>
      <c r="BI11" s="57"/>
      <c r="BJ11" s="57"/>
      <c r="BK11" s="57"/>
      <c r="BL11" s="57"/>
      <c r="BM11" s="57"/>
      <c r="BN11" s="57"/>
      <c r="BO11" s="57"/>
      <c r="BP11" s="57"/>
      <c r="BQ11" s="57"/>
      <c r="BR11" s="57"/>
      <c r="BS11" s="57"/>
      <c r="BT11" s="57"/>
      <c r="BU11" s="57"/>
      <c r="BV11" s="57"/>
      <c r="BW11" s="57"/>
      <c r="BX11" s="57"/>
      <c r="BY11" s="63"/>
      <c r="BZ11" s="63"/>
      <c r="CA11" s="63"/>
      <c r="CB11" s="63"/>
      <c r="CC11" s="63"/>
      <c r="CD11" s="63"/>
      <c r="CE11" s="63"/>
      <c r="CF11" s="63"/>
    </row>
    <row r="12" spans="1:84">
      <c r="A12" s="29">
        <v>10850</v>
      </c>
      <c r="B12" s="27" t="s">
        <v>379</v>
      </c>
      <c r="C12" s="91">
        <v>25996951</v>
      </c>
      <c r="D12" s="86">
        <v>1.4880000000000001E-4</v>
      </c>
      <c r="E12" s="308"/>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8"/>
      <c r="AV12" s="58"/>
      <c r="AW12" s="58"/>
      <c r="AX12" s="58"/>
      <c r="AY12" s="58"/>
      <c r="AZ12" s="58"/>
      <c r="BA12" s="58"/>
      <c r="BB12" s="58"/>
      <c r="BC12" s="59"/>
      <c r="BD12" s="60"/>
      <c r="BE12" s="61"/>
      <c r="BF12" s="61"/>
      <c r="BG12" s="62"/>
      <c r="BH12" s="62"/>
      <c r="BI12" s="57"/>
      <c r="BJ12" s="57"/>
      <c r="BK12" s="57"/>
      <c r="BL12" s="57"/>
      <c r="BM12" s="57"/>
      <c r="BN12" s="57"/>
      <c r="BO12" s="57"/>
      <c r="BP12" s="57"/>
      <c r="BQ12" s="57"/>
      <c r="BR12" s="57"/>
      <c r="BS12" s="57"/>
      <c r="BT12" s="57"/>
      <c r="BU12" s="57"/>
      <c r="BV12" s="57"/>
      <c r="BW12" s="57"/>
      <c r="BX12" s="57"/>
      <c r="BY12" s="63"/>
      <c r="BZ12" s="63"/>
      <c r="CA12" s="63"/>
      <c r="CB12" s="63"/>
      <c r="CC12" s="63"/>
      <c r="CD12" s="63"/>
      <c r="CE12" s="63"/>
      <c r="CF12" s="63"/>
    </row>
    <row r="13" spans="1:84">
      <c r="A13" s="29">
        <v>10900</v>
      </c>
      <c r="B13" s="27" t="s">
        <v>380</v>
      </c>
      <c r="C13" s="91">
        <v>232877079</v>
      </c>
      <c r="D13" s="86">
        <v>1.3324999999999999E-3</v>
      </c>
      <c r="E13" s="308"/>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8"/>
      <c r="AV13" s="58"/>
      <c r="AW13" s="58"/>
      <c r="AX13" s="58"/>
      <c r="AY13" s="58"/>
      <c r="AZ13" s="58"/>
      <c r="BA13" s="58"/>
      <c r="BB13" s="58"/>
      <c r="BC13" s="59"/>
      <c r="BD13" s="60"/>
      <c r="BE13" s="61"/>
      <c r="BF13" s="61"/>
      <c r="BG13" s="62"/>
      <c r="BH13" s="62"/>
      <c r="BI13" s="57"/>
      <c r="BJ13" s="57"/>
      <c r="BK13" s="57"/>
      <c r="BL13" s="57"/>
      <c r="BM13" s="57"/>
      <c r="BN13" s="57"/>
      <c r="BO13" s="57"/>
      <c r="BP13" s="57"/>
      <c r="BQ13" s="57"/>
      <c r="BR13" s="57"/>
      <c r="BS13" s="57"/>
      <c r="BT13" s="57"/>
      <c r="BU13" s="57"/>
      <c r="BV13" s="57"/>
      <c r="BW13" s="57"/>
      <c r="BX13" s="57"/>
      <c r="BY13" s="63"/>
      <c r="BZ13" s="63"/>
      <c r="CA13" s="63"/>
      <c r="CB13" s="63"/>
      <c r="CC13" s="63"/>
      <c r="CD13" s="63"/>
      <c r="CE13" s="63"/>
      <c r="CF13" s="63"/>
    </row>
    <row r="14" spans="1:84">
      <c r="A14" s="29">
        <v>10910</v>
      </c>
      <c r="B14" s="27" t="s">
        <v>381</v>
      </c>
      <c r="C14" s="91">
        <v>50667677</v>
      </c>
      <c r="D14" s="86">
        <v>2.899E-4</v>
      </c>
      <c r="E14" s="308"/>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8"/>
      <c r="AV14" s="58"/>
      <c r="AW14" s="58"/>
      <c r="AX14" s="58"/>
      <c r="AY14" s="58"/>
      <c r="AZ14" s="58"/>
      <c r="BA14" s="58"/>
      <c r="BB14" s="58"/>
      <c r="BC14" s="59"/>
      <c r="BD14" s="60"/>
      <c r="BE14" s="61"/>
      <c r="BF14" s="61"/>
      <c r="BG14" s="62"/>
      <c r="BH14" s="62"/>
      <c r="BI14" s="57"/>
      <c r="BJ14" s="57"/>
      <c r="BK14" s="57"/>
      <c r="BL14" s="57"/>
      <c r="BM14" s="57"/>
      <c r="BN14" s="57"/>
      <c r="BO14" s="57"/>
      <c r="BP14" s="57"/>
      <c r="BQ14" s="57"/>
      <c r="BR14" s="57"/>
      <c r="BS14" s="57"/>
      <c r="BT14" s="57"/>
      <c r="BU14" s="57"/>
      <c r="BV14" s="57"/>
      <c r="BW14" s="57"/>
      <c r="BX14" s="57"/>
      <c r="BY14" s="63"/>
      <c r="BZ14" s="63"/>
      <c r="CA14" s="63"/>
      <c r="CB14" s="63"/>
      <c r="CC14" s="63"/>
      <c r="CD14" s="63"/>
      <c r="CE14" s="63"/>
      <c r="CF14" s="63"/>
    </row>
    <row r="15" spans="1:84">
      <c r="A15" s="29">
        <v>10930</v>
      </c>
      <c r="B15" s="27" t="s">
        <v>382</v>
      </c>
      <c r="C15" s="91">
        <v>724752376</v>
      </c>
      <c r="D15" s="86">
        <v>4.1469999999999996E-3</v>
      </c>
      <c r="E15" s="308"/>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8"/>
      <c r="AV15" s="58"/>
      <c r="AW15" s="58"/>
      <c r="AX15" s="58"/>
      <c r="AY15" s="58"/>
      <c r="AZ15" s="58"/>
      <c r="BA15" s="58"/>
      <c r="BB15" s="58"/>
      <c r="BC15" s="59"/>
      <c r="BD15" s="60"/>
      <c r="BE15" s="61"/>
      <c r="BF15" s="61"/>
      <c r="BG15" s="62"/>
      <c r="BH15" s="62"/>
      <c r="BI15" s="57"/>
      <c r="BJ15" s="57"/>
      <c r="BK15" s="57"/>
      <c r="BL15" s="57"/>
      <c r="BM15" s="57"/>
      <c r="BN15" s="57"/>
      <c r="BO15" s="57"/>
      <c r="BP15" s="57"/>
      <c r="BQ15" s="57"/>
      <c r="BR15" s="57"/>
      <c r="BS15" s="57"/>
      <c r="BT15" s="57"/>
      <c r="BU15" s="57"/>
      <c r="BV15" s="57"/>
      <c r="BW15" s="57"/>
      <c r="BX15" s="57"/>
      <c r="BY15" s="63"/>
      <c r="BZ15" s="63"/>
      <c r="CA15" s="63"/>
      <c r="CB15" s="63"/>
      <c r="CC15" s="63"/>
      <c r="CD15" s="63"/>
      <c r="CE15" s="63"/>
      <c r="CF15" s="63"/>
    </row>
    <row r="16" spans="1:84">
      <c r="A16" s="29">
        <v>10940</v>
      </c>
      <c r="B16" s="27" t="s">
        <v>383</v>
      </c>
      <c r="C16" s="91">
        <v>99520632</v>
      </c>
      <c r="D16" s="86">
        <v>5.6950000000000002E-4</v>
      </c>
      <c r="E16" s="308"/>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8"/>
      <c r="AV16" s="58"/>
      <c r="AW16" s="58"/>
      <c r="AX16" s="58"/>
      <c r="AY16" s="58"/>
      <c r="AZ16" s="58"/>
      <c r="BA16" s="58"/>
      <c r="BB16" s="58"/>
      <c r="BC16" s="59"/>
      <c r="BD16" s="60"/>
      <c r="BE16" s="61"/>
      <c r="BF16" s="61"/>
      <c r="BG16" s="62"/>
      <c r="BH16" s="62"/>
      <c r="BI16" s="57"/>
      <c r="BJ16" s="57"/>
      <c r="BK16" s="57"/>
      <c r="BL16" s="57"/>
      <c r="BM16" s="57"/>
      <c r="BN16" s="57"/>
      <c r="BO16" s="57"/>
      <c r="BP16" s="57"/>
      <c r="BQ16" s="57"/>
      <c r="BR16" s="57"/>
      <c r="BS16" s="57"/>
      <c r="BT16" s="57"/>
      <c r="BU16" s="57"/>
      <c r="BV16" s="57"/>
      <c r="BW16" s="57"/>
      <c r="BX16" s="57"/>
      <c r="BY16" s="63"/>
      <c r="BZ16" s="63"/>
      <c r="CA16" s="63"/>
      <c r="CB16" s="63"/>
      <c r="CC16" s="63"/>
      <c r="CD16" s="63"/>
      <c r="CE16" s="63"/>
      <c r="CF16" s="63"/>
    </row>
    <row r="17" spans="1:84">
      <c r="A17" s="29">
        <v>10950</v>
      </c>
      <c r="B17" s="27" t="s">
        <v>384</v>
      </c>
      <c r="C17" s="91">
        <v>136685114</v>
      </c>
      <c r="D17" s="86">
        <v>7.8209999999999998E-4</v>
      </c>
      <c r="E17" s="308"/>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8"/>
      <c r="AV17" s="58"/>
      <c r="AW17" s="58"/>
      <c r="AX17" s="58"/>
      <c r="AY17" s="58"/>
      <c r="AZ17" s="58"/>
      <c r="BA17" s="58"/>
      <c r="BB17" s="58"/>
      <c r="BC17" s="59"/>
      <c r="BD17" s="60"/>
      <c r="BE17" s="61"/>
      <c r="BF17" s="61"/>
      <c r="BG17" s="62"/>
      <c r="BH17" s="62"/>
      <c r="BI17" s="57"/>
      <c r="BJ17" s="57"/>
      <c r="BK17" s="57"/>
      <c r="BL17" s="57"/>
      <c r="BM17" s="57"/>
      <c r="BN17" s="57"/>
      <c r="BO17" s="57"/>
      <c r="BP17" s="57"/>
      <c r="BQ17" s="57"/>
      <c r="BR17" s="57"/>
      <c r="BS17" s="57"/>
      <c r="BT17" s="57"/>
      <c r="BU17" s="57"/>
      <c r="BV17" s="57"/>
      <c r="BW17" s="57"/>
      <c r="BX17" s="57"/>
      <c r="BY17" s="63"/>
      <c r="BZ17" s="63"/>
      <c r="CA17" s="63"/>
      <c r="CB17" s="63"/>
      <c r="CC17" s="63"/>
      <c r="CD17" s="63"/>
      <c r="CE17" s="63"/>
      <c r="CF17" s="63"/>
    </row>
    <row r="18" spans="1:84">
      <c r="A18" s="29">
        <v>11050</v>
      </c>
      <c r="B18" s="27" t="s">
        <v>733</v>
      </c>
      <c r="C18" s="91">
        <v>34254953</v>
      </c>
      <c r="D18" s="86">
        <v>1.9599999999999999E-4</v>
      </c>
      <c r="E18" s="308"/>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8"/>
      <c r="AV18" s="58"/>
      <c r="AW18" s="58"/>
      <c r="AX18" s="58"/>
      <c r="AY18" s="58"/>
      <c r="AZ18" s="58"/>
      <c r="BA18" s="58"/>
      <c r="BB18" s="58"/>
      <c r="BC18" s="59"/>
      <c r="BD18" s="60"/>
      <c r="BE18" s="61"/>
      <c r="BF18" s="61"/>
      <c r="BG18" s="62"/>
      <c r="BH18" s="62"/>
      <c r="BI18" s="57"/>
      <c r="BJ18" s="57"/>
      <c r="BK18" s="57"/>
      <c r="BL18" s="57"/>
      <c r="BM18" s="57"/>
      <c r="BN18" s="57"/>
      <c r="BO18" s="57"/>
      <c r="BP18" s="57"/>
      <c r="BQ18" s="57"/>
      <c r="BR18" s="57"/>
      <c r="BS18" s="57"/>
      <c r="BT18" s="57"/>
      <c r="BU18" s="57"/>
      <c r="BV18" s="57"/>
      <c r="BW18" s="57"/>
      <c r="BX18" s="57"/>
      <c r="BY18" s="63"/>
      <c r="BZ18" s="63"/>
      <c r="CA18" s="63"/>
      <c r="CB18" s="63"/>
      <c r="CC18" s="63"/>
      <c r="CD18" s="63"/>
      <c r="CE18" s="63"/>
      <c r="CF18" s="63"/>
    </row>
    <row r="19" spans="1:84">
      <c r="A19" s="29">
        <v>11300</v>
      </c>
      <c r="B19" s="27" t="s">
        <v>385</v>
      </c>
      <c r="C19" s="91">
        <v>725131071</v>
      </c>
      <c r="D19" s="86">
        <v>4.1491999999999996E-3</v>
      </c>
      <c r="E19" s="308"/>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8"/>
      <c r="AV19" s="58"/>
      <c r="AW19" s="58"/>
      <c r="AX19" s="58"/>
      <c r="AY19" s="58"/>
      <c r="AZ19" s="58"/>
      <c r="BA19" s="58"/>
      <c r="BB19" s="58"/>
      <c r="BC19" s="59"/>
      <c r="BD19" s="60"/>
      <c r="BE19" s="61"/>
      <c r="BF19" s="61"/>
      <c r="BG19" s="62"/>
      <c r="BH19" s="62"/>
      <c r="BI19" s="57"/>
      <c r="BJ19" s="57"/>
      <c r="BK19" s="57"/>
      <c r="BL19" s="57"/>
      <c r="BM19" s="57"/>
      <c r="BN19" s="57"/>
      <c r="BO19" s="57"/>
      <c r="BP19" s="57"/>
      <c r="BQ19" s="57"/>
      <c r="BR19" s="57"/>
      <c r="BS19" s="57"/>
      <c r="BT19" s="57"/>
      <c r="BU19" s="57"/>
      <c r="BV19" s="57"/>
      <c r="BW19" s="57"/>
      <c r="BX19" s="57"/>
      <c r="BY19" s="63"/>
      <c r="BZ19" s="63"/>
      <c r="CA19" s="63"/>
      <c r="CB19" s="63"/>
      <c r="CC19" s="63"/>
      <c r="CD19" s="63"/>
      <c r="CE19" s="63"/>
      <c r="CF19" s="63"/>
    </row>
    <row r="20" spans="1:84">
      <c r="A20" s="29">
        <v>11310</v>
      </c>
      <c r="B20" s="27" t="s">
        <v>386</v>
      </c>
      <c r="C20" s="91">
        <v>83198415</v>
      </c>
      <c r="D20" s="86">
        <v>4.7610000000000003E-4</v>
      </c>
      <c r="E20" s="308"/>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8"/>
      <c r="AV20" s="58"/>
      <c r="AW20" s="58"/>
      <c r="AX20" s="58"/>
      <c r="AY20" s="58"/>
      <c r="AZ20" s="58"/>
      <c r="BA20" s="58"/>
      <c r="BB20" s="58"/>
      <c r="BC20" s="59"/>
      <c r="BD20" s="60"/>
      <c r="BE20" s="61"/>
      <c r="BF20" s="61"/>
      <c r="BG20" s="62"/>
      <c r="BH20" s="62"/>
      <c r="BI20" s="57"/>
      <c r="BJ20" s="57"/>
      <c r="BK20" s="57"/>
      <c r="BL20" s="57"/>
      <c r="BM20" s="57"/>
      <c r="BN20" s="57"/>
      <c r="BO20" s="57"/>
      <c r="BP20" s="57"/>
      <c r="BQ20" s="57"/>
      <c r="BR20" s="57"/>
      <c r="BS20" s="57"/>
      <c r="BT20" s="57"/>
      <c r="BU20" s="57"/>
      <c r="BV20" s="57"/>
      <c r="BW20" s="57"/>
      <c r="BX20" s="57"/>
      <c r="BY20" s="63"/>
      <c r="BZ20" s="63"/>
      <c r="CA20" s="63"/>
      <c r="CB20" s="63"/>
      <c r="CC20" s="63"/>
      <c r="CD20" s="63"/>
      <c r="CE20" s="63"/>
      <c r="CF20" s="63"/>
    </row>
    <row r="21" spans="1:84">
      <c r="A21" s="29">
        <v>11600</v>
      </c>
      <c r="B21" s="27" t="s">
        <v>387</v>
      </c>
      <c r="C21" s="91">
        <v>362083637</v>
      </c>
      <c r="D21" s="86">
        <v>2.0717999999999999E-3</v>
      </c>
      <c r="E21" s="308"/>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8"/>
      <c r="AV21" s="58"/>
      <c r="AW21" s="58"/>
      <c r="AX21" s="58"/>
      <c r="AY21" s="58"/>
      <c r="AZ21" s="58"/>
      <c r="BA21" s="58"/>
      <c r="BB21" s="58"/>
      <c r="BC21" s="59"/>
      <c r="BD21" s="60"/>
      <c r="BE21" s="61"/>
      <c r="BF21" s="61"/>
      <c r="BG21" s="62"/>
      <c r="BH21" s="62"/>
      <c r="BI21" s="57"/>
      <c r="BJ21" s="57"/>
      <c r="BK21" s="57"/>
      <c r="BL21" s="57"/>
      <c r="BM21" s="57"/>
      <c r="BN21" s="57"/>
      <c r="BO21" s="57"/>
      <c r="BP21" s="57"/>
      <c r="BQ21" s="57"/>
      <c r="BR21" s="57"/>
      <c r="BS21" s="57"/>
      <c r="BT21" s="57"/>
      <c r="BU21" s="57"/>
      <c r="BV21" s="57"/>
      <c r="BW21" s="57"/>
      <c r="BX21" s="57"/>
      <c r="BY21" s="63"/>
      <c r="BZ21" s="63"/>
      <c r="CA21" s="63"/>
      <c r="CB21" s="63"/>
      <c r="CC21" s="63"/>
      <c r="CD21" s="63"/>
      <c r="CE21" s="63"/>
      <c r="CF21" s="63"/>
    </row>
    <row r="22" spans="1:84">
      <c r="A22" s="29">
        <v>11900</v>
      </c>
      <c r="B22" s="27" t="s">
        <v>388</v>
      </c>
      <c r="C22" s="91">
        <v>39241272</v>
      </c>
      <c r="D22" s="86">
        <v>2.2450000000000001E-4</v>
      </c>
      <c r="E22" s="308"/>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8"/>
      <c r="AV22" s="58"/>
      <c r="AW22" s="58"/>
      <c r="AX22" s="58"/>
      <c r="AY22" s="58"/>
      <c r="AZ22" s="58"/>
      <c r="BA22" s="58"/>
      <c r="BB22" s="58"/>
      <c r="BC22" s="59"/>
      <c r="BD22" s="60"/>
      <c r="BE22" s="61"/>
      <c r="BF22" s="61"/>
      <c r="BG22" s="62"/>
      <c r="BH22" s="62"/>
      <c r="BI22" s="57"/>
      <c r="BJ22" s="57"/>
      <c r="BK22" s="57"/>
      <c r="BL22" s="57"/>
      <c r="BM22" s="57"/>
      <c r="BN22" s="57"/>
      <c r="BO22" s="57"/>
      <c r="BP22" s="57"/>
      <c r="BQ22" s="57"/>
      <c r="BR22" s="57"/>
      <c r="BS22" s="57"/>
      <c r="BT22" s="57"/>
      <c r="BU22" s="57"/>
      <c r="BV22" s="57"/>
      <c r="BW22" s="57"/>
      <c r="BX22" s="57"/>
      <c r="BY22" s="63"/>
      <c r="BZ22" s="63"/>
      <c r="CA22" s="63"/>
      <c r="CB22" s="63"/>
      <c r="CC22" s="63"/>
      <c r="CD22" s="63"/>
      <c r="CE22" s="63"/>
      <c r="CF22" s="63"/>
    </row>
    <row r="23" spans="1:84">
      <c r="A23" s="29">
        <v>12100</v>
      </c>
      <c r="B23" s="27" t="s">
        <v>389</v>
      </c>
      <c r="C23" s="91">
        <v>39798487</v>
      </c>
      <c r="D23" s="86">
        <v>2.2770000000000001E-4</v>
      </c>
      <c r="E23" s="308"/>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8"/>
      <c r="AV23" s="58"/>
      <c r="AW23" s="58"/>
      <c r="AX23" s="58"/>
      <c r="AY23" s="58"/>
      <c r="AZ23" s="58"/>
      <c r="BA23" s="58"/>
      <c r="BB23" s="58"/>
      <c r="BC23" s="59"/>
      <c r="BD23" s="60"/>
      <c r="BE23" s="61"/>
      <c r="BF23" s="61"/>
      <c r="BG23" s="62"/>
      <c r="BH23" s="62"/>
      <c r="BI23" s="57"/>
      <c r="BJ23" s="57"/>
      <c r="BK23" s="57"/>
      <c r="BL23" s="57"/>
      <c r="BM23" s="57"/>
      <c r="BN23" s="57"/>
      <c r="BO23" s="57"/>
      <c r="BP23" s="57"/>
      <c r="BQ23" s="57"/>
      <c r="BR23" s="57"/>
      <c r="BS23" s="57"/>
      <c r="BT23" s="57"/>
      <c r="BU23" s="57"/>
      <c r="BV23" s="57"/>
      <c r="BW23" s="57"/>
      <c r="BX23" s="57"/>
      <c r="BY23" s="63"/>
      <c r="BZ23" s="63"/>
      <c r="CA23" s="63"/>
      <c r="CB23" s="63"/>
      <c r="CC23" s="63"/>
      <c r="CD23" s="63"/>
      <c r="CE23" s="63"/>
      <c r="CF23" s="63"/>
    </row>
    <row r="24" spans="1:84">
      <c r="A24" s="29">
        <v>12150</v>
      </c>
      <c r="B24" s="27" t="s">
        <v>390</v>
      </c>
      <c r="C24" s="91">
        <v>7198025</v>
      </c>
      <c r="D24" s="86">
        <v>4.1199999999999999E-5</v>
      </c>
      <c r="E24" s="308"/>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8"/>
      <c r="AV24" s="58"/>
      <c r="AW24" s="58"/>
      <c r="AX24" s="58"/>
      <c r="AY24" s="58"/>
      <c r="AZ24" s="58"/>
      <c r="BA24" s="58"/>
      <c r="BB24" s="58"/>
      <c r="BC24" s="59"/>
      <c r="BD24" s="60"/>
      <c r="BE24" s="61"/>
      <c r="BF24" s="61"/>
      <c r="BG24" s="62"/>
      <c r="BH24" s="62"/>
      <c r="BI24" s="57"/>
      <c r="BJ24" s="57"/>
      <c r="BK24" s="57"/>
      <c r="BL24" s="57"/>
      <c r="BM24" s="57"/>
      <c r="BN24" s="57"/>
      <c r="BO24" s="57"/>
      <c r="BP24" s="57"/>
      <c r="BQ24" s="57"/>
      <c r="BR24" s="57"/>
      <c r="BS24" s="57"/>
      <c r="BT24" s="57"/>
      <c r="BU24" s="57"/>
      <c r="BV24" s="57"/>
      <c r="BW24" s="57"/>
      <c r="BX24" s="57"/>
      <c r="BY24" s="63"/>
      <c r="BZ24" s="63"/>
      <c r="CA24" s="63"/>
      <c r="CB24" s="63"/>
      <c r="CC24" s="63"/>
      <c r="CD24" s="63"/>
      <c r="CE24" s="63"/>
      <c r="CF24" s="63"/>
    </row>
    <row r="25" spans="1:84">
      <c r="A25" s="29">
        <v>12160</v>
      </c>
      <c r="B25" s="27" t="s">
        <v>391</v>
      </c>
      <c r="C25" s="91">
        <v>281095632</v>
      </c>
      <c r="D25" s="86">
        <v>1.6084000000000001E-3</v>
      </c>
      <c r="E25" s="308"/>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8"/>
      <c r="AV25" s="58"/>
      <c r="AW25" s="58"/>
      <c r="AX25" s="58"/>
      <c r="AY25" s="58"/>
      <c r="AZ25" s="58"/>
      <c r="BA25" s="58"/>
      <c r="BB25" s="58"/>
      <c r="BC25" s="59"/>
      <c r="BD25" s="60"/>
      <c r="BE25" s="61"/>
      <c r="BF25" s="61"/>
      <c r="BG25" s="62"/>
      <c r="BH25" s="62"/>
      <c r="BI25" s="57"/>
      <c r="BJ25" s="57"/>
      <c r="BK25" s="57"/>
      <c r="BL25" s="57"/>
      <c r="BM25" s="57"/>
      <c r="BN25" s="57"/>
      <c r="BO25" s="57"/>
      <c r="BP25" s="57"/>
      <c r="BQ25" s="57"/>
      <c r="BR25" s="57"/>
      <c r="BS25" s="57"/>
      <c r="BT25" s="57"/>
      <c r="BU25" s="57"/>
      <c r="BV25" s="57"/>
      <c r="BW25" s="57"/>
      <c r="BX25" s="57"/>
      <c r="BY25" s="63"/>
      <c r="BZ25" s="63"/>
      <c r="CA25" s="63"/>
      <c r="CB25" s="63"/>
      <c r="CC25" s="63"/>
      <c r="CD25" s="63"/>
      <c r="CE25" s="63"/>
      <c r="CF25" s="63"/>
    </row>
    <row r="26" spans="1:84">
      <c r="A26" s="29">
        <v>12220</v>
      </c>
      <c r="B26" s="27" t="s">
        <v>392</v>
      </c>
      <c r="C26" s="91">
        <v>7289570655</v>
      </c>
      <c r="D26" s="86">
        <v>4.1711100000000001E-2</v>
      </c>
      <c r="E26" s="308"/>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8"/>
      <c r="AV26" s="58"/>
      <c r="AW26" s="58"/>
      <c r="AX26" s="58"/>
      <c r="AY26" s="58"/>
      <c r="AZ26" s="58"/>
      <c r="BA26" s="58"/>
      <c r="BB26" s="58"/>
      <c r="BC26" s="59"/>
      <c r="BD26" s="60"/>
      <c r="BE26" s="61"/>
      <c r="BF26" s="61"/>
      <c r="BG26" s="62"/>
      <c r="BH26" s="62"/>
      <c r="BI26" s="57"/>
      <c r="BJ26" s="57"/>
      <c r="BK26" s="57"/>
      <c r="BL26" s="57"/>
      <c r="BM26" s="57"/>
      <c r="BN26" s="57"/>
      <c r="BO26" s="57"/>
      <c r="BP26" s="57"/>
      <c r="BQ26" s="57"/>
      <c r="BR26" s="57"/>
      <c r="BS26" s="57"/>
      <c r="BT26" s="57"/>
      <c r="BU26" s="57"/>
      <c r="BV26" s="57"/>
      <c r="BW26" s="57"/>
      <c r="BX26" s="57"/>
      <c r="BY26" s="63"/>
      <c r="BZ26" s="63"/>
      <c r="CA26" s="63"/>
      <c r="CB26" s="63"/>
      <c r="CC26" s="63"/>
      <c r="CD26" s="63"/>
      <c r="CE26" s="63"/>
      <c r="CF26" s="63"/>
    </row>
    <row r="27" spans="1:84">
      <c r="A27" s="29">
        <v>12510</v>
      </c>
      <c r="B27" s="27" t="s">
        <v>393</v>
      </c>
      <c r="C27" s="91">
        <v>667984120</v>
      </c>
      <c r="D27" s="86">
        <v>3.8222E-3</v>
      </c>
      <c r="E27" s="308"/>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8"/>
      <c r="AV27" s="58"/>
      <c r="AW27" s="58"/>
      <c r="AX27" s="58"/>
      <c r="AY27" s="58"/>
      <c r="AZ27" s="58"/>
      <c r="BA27" s="58"/>
      <c r="BB27" s="58"/>
      <c r="BC27" s="59"/>
      <c r="BD27" s="60"/>
      <c r="BE27" s="61"/>
      <c r="BF27" s="61"/>
      <c r="BG27" s="62"/>
      <c r="BH27" s="62"/>
      <c r="BI27" s="57"/>
      <c r="BJ27" s="57"/>
      <c r="BK27" s="57"/>
      <c r="BL27" s="57"/>
      <c r="BM27" s="57"/>
      <c r="BN27" s="57"/>
      <c r="BO27" s="57"/>
      <c r="BP27" s="57"/>
      <c r="BQ27" s="57"/>
      <c r="BR27" s="57"/>
      <c r="BS27" s="57"/>
      <c r="BT27" s="57"/>
      <c r="BU27" s="57"/>
      <c r="BV27" s="57"/>
      <c r="BW27" s="57"/>
      <c r="BX27" s="57"/>
      <c r="BY27" s="63"/>
      <c r="BZ27" s="63"/>
      <c r="CA27" s="63"/>
      <c r="CB27" s="63"/>
      <c r="CC27" s="63"/>
      <c r="CD27" s="63"/>
      <c r="CE27" s="63"/>
      <c r="CF27" s="63"/>
    </row>
    <row r="28" spans="1:84">
      <c r="A28" s="29">
        <v>12600</v>
      </c>
      <c r="B28" s="27" t="s">
        <v>394</v>
      </c>
      <c r="C28" s="91">
        <v>301676927</v>
      </c>
      <c r="D28" s="86">
        <v>1.7262E-3</v>
      </c>
      <c r="E28" s="308"/>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8"/>
      <c r="AV28" s="58"/>
      <c r="AW28" s="58"/>
      <c r="AX28" s="58"/>
      <c r="AY28" s="58"/>
      <c r="AZ28" s="58"/>
      <c r="BA28" s="58"/>
      <c r="BB28" s="58"/>
      <c r="BC28" s="59"/>
      <c r="BD28" s="60"/>
      <c r="BE28" s="61"/>
      <c r="BF28" s="61"/>
      <c r="BG28" s="62"/>
      <c r="BH28" s="62"/>
      <c r="BI28" s="57"/>
      <c r="BJ28" s="57"/>
      <c r="BK28" s="57"/>
      <c r="BL28" s="57"/>
      <c r="BM28" s="57"/>
      <c r="BN28" s="57"/>
      <c r="BO28" s="57"/>
      <c r="BP28" s="57"/>
      <c r="BQ28" s="57"/>
      <c r="BR28" s="57"/>
      <c r="BS28" s="57"/>
      <c r="BT28" s="57"/>
      <c r="BU28" s="57"/>
      <c r="BV28" s="57"/>
      <c r="BW28" s="57"/>
      <c r="BX28" s="57"/>
      <c r="BY28" s="63"/>
      <c r="BZ28" s="63"/>
      <c r="CA28" s="63"/>
      <c r="CB28" s="63"/>
      <c r="CC28" s="63"/>
      <c r="CD28" s="63"/>
      <c r="CE28" s="63"/>
      <c r="CF28" s="63"/>
    </row>
    <row r="29" spans="1:84">
      <c r="A29" s="29">
        <v>12700</v>
      </c>
      <c r="B29" s="27" t="s">
        <v>395</v>
      </c>
      <c r="C29" s="91">
        <v>172635150</v>
      </c>
      <c r="D29" s="86">
        <v>9.8780000000000005E-4</v>
      </c>
      <c r="E29" s="308"/>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8"/>
      <c r="AV29" s="58"/>
      <c r="AW29" s="58"/>
      <c r="AX29" s="58"/>
      <c r="AY29" s="58"/>
      <c r="AZ29" s="58"/>
      <c r="BA29" s="58"/>
      <c r="BB29" s="58"/>
      <c r="BC29" s="59"/>
      <c r="BD29" s="60"/>
      <c r="BE29" s="61"/>
      <c r="BF29" s="61"/>
      <c r="BG29" s="62"/>
      <c r="BH29" s="62"/>
      <c r="BI29" s="57"/>
      <c r="BJ29" s="57"/>
      <c r="BK29" s="57"/>
      <c r="BL29" s="57"/>
      <c r="BM29" s="57"/>
      <c r="BN29" s="57"/>
      <c r="BO29" s="57"/>
      <c r="BP29" s="57"/>
      <c r="BQ29" s="57"/>
      <c r="BR29" s="57"/>
      <c r="BS29" s="57"/>
      <c r="BT29" s="57"/>
      <c r="BU29" s="57"/>
      <c r="BV29" s="57"/>
      <c r="BW29" s="57"/>
      <c r="BX29" s="57"/>
      <c r="BY29" s="63"/>
      <c r="BZ29" s="63"/>
      <c r="CA29" s="63"/>
      <c r="CB29" s="63"/>
      <c r="CC29" s="63"/>
      <c r="CD29" s="63"/>
      <c r="CE29" s="63"/>
      <c r="CF29" s="63"/>
    </row>
    <row r="30" spans="1:84">
      <c r="A30" s="29">
        <v>13500</v>
      </c>
      <c r="B30" s="27" t="s">
        <v>396</v>
      </c>
      <c r="C30" s="91">
        <v>660222777</v>
      </c>
      <c r="D30" s="86">
        <v>3.7778E-3</v>
      </c>
      <c r="E30" s="308"/>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8"/>
      <c r="AV30" s="58"/>
      <c r="AW30" s="58"/>
      <c r="AX30" s="58"/>
      <c r="AY30" s="58"/>
      <c r="AZ30" s="58"/>
      <c r="BA30" s="58"/>
      <c r="BB30" s="58"/>
      <c r="BC30" s="59"/>
      <c r="BD30" s="60"/>
      <c r="BE30" s="61"/>
      <c r="BF30" s="61"/>
      <c r="BG30" s="62"/>
      <c r="BH30" s="62"/>
      <c r="BI30" s="57"/>
      <c r="BJ30" s="57"/>
      <c r="BK30" s="57"/>
      <c r="BL30" s="57"/>
      <c r="BM30" s="57"/>
      <c r="BN30" s="57"/>
      <c r="BO30" s="57"/>
      <c r="BP30" s="57"/>
      <c r="BQ30" s="57"/>
      <c r="BR30" s="57"/>
      <c r="BS30" s="57"/>
      <c r="BT30" s="57"/>
      <c r="BU30" s="57"/>
      <c r="BV30" s="57"/>
      <c r="BW30" s="57"/>
      <c r="BX30" s="57"/>
      <c r="BY30" s="63"/>
      <c r="BZ30" s="63"/>
      <c r="CA30" s="63"/>
      <c r="CB30" s="63"/>
      <c r="CC30" s="63"/>
      <c r="CD30" s="63"/>
      <c r="CE30" s="63"/>
      <c r="CF30" s="63"/>
    </row>
    <row r="31" spans="1:84">
      <c r="A31" s="29">
        <v>13700</v>
      </c>
      <c r="B31" s="27" t="s">
        <v>397</v>
      </c>
      <c r="C31" s="91">
        <v>71282813</v>
      </c>
      <c r="D31" s="86">
        <v>4.0789999999999999E-4</v>
      </c>
      <c r="E31" s="308"/>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8"/>
      <c r="AV31" s="58"/>
      <c r="AW31" s="58"/>
      <c r="AX31" s="58"/>
      <c r="AY31" s="58"/>
      <c r="AZ31" s="58"/>
      <c r="BA31" s="58"/>
      <c r="BB31" s="58"/>
      <c r="BC31" s="59"/>
      <c r="BD31" s="60"/>
      <c r="BE31" s="61"/>
      <c r="BF31" s="61"/>
      <c r="BG31" s="62"/>
      <c r="BH31" s="62"/>
      <c r="BI31" s="57"/>
      <c r="BJ31" s="57"/>
      <c r="BK31" s="57"/>
      <c r="BL31" s="57"/>
      <c r="BM31" s="57"/>
      <c r="BN31" s="57"/>
      <c r="BO31" s="57"/>
      <c r="BP31" s="57"/>
      <c r="BQ31" s="57"/>
      <c r="BR31" s="57"/>
      <c r="BS31" s="57"/>
      <c r="BT31" s="57"/>
      <c r="BU31" s="57"/>
      <c r="BV31" s="57"/>
      <c r="BW31" s="57"/>
      <c r="BX31" s="57"/>
      <c r="BY31" s="63"/>
      <c r="BZ31" s="63"/>
      <c r="CA31" s="63"/>
      <c r="CB31" s="63"/>
      <c r="CC31" s="63"/>
      <c r="CD31" s="63"/>
      <c r="CE31" s="63"/>
      <c r="CF31" s="63"/>
    </row>
    <row r="32" spans="1:84">
      <c r="A32" s="29">
        <v>14300</v>
      </c>
      <c r="B32" s="27" t="s">
        <v>398</v>
      </c>
      <c r="C32" s="91">
        <v>233598721</v>
      </c>
      <c r="D32" s="86">
        <v>1.3366999999999999E-3</v>
      </c>
      <c r="E32" s="308"/>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8"/>
      <c r="AV32" s="58"/>
      <c r="AW32" s="58"/>
      <c r="AX32" s="58"/>
      <c r="AY32" s="58"/>
      <c r="AZ32" s="58"/>
      <c r="BA32" s="58"/>
      <c r="BB32" s="58"/>
      <c r="BC32" s="59"/>
      <c r="BD32" s="60"/>
      <c r="BE32" s="61"/>
      <c r="BF32" s="61"/>
      <c r="BG32" s="62"/>
      <c r="BH32" s="62"/>
      <c r="BI32" s="57"/>
      <c r="BJ32" s="57"/>
      <c r="BK32" s="57"/>
      <c r="BL32" s="57"/>
      <c r="BM32" s="57"/>
      <c r="BN32" s="57"/>
      <c r="BO32" s="57"/>
      <c r="BP32" s="57"/>
      <c r="BQ32" s="57"/>
      <c r="BR32" s="57"/>
      <c r="BS32" s="57"/>
      <c r="BT32" s="57"/>
      <c r="BU32" s="57"/>
      <c r="BV32" s="57"/>
      <c r="BW32" s="57"/>
      <c r="BX32" s="57"/>
      <c r="BY32" s="63"/>
      <c r="BZ32" s="63"/>
      <c r="CA32" s="63"/>
      <c r="CB32" s="63"/>
      <c r="CC32" s="63"/>
      <c r="CD32" s="63"/>
      <c r="CE32" s="63"/>
      <c r="CF32" s="63"/>
    </row>
    <row r="33" spans="1:84">
      <c r="A33" s="29">
        <v>14300</v>
      </c>
      <c r="B33" s="27" t="s">
        <v>767</v>
      </c>
      <c r="C33" s="91">
        <v>25245492</v>
      </c>
      <c r="D33" s="86">
        <v>1.4449999999999999E-4</v>
      </c>
      <c r="E33" s="308"/>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8"/>
      <c r="AV33" s="58"/>
      <c r="AW33" s="58"/>
      <c r="AX33" s="58"/>
      <c r="AY33" s="58"/>
      <c r="AZ33" s="58"/>
      <c r="BA33" s="58"/>
      <c r="BB33" s="58"/>
      <c r="BC33" s="59"/>
      <c r="BD33" s="60"/>
      <c r="BE33" s="61"/>
      <c r="BF33" s="61"/>
      <c r="BG33" s="62"/>
      <c r="BH33" s="62"/>
      <c r="BI33" s="57"/>
      <c r="BJ33" s="57"/>
      <c r="BK33" s="57"/>
      <c r="BL33" s="57"/>
      <c r="BM33" s="57"/>
      <c r="BN33" s="57"/>
      <c r="BO33" s="57"/>
      <c r="BP33" s="57"/>
      <c r="BQ33" s="57"/>
      <c r="BR33" s="57"/>
      <c r="BS33" s="57"/>
      <c r="BT33" s="57"/>
      <c r="BU33" s="57"/>
      <c r="BV33" s="57"/>
      <c r="BW33" s="57"/>
      <c r="BX33" s="57"/>
      <c r="BY33" s="63"/>
      <c r="BZ33" s="63"/>
      <c r="CA33" s="63"/>
      <c r="CB33" s="63"/>
      <c r="CC33" s="63"/>
      <c r="CD33" s="63"/>
      <c r="CE33" s="63"/>
      <c r="CF33" s="63"/>
    </row>
    <row r="34" spans="1:84">
      <c r="A34" s="29">
        <v>18400</v>
      </c>
      <c r="B34" s="27" t="s">
        <v>400</v>
      </c>
      <c r="C34" s="91">
        <v>839484442</v>
      </c>
      <c r="D34" s="86">
        <v>4.8034999999999996E-3</v>
      </c>
      <c r="E34" s="308"/>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8"/>
      <c r="AV34" s="58"/>
      <c r="AW34" s="58"/>
      <c r="AX34" s="58"/>
      <c r="AY34" s="58"/>
      <c r="AZ34" s="58"/>
      <c r="BA34" s="58"/>
      <c r="BB34" s="58"/>
      <c r="BC34" s="59"/>
      <c r="BD34" s="60"/>
      <c r="BE34" s="61"/>
      <c r="BF34" s="61"/>
      <c r="BG34" s="62"/>
      <c r="BH34" s="62"/>
      <c r="BI34" s="57"/>
      <c r="BJ34" s="57"/>
      <c r="BK34" s="57"/>
      <c r="BL34" s="57"/>
      <c r="BM34" s="57"/>
      <c r="BN34" s="57"/>
      <c r="BO34" s="57"/>
      <c r="BP34" s="57"/>
      <c r="BQ34" s="57"/>
      <c r="BR34" s="57"/>
      <c r="BS34" s="57"/>
      <c r="BT34" s="57"/>
      <c r="BU34" s="57"/>
      <c r="BV34" s="57"/>
      <c r="BW34" s="57"/>
      <c r="BX34" s="57"/>
      <c r="BY34" s="63"/>
      <c r="BZ34" s="63"/>
      <c r="CA34" s="63"/>
      <c r="CB34" s="63"/>
      <c r="CC34" s="63"/>
      <c r="CD34" s="63"/>
      <c r="CE34" s="63"/>
      <c r="CF34" s="63"/>
    </row>
    <row r="35" spans="1:84">
      <c r="A35" s="29">
        <v>18600</v>
      </c>
      <c r="B35" s="27" t="s">
        <v>401</v>
      </c>
      <c r="C35" s="91">
        <v>2345431</v>
      </c>
      <c r="D35" s="86">
        <v>1.34E-5</v>
      </c>
      <c r="E35" s="308"/>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8"/>
      <c r="AV35" s="58"/>
      <c r="AW35" s="58"/>
      <c r="AX35" s="58"/>
      <c r="AY35" s="58"/>
      <c r="AZ35" s="58"/>
      <c r="BA35" s="58"/>
      <c r="BB35" s="58"/>
      <c r="BC35" s="59"/>
      <c r="BD35" s="60"/>
      <c r="BE35" s="61"/>
      <c r="BF35" s="61"/>
      <c r="BG35" s="62"/>
      <c r="BH35" s="62"/>
      <c r="BI35" s="57"/>
      <c r="BJ35" s="57"/>
      <c r="BK35" s="57"/>
      <c r="BL35" s="57"/>
      <c r="BM35" s="57"/>
      <c r="BN35" s="57"/>
      <c r="BO35" s="57"/>
      <c r="BP35" s="57"/>
      <c r="BQ35" s="57"/>
      <c r="BR35" s="57"/>
      <c r="BS35" s="57"/>
      <c r="BT35" s="57"/>
      <c r="BU35" s="57"/>
      <c r="BV35" s="57"/>
      <c r="BW35" s="57"/>
      <c r="BX35" s="57"/>
      <c r="BY35" s="63"/>
      <c r="BZ35" s="63"/>
      <c r="CA35" s="63"/>
      <c r="CB35" s="63"/>
      <c r="CC35" s="63"/>
      <c r="CD35" s="63"/>
      <c r="CE35" s="63"/>
      <c r="CF35" s="63"/>
    </row>
    <row r="36" spans="1:84">
      <c r="A36" s="29">
        <v>18640</v>
      </c>
      <c r="B36" s="27" t="s">
        <v>734</v>
      </c>
      <c r="C36" s="91">
        <v>244306</v>
      </c>
      <c r="D36" s="86">
        <v>1.3999999999999999E-6</v>
      </c>
      <c r="E36" s="308"/>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8"/>
      <c r="AV36" s="58"/>
      <c r="AW36" s="58"/>
      <c r="AX36" s="58"/>
      <c r="AY36" s="58"/>
      <c r="AZ36" s="58"/>
      <c r="BA36" s="58"/>
      <c r="BB36" s="58"/>
      <c r="BC36" s="59"/>
      <c r="BD36" s="60"/>
      <c r="BE36" s="61"/>
      <c r="BF36" s="61"/>
      <c r="BG36" s="62"/>
      <c r="BH36" s="62"/>
      <c r="BI36" s="57"/>
      <c r="BJ36" s="57"/>
      <c r="BK36" s="57"/>
      <c r="BL36" s="57"/>
      <c r="BM36" s="57"/>
      <c r="BN36" s="57"/>
      <c r="BO36" s="57"/>
      <c r="BP36" s="57"/>
      <c r="BQ36" s="57"/>
      <c r="BR36" s="57"/>
      <c r="BS36" s="57"/>
      <c r="BT36" s="57"/>
      <c r="BU36" s="57"/>
      <c r="BV36" s="57"/>
      <c r="BW36" s="57"/>
      <c r="BX36" s="57"/>
      <c r="BY36" s="63"/>
      <c r="BZ36" s="63"/>
      <c r="CA36" s="63"/>
      <c r="CB36" s="63"/>
      <c r="CC36" s="63"/>
      <c r="CD36" s="63"/>
      <c r="CE36" s="63"/>
      <c r="CF36" s="63"/>
    </row>
    <row r="37" spans="1:84">
      <c r="A37" s="29">
        <v>18740</v>
      </c>
      <c r="B37" s="27" t="s">
        <v>403</v>
      </c>
      <c r="C37" s="91">
        <v>1145474</v>
      </c>
      <c r="D37" s="86">
        <v>6.6000000000000003E-6</v>
      </c>
      <c r="E37" s="308"/>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8"/>
      <c r="AV37" s="58"/>
      <c r="AW37" s="58"/>
      <c r="AX37" s="58"/>
      <c r="AY37" s="58"/>
      <c r="AZ37" s="58"/>
      <c r="BA37" s="58"/>
      <c r="BB37" s="58"/>
      <c r="BC37" s="59"/>
      <c r="BD37" s="60"/>
      <c r="BE37" s="61"/>
      <c r="BF37" s="61"/>
      <c r="BG37" s="62"/>
      <c r="BH37" s="62"/>
      <c r="BI37" s="57"/>
      <c r="BJ37" s="57"/>
      <c r="BK37" s="57"/>
      <c r="BL37" s="57"/>
      <c r="BM37" s="57"/>
      <c r="BN37" s="57"/>
      <c r="BO37" s="57"/>
      <c r="BP37" s="57"/>
      <c r="BQ37" s="57"/>
      <c r="BR37" s="57"/>
      <c r="BS37" s="57"/>
      <c r="BT37" s="57"/>
      <c r="BU37" s="57"/>
      <c r="BV37" s="57"/>
      <c r="BW37" s="57"/>
      <c r="BX37" s="57"/>
      <c r="BY37" s="63"/>
      <c r="BZ37" s="63"/>
      <c r="CA37" s="63"/>
      <c r="CB37" s="63"/>
      <c r="CC37" s="63"/>
      <c r="CD37" s="63"/>
      <c r="CE37" s="63"/>
      <c r="CF37" s="63"/>
    </row>
    <row r="38" spans="1:84">
      <c r="A38" s="29">
        <v>18780</v>
      </c>
      <c r="B38" s="27" t="s">
        <v>768</v>
      </c>
      <c r="C38" s="91">
        <v>3167936</v>
      </c>
      <c r="D38" s="86">
        <v>1.8099999999999999E-5</v>
      </c>
      <c r="E38" s="308"/>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8"/>
      <c r="AV38" s="58"/>
      <c r="AW38" s="58"/>
      <c r="AX38" s="58"/>
      <c r="AY38" s="58"/>
      <c r="AZ38" s="58"/>
      <c r="BA38" s="58"/>
      <c r="BB38" s="58"/>
      <c r="BC38" s="59"/>
      <c r="BD38" s="60"/>
      <c r="BE38" s="61"/>
      <c r="BF38" s="61"/>
      <c r="BG38" s="62"/>
      <c r="BH38" s="62"/>
      <c r="BI38" s="57"/>
      <c r="BJ38" s="57"/>
      <c r="BK38" s="57"/>
      <c r="BL38" s="57"/>
      <c r="BM38" s="57"/>
      <c r="BN38" s="57"/>
      <c r="BO38" s="57"/>
      <c r="BP38" s="57"/>
      <c r="BQ38" s="57"/>
      <c r="BR38" s="57"/>
      <c r="BS38" s="57"/>
      <c r="BT38" s="57"/>
      <c r="BU38" s="57"/>
      <c r="BV38" s="57"/>
      <c r="BW38" s="57"/>
      <c r="BX38" s="57"/>
      <c r="BY38" s="63"/>
      <c r="BZ38" s="63"/>
      <c r="CA38" s="63"/>
      <c r="CB38" s="63"/>
      <c r="CC38" s="63"/>
      <c r="CD38" s="63"/>
      <c r="CE38" s="63"/>
      <c r="CF38" s="63"/>
    </row>
    <row r="39" spans="1:84">
      <c r="A39" s="29">
        <v>19005</v>
      </c>
      <c r="B39" s="27" t="s">
        <v>405</v>
      </c>
      <c r="C39" s="91">
        <v>120054595</v>
      </c>
      <c r="D39" s="86">
        <v>6.87E-4</v>
      </c>
      <c r="E39" s="308"/>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8"/>
      <c r="AV39" s="58"/>
      <c r="AW39" s="58"/>
      <c r="AX39" s="58"/>
      <c r="AY39" s="58"/>
      <c r="AZ39" s="58"/>
      <c r="BA39" s="58"/>
      <c r="BB39" s="58"/>
      <c r="BC39" s="59"/>
      <c r="BD39" s="60"/>
      <c r="BE39" s="61"/>
      <c r="BF39" s="61"/>
      <c r="BG39" s="62"/>
      <c r="BH39" s="62"/>
      <c r="BI39" s="57"/>
      <c r="BJ39" s="57"/>
      <c r="BK39" s="57"/>
      <c r="BL39" s="57"/>
      <c r="BM39" s="57"/>
      <c r="BN39" s="57"/>
      <c r="BO39" s="57"/>
      <c r="BP39" s="57"/>
      <c r="BQ39" s="57"/>
      <c r="BR39" s="57"/>
      <c r="BS39" s="57"/>
      <c r="BT39" s="57"/>
      <c r="BU39" s="57"/>
      <c r="BV39" s="57"/>
      <c r="BW39" s="57"/>
      <c r="BX39" s="57"/>
      <c r="BY39" s="63"/>
      <c r="BZ39" s="63"/>
      <c r="CA39" s="63"/>
      <c r="CB39" s="63"/>
      <c r="CC39" s="63"/>
      <c r="CD39" s="63"/>
      <c r="CE39" s="63"/>
      <c r="CF39" s="63"/>
    </row>
    <row r="40" spans="1:84">
      <c r="A40" s="29">
        <v>19100</v>
      </c>
      <c r="B40" s="27" t="s">
        <v>406</v>
      </c>
      <c r="C40" s="91">
        <v>10901643027</v>
      </c>
      <c r="D40" s="86">
        <v>6.2379400000000002E-2</v>
      </c>
      <c r="E40" s="308"/>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8"/>
      <c r="AV40" s="58"/>
      <c r="AW40" s="58"/>
      <c r="AX40" s="58"/>
      <c r="AY40" s="58"/>
      <c r="AZ40" s="58"/>
      <c r="BA40" s="58"/>
      <c r="BB40" s="58"/>
      <c r="BC40" s="59"/>
      <c r="BD40" s="60"/>
      <c r="BE40" s="61"/>
      <c r="BF40" s="61"/>
      <c r="BG40" s="62"/>
      <c r="BH40" s="62"/>
      <c r="BI40" s="57"/>
      <c r="BJ40" s="57"/>
      <c r="BK40" s="57"/>
      <c r="BL40" s="57"/>
      <c r="BM40" s="57"/>
      <c r="BN40" s="57"/>
      <c r="BO40" s="57"/>
      <c r="BP40" s="57"/>
      <c r="BQ40" s="57"/>
      <c r="BR40" s="57"/>
      <c r="BS40" s="57"/>
      <c r="BT40" s="57"/>
      <c r="BU40" s="57"/>
      <c r="BV40" s="57"/>
      <c r="BW40" s="57"/>
      <c r="BX40" s="57"/>
      <c r="BY40" s="63"/>
      <c r="BZ40" s="63"/>
      <c r="CA40" s="63"/>
      <c r="CB40" s="63"/>
      <c r="CC40" s="63"/>
      <c r="CD40" s="63"/>
      <c r="CE40" s="63"/>
      <c r="CF40" s="63"/>
    </row>
    <row r="41" spans="1:84">
      <c r="A41" s="29">
        <v>20100</v>
      </c>
      <c r="B41" s="27" t="s">
        <v>407</v>
      </c>
      <c r="C41" s="91">
        <v>1815942475</v>
      </c>
      <c r="D41" s="86">
        <v>1.03909E-2</v>
      </c>
      <c r="E41" s="308"/>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8"/>
      <c r="AV41" s="58"/>
      <c r="AW41" s="58"/>
      <c r="AX41" s="58"/>
      <c r="AY41" s="58"/>
      <c r="AZ41" s="58"/>
      <c r="BA41" s="58"/>
      <c r="BB41" s="58"/>
      <c r="BC41" s="59"/>
      <c r="BD41" s="60"/>
      <c r="BE41" s="61"/>
      <c r="BF41" s="61"/>
      <c r="BG41" s="62"/>
      <c r="BH41" s="62"/>
      <c r="BI41" s="57"/>
      <c r="BJ41" s="57"/>
      <c r="BK41" s="57"/>
      <c r="BL41" s="57"/>
      <c r="BM41" s="57"/>
      <c r="BN41" s="57"/>
      <c r="BO41" s="57"/>
      <c r="BP41" s="57"/>
      <c r="BQ41" s="57"/>
      <c r="BR41" s="57"/>
      <c r="BS41" s="57"/>
      <c r="BT41" s="57"/>
      <c r="BU41" s="57"/>
      <c r="BV41" s="57"/>
      <c r="BW41" s="57"/>
      <c r="BX41" s="57"/>
      <c r="BY41" s="63"/>
      <c r="BZ41" s="63"/>
      <c r="CA41" s="63"/>
      <c r="CB41" s="63"/>
      <c r="CC41" s="63"/>
      <c r="CD41" s="63"/>
      <c r="CE41" s="63"/>
      <c r="CF41" s="63"/>
    </row>
    <row r="42" spans="1:84">
      <c r="A42" s="29">
        <v>20200</v>
      </c>
      <c r="B42" s="27" t="s">
        <v>408</v>
      </c>
      <c r="C42" s="91">
        <v>271682815</v>
      </c>
      <c r="D42" s="86">
        <v>1.5545999999999999E-3</v>
      </c>
      <c r="E42" s="308"/>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8"/>
      <c r="AV42" s="58"/>
      <c r="AW42" s="58"/>
      <c r="AX42" s="58"/>
      <c r="AY42" s="58"/>
      <c r="AZ42" s="58"/>
      <c r="BA42" s="58"/>
      <c r="BB42" s="58"/>
      <c r="BC42" s="59"/>
      <c r="BD42" s="60"/>
      <c r="BE42" s="61"/>
      <c r="BF42" s="61"/>
      <c r="BG42" s="62"/>
      <c r="BH42" s="62"/>
      <c r="BI42" s="57"/>
      <c r="BJ42" s="57"/>
      <c r="BK42" s="57"/>
      <c r="BL42" s="57"/>
      <c r="BM42" s="57"/>
      <c r="BN42" s="57"/>
      <c r="BO42" s="57"/>
      <c r="BP42" s="57"/>
      <c r="BQ42" s="57"/>
      <c r="BR42" s="57"/>
      <c r="BS42" s="57"/>
      <c r="BT42" s="57"/>
      <c r="BU42" s="57"/>
      <c r="BV42" s="57"/>
      <c r="BW42" s="57"/>
      <c r="BX42" s="57"/>
      <c r="BY42" s="63"/>
      <c r="BZ42" s="63"/>
      <c r="CA42" s="63"/>
      <c r="CB42" s="63"/>
      <c r="CC42" s="63"/>
      <c r="CD42" s="63"/>
      <c r="CE42" s="63"/>
      <c r="CF42" s="63"/>
    </row>
    <row r="43" spans="1:84">
      <c r="A43" s="29">
        <v>20300</v>
      </c>
      <c r="B43" s="27" t="s">
        <v>409</v>
      </c>
      <c r="C43" s="91">
        <v>4257835627</v>
      </c>
      <c r="D43" s="86">
        <v>2.43634E-2</v>
      </c>
      <c r="E43" s="308"/>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8"/>
      <c r="AV43" s="58"/>
      <c r="AW43" s="58"/>
      <c r="AX43" s="58"/>
      <c r="AY43" s="58"/>
      <c r="AZ43" s="58"/>
      <c r="BA43" s="58"/>
      <c r="BB43" s="58"/>
      <c r="BC43" s="59"/>
      <c r="BD43" s="60"/>
      <c r="BE43" s="61"/>
      <c r="BF43" s="61"/>
      <c r="BG43" s="62"/>
      <c r="BH43" s="62"/>
      <c r="BI43" s="57"/>
      <c r="BJ43" s="57"/>
      <c r="BK43" s="57"/>
      <c r="BL43" s="57"/>
      <c r="BM43" s="57"/>
      <c r="BN43" s="57"/>
      <c r="BO43" s="57"/>
      <c r="BP43" s="57"/>
      <c r="BQ43" s="57"/>
      <c r="BR43" s="57"/>
      <c r="BS43" s="57"/>
      <c r="BT43" s="57"/>
      <c r="BU43" s="57"/>
      <c r="BV43" s="57"/>
      <c r="BW43" s="57"/>
      <c r="BX43" s="57"/>
      <c r="BY43" s="63"/>
      <c r="BZ43" s="63"/>
      <c r="CA43" s="63"/>
      <c r="CB43" s="63"/>
      <c r="CC43" s="63"/>
      <c r="CD43" s="63"/>
      <c r="CE43" s="63"/>
      <c r="CF43" s="63"/>
    </row>
    <row r="44" spans="1:84">
      <c r="A44" s="29">
        <v>20400</v>
      </c>
      <c r="B44" s="27" t="s">
        <v>410</v>
      </c>
      <c r="C44" s="91">
        <v>196830195</v>
      </c>
      <c r="D44" s="86">
        <v>1.1263E-3</v>
      </c>
      <c r="E44" s="308"/>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8"/>
      <c r="AV44" s="58"/>
      <c r="AW44" s="58"/>
      <c r="AX44" s="58"/>
      <c r="AY44" s="58"/>
      <c r="AZ44" s="58"/>
      <c r="BA44" s="58"/>
      <c r="BB44" s="58"/>
      <c r="BC44" s="59"/>
      <c r="BD44" s="60"/>
      <c r="BE44" s="61"/>
      <c r="BF44" s="61"/>
      <c r="BG44" s="62"/>
      <c r="BH44" s="62"/>
      <c r="BI44" s="57"/>
      <c r="BJ44" s="57"/>
      <c r="BK44" s="57"/>
      <c r="BL44" s="57"/>
      <c r="BM44" s="57"/>
      <c r="BN44" s="57"/>
      <c r="BO44" s="57"/>
      <c r="BP44" s="57"/>
      <c r="BQ44" s="57"/>
      <c r="BR44" s="57"/>
      <c r="BS44" s="57"/>
      <c r="BT44" s="57"/>
      <c r="BU44" s="57"/>
      <c r="BV44" s="57"/>
      <c r="BW44" s="57"/>
      <c r="BX44" s="57"/>
      <c r="BY44" s="63"/>
      <c r="BZ44" s="63"/>
      <c r="CA44" s="63"/>
      <c r="CB44" s="63"/>
      <c r="CC44" s="63"/>
      <c r="CD44" s="63"/>
      <c r="CE44" s="63"/>
      <c r="CF44" s="63"/>
    </row>
    <row r="45" spans="1:84">
      <c r="A45" s="29">
        <v>20600</v>
      </c>
      <c r="B45" s="27" t="s">
        <v>411</v>
      </c>
      <c r="C45" s="91">
        <v>510390056</v>
      </c>
      <c r="D45" s="86">
        <v>2.9204999999999999E-3</v>
      </c>
      <c r="E45" s="308"/>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8"/>
      <c r="AV45" s="58"/>
      <c r="AW45" s="58"/>
      <c r="AX45" s="58"/>
      <c r="AY45" s="58"/>
      <c r="AZ45" s="58"/>
      <c r="BA45" s="58"/>
      <c r="BB45" s="58"/>
      <c r="BC45" s="59"/>
      <c r="BD45" s="60"/>
      <c r="BE45" s="61"/>
      <c r="BF45" s="61"/>
      <c r="BG45" s="62"/>
      <c r="BH45" s="62"/>
      <c r="BI45" s="57"/>
      <c r="BJ45" s="57"/>
      <c r="BK45" s="57"/>
      <c r="BL45" s="57"/>
      <c r="BM45" s="57"/>
      <c r="BN45" s="57"/>
      <c r="BO45" s="57"/>
      <c r="BP45" s="57"/>
      <c r="BQ45" s="57"/>
      <c r="BR45" s="57"/>
      <c r="BS45" s="57"/>
      <c r="BT45" s="57"/>
      <c r="BU45" s="57"/>
      <c r="BV45" s="57"/>
      <c r="BW45" s="57"/>
      <c r="BX45" s="57"/>
      <c r="BY45" s="63"/>
      <c r="BZ45" s="63"/>
      <c r="CA45" s="63"/>
      <c r="CB45" s="63"/>
      <c r="CC45" s="63"/>
      <c r="CD45" s="63"/>
      <c r="CE45" s="63"/>
      <c r="CF45" s="63"/>
    </row>
    <row r="46" spans="1:84">
      <c r="A46" s="29">
        <v>20700</v>
      </c>
      <c r="B46" s="27" t="s">
        <v>412</v>
      </c>
      <c r="C46" s="91">
        <v>1023455090</v>
      </c>
      <c r="D46" s="86">
        <v>5.8561999999999998E-3</v>
      </c>
      <c r="E46" s="308"/>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8"/>
      <c r="AV46" s="58"/>
      <c r="AW46" s="58"/>
      <c r="AX46" s="58"/>
      <c r="AY46" s="58"/>
      <c r="AZ46" s="58"/>
      <c r="BA46" s="58"/>
      <c r="BB46" s="58"/>
      <c r="BC46" s="59"/>
      <c r="BD46" s="60"/>
      <c r="BE46" s="61"/>
      <c r="BF46" s="61"/>
      <c r="BG46" s="62"/>
      <c r="BH46" s="62"/>
      <c r="BI46" s="57"/>
      <c r="BJ46" s="57"/>
      <c r="BK46" s="57"/>
      <c r="BL46" s="57"/>
      <c r="BM46" s="57"/>
      <c r="BN46" s="57"/>
      <c r="BO46" s="57"/>
      <c r="BP46" s="57"/>
      <c r="BQ46" s="57"/>
      <c r="BR46" s="57"/>
      <c r="BS46" s="57"/>
      <c r="BT46" s="57"/>
      <c r="BU46" s="57"/>
      <c r="BV46" s="57"/>
      <c r="BW46" s="57"/>
      <c r="BX46" s="57"/>
      <c r="BY46" s="63"/>
      <c r="BZ46" s="63"/>
      <c r="CA46" s="63"/>
      <c r="CB46" s="63"/>
      <c r="CC46" s="63"/>
      <c r="CD46" s="63"/>
      <c r="CE46" s="63"/>
      <c r="CF46" s="63"/>
    </row>
    <row r="47" spans="1:84">
      <c r="A47" s="29">
        <v>20800</v>
      </c>
      <c r="B47" s="27" t="s">
        <v>413</v>
      </c>
      <c r="C47" s="91">
        <v>777594624</v>
      </c>
      <c r="D47" s="86">
        <v>4.4494000000000001E-3</v>
      </c>
      <c r="E47" s="308"/>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8"/>
      <c r="AV47" s="58"/>
      <c r="AW47" s="58"/>
      <c r="AX47" s="58"/>
      <c r="AY47" s="58"/>
      <c r="AZ47" s="58"/>
      <c r="BA47" s="58"/>
      <c r="BB47" s="58"/>
      <c r="BC47" s="59"/>
      <c r="BD47" s="60"/>
      <c r="BE47" s="61"/>
      <c r="BF47" s="61"/>
      <c r="BG47" s="62"/>
      <c r="BH47" s="62"/>
      <c r="BI47" s="57"/>
      <c r="BJ47" s="57"/>
      <c r="BK47" s="57"/>
      <c r="BL47" s="57"/>
      <c r="BM47" s="57"/>
      <c r="BN47" s="57"/>
      <c r="BO47" s="57"/>
      <c r="BP47" s="57"/>
      <c r="BQ47" s="57"/>
      <c r="BR47" s="57"/>
      <c r="BS47" s="57"/>
      <c r="BT47" s="57"/>
      <c r="BU47" s="57"/>
      <c r="BV47" s="57"/>
      <c r="BW47" s="57"/>
      <c r="BX47" s="57"/>
      <c r="BY47" s="63"/>
      <c r="BZ47" s="63"/>
      <c r="CA47" s="63"/>
      <c r="CB47" s="63"/>
      <c r="CC47" s="63"/>
      <c r="CD47" s="63"/>
      <c r="CE47" s="63"/>
      <c r="CF47" s="63"/>
    </row>
    <row r="48" spans="1:84">
      <c r="A48" s="29">
        <v>20900</v>
      </c>
      <c r="B48" s="27" t="s">
        <v>414</v>
      </c>
      <c r="C48" s="91">
        <v>1755416004</v>
      </c>
      <c r="D48" s="86">
        <v>1.00445E-2</v>
      </c>
      <c r="E48" s="308"/>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8"/>
      <c r="AV48" s="58"/>
      <c r="AW48" s="58"/>
      <c r="AX48" s="58"/>
      <c r="AY48" s="58"/>
      <c r="AZ48" s="58"/>
      <c r="BA48" s="58"/>
      <c r="BB48" s="58"/>
      <c r="BC48" s="59"/>
      <c r="BD48" s="60"/>
      <c r="BE48" s="61"/>
      <c r="BF48" s="61"/>
      <c r="BG48" s="62"/>
      <c r="BH48" s="62"/>
      <c r="BI48" s="57"/>
      <c r="BJ48" s="57"/>
      <c r="BK48" s="57"/>
      <c r="BL48" s="57"/>
      <c r="BM48" s="57"/>
      <c r="BN48" s="57"/>
      <c r="BO48" s="57"/>
      <c r="BP48" s="57"/>
      <c r="BQ48" s="57"/>
      <c r="BR48" s="57"/>
      <c r="BS48" s="57"/>
      <c r="BT48" s="57"/>
      <c r="BU48" s="57"/>
      <c r="BV48" s="57"/>
      <c r="BW48" s="57"/>
      <c r="BX48" s="57"/>
      <c r="BY48" s="63"/>
      <c r="BZ48" s="63"/>
      <c r="CA48" s="63"/>
      <c r="CB48" s="63"/>
      <c r="CC48" s="63"/>
      <c r="CD48" s="63"/>
      <c r="CE48" s="63"/>
      <c r="CF48" s="63"/>
    </row>
    <row r="49" spans="1:84">
      <c r="A49" s="29">
        <v>21200</v>
      </c>
      <c r="B49" s="27" t="s">
        <v>415</v>
      </c>
      <c r="C49" s="91">
        <v>534063360</v>
      </c>
      <c r="D49" s="86">
        <v>3.0558999999999998E-3</v>
      </c>
      <c r="E49" s="308"/>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8"/>
      <c r="AV49" s="58"/>
      <c r="AW49" s="58"/>
      <c r="AX49" s="58"/>
      <c r="AY49" s="58"/>
      <c r="AZ49" s="58"/>
      <c r="BA49" s="58"/>
      <c r="BB49" s="58"/>
      <c r="BC49" s="59"/>
      <c r="BD49" s="60"/>
      <c r="BE49" s="61"/>
      <c r="BF49" s="61"/>
      <c r="BG49" s="62"/>
      <c r="BH49" s="62"/>
      <c r="BI49" s="57"/>
      <c r="BJ49" s="57"/>
      <c r="BK49" s="57"/>
      <c r="BL49" s="57"/>
      <c r="BM49" s="57"/>
      <c r="BN49" s="57"/>
      <c r="BO49" s="57"/>
      <c r="BP49" s="57"/>
      <c r="BQ49" s="57"/>
      <c r="BR49" s="57"/>
      <c r="BS49" s="57"/>
      <c r="BT49" s="57"/>
      <c r="BU49" s="57"/>
      <c r="BV49" s="57"/>
      <c r="BW49" s="57"/>
      <c r="BX49" s="57"/>
      <c r="BY49" s="63"/>
      <c r="BZ49" s="63"/>
      <c r="CA49" s="63"/>
      <c r="CB49" s="63"/>
      <c r="CC49" s="63"/>
      <c r="CD49" s="63"/>
      <c r="CE49" s="63"/>
      <c r="CF49" s="63"/>
    </row>
    <row r="50" spans="1:84">
      <c r="A50" s="29">
        <v>21300</v>
      </c>
      <c r="B50" s="27" t="s">
        <v>416</v>
      </c>
      <c r="C50" s="91">
        <v>6787044138</v>
      </c>
      <c r="D50" s="86">
        <v>3.8835599999999998E-2</v>
      </c>
      <c r="E50" s="308"/>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8"/>
      <c r="AV50" s="58"/>
      <c r="AW50" s="58"/>
      <c r="AX50" s="58"/>
      <c r="AY50" s="58"/>
      <c r="AZ50" s="58"/>
      <c r="BA50" s="58"/>
      <c r="BB50" s="58"/>
      <c r="BC50" s="59"/>
      <c r="BD50" s="60"/>
      <c r="BE50" s="61"/>
      <c r="BF50" s="61"/>
      <c r="BG50" s="62"/>
      <c r="BH50" s="62"/>
      <c r="BI50" s="57"/>
      <c r="BJ50" s="57"/>
      <c r="BK50" s="57"/>
      <c r="BL50" s="57"/>
      <c r="BM50" s="57"/>
      <c r="BN50" s="57"/>
      <c r="BO50" s="57"/>
      <c r="BP50" s="57"/>
      <c r="BQ50" s="57"/>
      <c r="BR50" s="57"/>
      <c r="BS50" s="57"/>
      <c r="BT50" s="57"/>
      <c r="BU50" s="57"/>
      <c r="BV50" s="57"/>
      <c r="BW50" s="57"/>
      <c r="BX50" s="57"/>
      <c r="BY50" s="63"/>
      <c r="BZ50" s="63"/>
      <c r="CA50" s="63"/>
      <c r="CB50" s="63"/>
      <c r="CC50" s="63"/>
      <c r="CD50" s="63"/>
      <c r="CE50" s="63"/>
      <c r="CF50" s="63"/>
    </row>
    <row r="51" spans="1:84">
      <c r="A51" s="29">
        <v>21520</v>
      </c>
      <c r="B51" s="27" t="s">
        <v>41</v>
      </c>
      <c r="C51" s="91">
        <v>12074799575</v>
      </c>
      <c r="D51" s="86">
        <v>6.9092200000000006E-2</v>
      </c>
      <c r="E51" s="308"/>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8"/>
      <c r="AV51" s="58"/>
      <c r="AW51" s="58"/>
      <c r="AX51" s="58"/>
      <c r="AY51" s="58"/>
      <c r="AZ51" s="58"/>
      <c r="BA51" s="58"/>
      <c r="BB51" s="58"/>
      <c r="BC51" s="59"/>
      <c r="BD51" s="60"/>
      <c r="BE51" s="61"/>
      <c r="BF51" s="61"/>
      <c r="BG51" s="62"/>
      <c r="BH51" s="62"/>
      <c r="BI51" s="57"/>
      <c r="BJ51" s="57"/>
      <c r="BK51" s="57"/>
      <c r="BL51" s="57"/>
      <c r="BM51" s="57"/>
      <c r="BN51" s="57"/>
      <c r="BO51" s="57"/>
      <c r="BP51" s="57"/>
      <c r="BQ51" s="57"/>
      <c r="BR51" s="57"/>
      <c r="BS51" s="57"/>
      <c r="BT51" s="57"/>
      <c r="BU51" s="57"/>
      <c r="BV51" s="57"/>
      <c r="BW51" s="57"/>
      <c r="BX51" s="57"/>
      <c r="BY51" s="63"/>
      <c r="BZ51" s="63"/>
      <c r="CA51" s="63"/>
      <c r="CB51" s="63"/>
      <c r="CC51" s="63"/>
      <c r="CD51" s="63"/>
      <c r="CE51" s="63"/>
      <c r="CF51" s="63"/>
    </row>
    <row r="52" spans="1:84">
      <c r="A52" s="29">
        <v>21525</v>
      </c>
      <c r="B52" s="27" t="s">
        <v>417</v>
      </c>
      <c r="C52" s="91">
        <v>279029590</v>
      </c>
      <c r="D52" s="86">
        <v>1.5966000000000001E-3</v>
      </c>
      <c r="E52" s="308"/>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8"/>
      <c r="AV52" s="58"/>
      <c r="AW52" s="58"/>
      <c r="AX52" s="58"/>
      <c r="AY52" s="58"/>
      <c r="AZ52" s="58"/>
      <c r="BA52" s="58"/>
      <c r="BB52" s="58"/>
      <c r="BC52" s="59"/>
      <c r="BD52" s="60"/>
      <c r="BE52" s="61"/>
      <c r="BF52" s="61"/>
      <c r="BG52" s="62"/>
      <c r="BH52" s="62"/>
      <c r="BI52" s="57"/>
      <c r="BJ52" s="57"/>
      <c r="BK52" s="57"/>
      <c r="BL52" s="57"/>
      <c r="BM52" s="57"/>
      <c r="BN52" s="57"/>
      <c r="BO52" s="57"/>
      <c r="BP52" s="57"/>
      <c r="BQ52" s="57"/>
      <c r="BR52" s="57"/>
      <c r="BS52" s="57"/>
      <c r="BT52" s="57"/>
      <c r="BU52" s="57"/>
      <c r="BV52" s="57"/>
      <c r="BW52" s="57"/>
      <c r="BX52" s="57"/>
      <c r="BY52" s="63"/>
      <c r="BZ52" s="63"/>
      <c r="CA52" s="63"/>
      <c r="CB52" s="63"/>
      <c r="CC52" s="63"/>
      <c r="CD52" s="63"/>
      <c r="CE52" s="63"/>
      <c r="CF52" s="63"/>
    </row>
    <row r="53" spans="1:84">
      <c r="A53" s="29">
        <v>21525</v>
      </c>
      <c r="B53" s="27" t="s">
        <v>769</v>
      </c>
      <c r="C53" s="91">
        <v>26181875</v>
      </c>
      <c r="D53" s="86">
        <v>1.4980000000000001E-4</v>
      </c>
      <c r="E53" s="308"/>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8"/>
      <c r="AV53" s="58"/>
      <c r="AW53" s="58"/>
      <c r="AX53" s="58"/>
      <c r="AY53" s="58"/>
      <c r="AZ53" s="58"/>
      <c r="BA53" s="58"/>
      <c r="BB53" s="58"/>
      <c r="BC53" s="59"/>
      <c r="BD53" s="60"/>
      <c r="BE53" s="61"/>
      <c r="BF53" s="61"/>
      <c r="BG53" s="62"/>
      <c r="BH53" s="62"/>
      <c r="BI53" s="57"/>
      <c r="BJ53" s="57"/>
      <c r="BK53" s="57"/>
      <c r="BL53" s="57"/>
      <c r="BM53" s="57"/>
      <c r="BN53" s="57"/>
      <c r="BO53" s="57"/>
      <c r="BP53" s="57"/>
      <c r="BQ53" s="57"/>
      <c r="BR53" s="57"/>
      <c r="BS53" s="57"/>
      <c r="BT53" s="57"/>
      <c r="BU53" s="57"/>
      <c r="BV53" s="57"/>
      <c r="BW53" s="57"/>
      <c r="BX53" s="57"/>
      <c r="BY53" s="63"/>
      <c r="BZ53" s="63"/>
      <c r="CA53" s="63"/>
      <c r="CB53" s="63"/>
      <c r="CC53" s="63"/>
      <c r="CD53" s="63"/>
      <c r="CE53" s="63"/>
      <c r="CF53" s="63"/>
    </row>
    <row r="54" spans="1:84">
      <c r="A54" s="29">
        <v>21550</v>
      </c>
      <c r="B54" s="27" t="s">
        <v>419</v>
      </c>
      <c r="C54" s="91">
        <v>7379691703</v>
      </c>
      <c r="D54" s="86">
        <v>4.2226699999999999E-2</v>
      </c>
      <c r="E54" s="308"/>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8"/>
      <c r="AV54" s="58"/>
      <c r="AW54" s="58"/>
      <c r="AX54" s="58"/>
      <c r="AY54" s="58"/>
      <c r="AZ54" s="58"/>
      <c r="BA54" s="58"/>
      <c r="BB54" s="58"/>
      <c r="BC54" s="59"/>
      <c r="BD54" s="60"/>
      <c r="BE54" s="61"/>
      <c r="BF54" s="61"/>
      <c r="BG54" s="62"/>
      <c r="BH54" s="62"/>
      <c r="BI54" s="57"/>
      <c r="BJ54" s="57"/>
      <c r="BK54" s="57"/>
      <c r="BL54" s="57"/>
      <c r="BM54" s="57"/>
      <c r="BN54" s="57"/>
      <c r="BO54" s="57"/>
      <c r="BP54" s="57"/>
      <c r="BQ54" s="57"/>
      <c r="BR54" s="57"/>
      <c r="BS54" s="57"/>
      <c r="BT54" s="57"/>
      <c r="BU54" s="57"/>
      <c r="BV54" s="57"/>
      <c r="BW54" s="57"/>
      <c r="BX54" s="57"/>
      <c r="BY54" s="63"/>
      <c r="BZ54" s="63"/>
      <c r="CA54" s="63"/>
      <c r="CB54" s="63"/>
      <c r="CC54" s="63"/>
      <c r="CD54" s="63"/>
      <c r="CE54" s="63"/>
      <c r="CF54" s="63"/>
    </row>
    <row r="55" spans="1:84">
      <c r="A55" s="29">
        <v>21570</v>
      </c>
      <c r="B55" s="27" t="s">
        <v>420</v>
      </c>
      <c r="C55" s="91">
        <v>31897948</v>
      </c>
      <c r="D55" s="86">
        <v>1.8249999999999999E-4</v>
      </c>
      <c r="E55" s="308"/>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8"/>
      <c r="AV55" s="58"/>
      <c r="AW55" s="58"/>
      <c r="AX55" s="58"/>
      <c r="AY55" s="58"/>
      <c r="AZ55" s="58"/>
      <c r="BA55" s="58"/>
      <c r="BB55" s="58"/>
      <c r="BC55" s="59"/>
      <c r="BD55" s="60"/>
      <c r="BE55" s="61"/>
      <c r="BF55" s="61"/>
      <c r="BG55" s="62"/>
      <c r="BH55" s="62"/>
      <c r="BI55" s="57"/>
      <c r="BJ55" s="57"/>
      <c r="BK55" s="57"/>
      <c r="BL55" s="57"/>
      <c r="BM55" s="57"/>
      <c r="BN55" s="57"/>
      <c r="BO55" s="57"/>
      <c r="BP55" s="57"/>
      <c r="BQ55" s="57"/>
      <c r="BR55" s="57"/>
      <c r="BS55" s="57"/>
      <c r="BT55" s="57"/>
      <c r="BU55" s="57"/>
      <c r="BV55" s="57"/>
      <c r="BW55" s="57"/>
      <c r="BX55" s="57"/>
      <c r="BY55" s="63"/>
      <c r="BZ55" s="63"/>
      <c r="CA55" s="63"/>
      <c r="CB55" s="63"/>
      <c r="CC55" s="63"/>
      <c r="CD55" s="63"/>
      <c r="CE55" s="63"/>
      <c r="CF55" s="63"/>
    </row>
    <row r="56" spans="1:84">
      <c r="A56" s="29">
        <v>21800</v>
      </c>
      <c r="B56" s="27" t="s">
        <v>421</v>
      </c>
      <c r="C56" s="91">
        <v>1011741459</v>
      </c>
      <c r="D56" s="86">
        <v>5.7892000000000004E-3</v>
      </c>
      <c r="E56" s="308"/>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8"/>
      <c r="AV56" s="58"/>
      <c r="AW56" s="58"/>
      <c r="AX56" s="58"/>
      <c r="AY56" s="58"/>
      <c r="AZ56" s="58"/>
      <c r="BA56" s="58"/>
      <c r="BB56" s="58"/>
      <c r="BC56" s="59"/>
      <c r="BD56" s="60"/>
      <c r="BE56" s="61"/>
      <c r="BF56" s="61"/>
      <c r="BG56" s="62"/>
      <c r="BH56" s="62"/>
      <c r="BI56" s="57"/>
      <c r="BJ56" s="57"/>
      <c r="BK56" s="57"/>
      <c r="BL56" s="57"/>
      <c r="BM56" s="57"/>
      <c r="BN56" s="57"/>
      <c r="BO56" s="57"/>
      <c r="BP56" s="57"/>
      <c r="BQ56" s="57"/>
      <c r="BR56" s="57"/>
      <c r="BS56" s="57"/>
      <c r="BT56" s="57"/>
      <c r="BU56" s="57"/>
      <c r="BV56" s="57"/>
      <c r="BW56" s="57"/>
      <c r="BX56" s="57"/>
      <c r="BY56" s="63"/>
      <c r="BZ56" s="63"/>
      <c r="CA56" s="63"/>
      <c r="CB56" s="63"/>
      <c r="CC56" s="63"/>
      <c r="CD56" s="63"/>
      <c r="CE56" s="63"/>
      <c r="CF56" s="63"/>
    </row>
    <row r="57" spans="1:84">
      <c r="A57" s="29">
        <v>21900</v>
      </c>
      <c r="B57" s="27" t="s">
        <v>422</v>
      </c>
      <c r="C57" s="91">
        <v>521724404</v>
      </c>
      <c r="D57" s="86">
        <v>2.9853000000000002E-3</v>
      </c>
      <c r="E57" s="308"/>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8"/>
      <c r="AV57" s="58"/>
      <c r="AW57" s="58"/>
      <c r="AX57" s="58"/>
      <c r="AY57" s="58"/>
      <c r="AZ57" s="58"/>
      <c r="BA57" s="58"/>
      <c r="BB57" s="58"/>
      <c r="BC57" s="59"/>
      <c r="BD57" s="60"/>
      <c r="BE57" s="61"/>
      <c r="BF57" s="61"/>
      <c r="BG57" s="62"/>
      <c r="BH57" s="62"/>
      <c r="BI57" s="57"/>
      <c r="BJ57" s="57"/>
      <c r="BK57" s="57"/>
      <c r="BL57" s="57"/>
      <c r="BM57" s="57"/>
      <c r="BN57" s="57"/>
      <c r="BO57" s="57"/>
      <c r="BP57" s="57"/>
      <c r="BQ57" s="57"/>
      <c r="BR57" s="57"/>
      <c r="BS57" s="57"/>
      <c r="BT57" s="57"/>
      <c r="BU57" s="57"/>
      <c r="BV57" s="57"/>
      <c r="BW57" s="57"/>
      <c r="BX57" s="57"/>
      <c r="BY57" s="63"/>
      <c r="BZ57" s="63"/>
      <c r="CA57" s="63"/>
      <c r="CB57" s="63"/>
      <c r="CC57" s="63"/>
      <c r="CD57" s="63"/>
      <c r="CE57" s="63"/>
      <c r="CF57" s="63"/>
    </row>
    <row r="58" spans="1:84">
      <c r="A58" s="29">
        <v>22000</v>
      </c>
      <c r="B58" s="27" t="s">
        <v>423</v>
      </c>
      <c r="C58" s="91">
        <v>496201844</v>
      </c>
      <c r="D58" s="86">
        <v>2.8392999999999999E-3</v>
      </c>
      <c r="E58" s="308"/>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8"/>
      <c r="AV58" s="58"/>
      <c r="AW58" s="58"/>
      <c r="AX58" s="58"/>
      <c r="AY58" s="58"/>
      <c r="AZ58" s="58"/>
      <c r="BA58" s="58"/>
      <c r="BB58" s="58"/>
      <c r="BC58" s="59"/>
      <c r="BD58" s="60"/>
      <c r="BE58" s="61"/>
      <c r="BF58" s="61"/>
      <c r="BG58" s="62"/>
      <c r="BH58" s="62"/>
      <c r="BI58" s="57"/>
      <c r="BJ58" s="57"/>
      <c r="BK58" s="57"/>
      <c r="BL58" s="57"/>
      <c r="BM58" s="57"/>
      <c r="BN58" s="57"/>
      <c r="BO58" s="57"/>
      <c r="BP58" s="57"/>
      <c r="BQ58" s="57"/>
      <c r="BR58" s="57"/>
      <c r="BS58" s="57"/>
      <c r="BT58" s="57"/>
      <c r="BU58" s="57"/>
      <c r="BV58" s="57"/>
      <c r="BW58" s="57"/>
      <c r="BX58" s="57"/>
      <c r="BY58" s="63"/>
      <c r="BZ58" s="63"/>
      <c r="CA58" s="63"/>
      <c r="CB58" s="63"/>
      <c r="CC58" s="63"/>
      <c r="CD58" s="63"/>
      <c r="CE58" s="63"/>
      <c r="CF58" s="63"/>
    </row>
    <row r="59" spans="1:84">
      <c r="A59" s="29">
        <v>23000</v>
      </c>
      <c r="B59" s="27" t="s">
        <v>424</v>
      </c>
      <c r="C59" s="91">
        <v>434195729</v>
      </c>
      <c r="D59" s="86">
        <v>2.4845000000000002E-3</v>
      </c>
      <c r="E59" s="308"/>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8"/>
      <c r="AV59" s="58"/>
      <c r="AW59" s="58"/>
      <c r="AX59" s="58"/>
      <c r="AY59" s="58"/>
      <c r="AZ59" s="58"/>
      <c r="BA59" s="58"/>
      <c r="BB59" s="58"/>
      <c r="BC59" s="59"/>
      <c r="BD59" s="60"/>
      <c r="BE59" s="61"/>
      <c r="BF59" s="61"/>
      <c r="BG59" s="62"/>
      <c r="BH59" s="62"/>
      <c r="BI59" s="57"/>
      <c r="BJ59" s="57"/>
      <c r="BK59" s="57"/>
      <c r="BL59" s="57"/>
      <c r="BM59" s="57"/>
      <c r="BN59" s="57"/>
      <c r="BO59" s="57"/>
      <c r="BP59" s="57"/>
      <c r="BQ59" s="57"/>
      <c r="BR59" s="57"/>
      <c r="BS59" s="57"/>
      <c r="BT59" s="57"/>
      <c r="BU59" s="57"/>
      <c r="BV59" s="57"/>
      <c r="BW59" s="57"/>
      <c r="BX59" s="57"/>
      <c r="BY59" s="63"/>
      <c r="BZ59" s="63"/>
      <c r="CA59" s="63"/>
      <c r="CB59" s="63"/>
      <c r="CC59" s="63"/>
      <c r="CD59" s="63"/>
      <c r="CE59" s="63"/>
      <c r="CF59" s="63"/>
    </row>
    <row r="60" spans="1:84">
      <c r="A60" s="29">
        <v>23100</v>
      </c>
      <c r="B60" s="27" t="s">
        <v>425</v>
      </c>
      <c r="C60" s="91">
        <v>2691863544</v>
      </c>
      <c r="D60" s="86">
        <v>1.5402900000000001E-2</v>
      </c>
      <c r="E60" s="308"/>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8"/>
      <c r="AV60" s="58"/>
      <c r="AW60" s="58"/>
      <c r="AX60" s="58"/>
      <c r="AY60" s="58"/>
      <c r="AZ60" s="58"/>
      <c r="BA60" s="58"/>
      <c r="BB60" s="58"/>
      <c r="BC60" s="59"/>
      <c r="BD60" s="60"/>
      <c r="BE60" s="61"/>
      <c r="BF60" s="61"/>
      <c r="BG60" s="62"/>
      <c r="BH60" s="62"/>
      <c r="BI60" s="57"/>
      <c r="BJ60" s="57"/>
      <c r="BK60" s="57"/>
      <c r="BL60" s="57"/>
      <c r="BM60" s="57"/>
      <c r="BN60" s="57"/>
      <c r="BO60" s="57"/>
      <c r="BP60" s="57"/>
      <c r="BQ60" s="57"/>
      <c r="BR60" s="57"/>
      <c r="BS60" s="57"/>
      <c r="BT60" s="57"/>
      <c r="BU60" s="57"/>
      <c r="BV60" s="57"/>
      <c r="BW60" s="57"/>
      <c r="BX60" s="57"/>
      <c r="BY60" s="63"/>
      <c r="BZ60" s="63"/>
      <c r="CA60" s="63"/>
      <c r="CB60" s="63"/>
      <c r="CC60" s="63"/>
      <c r="CD60" s="63"/>
      <c r="CE60" s="63"/>
      <c r="CF60" s="63"/>
    </row>
    <row r="61" spans="1:84">
      <c r="A61" s="29">
        <v>23200</v>
      </c>
      <c r="B61" s="27" t="s">
        <v>426</v>
      </c>
      <c r="C61" s="91">
        <v>1433667468</v>
      </c>
      <c r="D61" s="86">
        <v>8.2035000000000007E-3</v>
      </c>
      <c r="E61" s="308"/>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8"/>
      <c r="AV61" s="58"/>
      <c r="AW61" s="58"/>
      <c r="AX61" s="58"/>
      <c r="AY61" s="58"/>
      <c r="AZ61" s="58"/>
      <c r="BA61" s="58"/>
      <c r="BB61" s="58"/>
      <c r="BC61" s="59"/>
      <c r="BD61" s="60"/>
      <c r="BE61" s="61"/>
      <c r="BF61" s="61"/>
      <c r="BG61" s="62"/>
      <c r="BH61" s="62"/>
      <c r="BI61" s="57"/>
      <c r="BJ61" s="57"/>
      <c r="BK61" s="57"/>
      <c r="BL61" s="57"/>
      <c r="BM61" s="57"/>
      <c r="BN61" s="57"/>
      <c r="BO61" s="57"/>
      <c r="BP61" s="57"/>
      <c r="BQ61" s="57"/>
      <c r="BR61" s="57"/>
      <c r="BS61" s="57"/>
      <c r="BT61" s="57"/>
      <c r="BU61" s="57"/>
      <c r="BV61" s="57"/>
      <c r="BW61" s="57"/>
      <c r="BX61" s="57"/>
      <c r="BY61" s="63"/>
      <c r="BZ61" s="63"/>
      <c r="CA61" s="63"/>
      <c r="CB61" s="63"/>
      <c r="CC61" s="63"/>
      <c r="CD61" s="63"/>
      <c r="CE61" s="63"/>
      <c r="CF61" s="63"/>
    </row>
    <row r="62" spans="1:84">
      <c r="A62" s="29">
        <v>30000</v>
      </c>
      <c r="B62" s="27" t="s">
        <v>427</v>
      </c>
      <c r="C62" s="91">
        <v>137164840</v>
      </c>
      <c r="D62" s="86">
        <v>7.8490000000000005E-4</v>
      </c>
      <c r="E62" s="308"/>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8"/>
      <c r="AV62" s="58"/>
      <c r="AW62" s="58"/>
      <c r="AX62" s="58"/>
      <c r="AY62" s="58"/>
      <c r="AZ62" s="58"/>
      <c r="BA62" s="58"/>
      <c r="BB62" s="58"/>
      <c r="BC62" s="59"/>
      <c r="BD62" s="60"/>
      <c r="BE62" s="61"/>
      <c r="BF62" s="61"/>
      <c r="BG62" s="62"/>
      <c r="BH62" s="62"/>
      <c r="BI62" s="57"/>
      <c r="BJ62" s="57"/>
      <c r="BK62" s="57"/>
      <c r="BL62" s="57"/>
      <c r="BM62" s="57"/>
      <c r="BN62" s="57"/>
      <c r="BO62" s="57"/>
      <c r="BP62" s="57"/>
      <c r="BQ62" s="57"/>
      <c r="BR62" s="57"/>
      <c r="BS62" s="57"/>
      <c r="BT62" s="57"/>
      <c r="BU62" s="57"/>
      <c r="BV62" s="57"/>
      <c r="BW62" s="57"/>
      <c r="BX62" s="57"/>
      <c r="BY62" s="63"/>
      <c r="BZ62" s="63"/>
      <c r="CA62" s="63"/>
      <c r="CB62" s="63"/>
      <c r="CC62" s="63"/>
      <c r="CD62" s="63"/>
      <c r="CE62" s="63"/>
      <c r="CF62" s="63"/>
    </row>
    <row r="63" spans="1:84">
      <c r="A63" s="29">
        <v>30100</v>
      </c>
      <c r="B63" s="27" t="s">
        <v>428</v>
      </c>
      <c r="C63" s="91">
        <v>1286216674</v>
      </c>
      <c r="D63" s="86">
        <v>7.3597999999999997E-3</v>
      </c>
      <c r="E63" s="308"/>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8"/>
      <c r="AV63" s="58"/>
      <c r="AW63" s="58"/>
      <c r="AX63" s="58"/>
      <c r="AY63" s="58"/>
      <c r="AZ63" s="58"/>
      <c r="BA63" s="58"/>
      <c r="BB63" s="58"/>
      <c r="BC63" s="59"/>
      <c r="BD63" s="60"/>
      <c r="BE63" s="61"/>
      <c r="BF63" s="61"/>
      <c r="BG63" s="62"/>
      <c r="BH63" s="62"/>
      <c r="BI63" s="57"/>
      <c r="BJ63" s="57"/>
      <c r="BK63" s="57"/>
      <c r="BL63" s="57"/>
      <c r="BM63" s="57"/>
      <c r="BN63" s="57"/>
      <c r="BO63" s="57"/>
      <c r="BP63" s="57"/>
      <c r="BQ63" s="57"/>
      <c r="BR63" s="57"/>
      <c r="BS63" s="57"/>
      <c r="BT63" s="57"/>
      <c r="BU63" s="57"/>
      <c r="BV63" s="57"/>
      <c r="BW63" s="57"/>
      <c r="BX63" s="57"/>
      <c r="BY63" s="63"/>
      <c r="BZ63" s="63"/>
      <c r="CA63" s="63"/>
      <c r="CB63" s="63"/>
      <c r="CC63" s="63"/>
      <c r="CD63" s="63"/>
      <c r="CE63" s="63"/>
      <c r="CF63" s="63"/>
    </row>
    <row r="64" spans="1:84">
      <c r="A64" s="29">
        <v>30102</v>
      </c>
      <c r="B64" s="27" t="s">
        <v>429</v>
      </c>
      <c r="C64" s="91">
        <v>25958188</v>
      </c>
      <c r="D64" s="86">
        <v>1.485E-4</v>
      </c>
      <c r="E64" s="308"/>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8"/>
      <c r="AV64" s="58"/>
      <c r="AW64" s="58"/>
      <c r="AX64" s="58"/>
      <c r="AY64" s="58"/>
      <c r="AZ64" s="58"/>
      <c r="BA64" s="58"/>
      <c r="BB64" s="58"/>
      <c r="BC64" s="59"/>
      <c r="BD64" s="60"/>
      <c r="BE64" s="61"/>
      <c r="BF64" s="61"/>
      <c r="BG64" s="62"/>
      <c r="BH64" s="62"/>
      <c r="BI64" s="57"/>
      <c r="BJ64" s="57"/>
      <c r="BK64" s="57"/>
      <c r="BL64" s="57"/>
      <c r="BM64" s="57"/>
      <c r="BN64" s="57"/>
      <c r="BO64" s="57"/>
      <c r="BP64" s="57"/>
      <c r="BQ64" s="57"/>
      <c r="BR64" s="57"/>
      <c r="BS64" s="57"/>
      <c r="BT64" s="57"/>
      <c r="BU64" s="57"/>
      <c r="BV64" s="57"/>
      <c r="BW64" s="57"/>
      <c r="BX64" s="57"/>
      <c r="BY64" s="63"/>
      <c r="BZ64" s="63"/>
      <c r="CA64" s="63"/>
      <c r="CB64" s="63"/>
      <c r="CC64" s="63"/>
      <c r="CD64" s="63"/>
      <c r="CE64" s="63"/>
      <c r="CF64" s="63"/>
    </row>
    <row r="65" spans="1:84">
      <c r="A65" s="29">
        <v>30103</v>
      </c>
      <c r="B65" s="27" t="s">
        <v>430</v>
      </c>
      <c r="C65" s="91">
        <v>33726696</v>
      </c>
      <c r="D65" s="86">
        <v>1.93E-4</v>
      </c>
      <c r="E65" s="308"/>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8"/>
      <c r="AV65" s="58"/>
      <c r="AW65" s="58"/>
      <c r="AX65" s="58"/>
      <c r="AY65" s="58"/>
      <c r="AZ65" s="58"/>
      <c r="BA65" s="58"/>
      <c r="BB65" s="58"/>
      <c r="BC65" s="59"/>
      <c r="BD65" s="60"/>
      <c r="BE65" s="61"/>
      <c r="BF65" s="61"/>
      <c r="BG65" s="62"/>
      <c r="BH65" s="62"/>
      <c r="BI65" s="57"/>
      <c r="BJ65" s="57"/>
      <c r="BK65" s="57"/>
      <c r="BL65" s="57"/>
      <c r="BM65" s="57"/>
      <c r="BN65" s="57"/>
      <c r="BO65" s="57"/>
      <c r="BP65" s="57"/>
      <c r="BQ65" s="57"/>
      <c r="BR65" s="57"/>
      <c r="BS65" s="57"/>
      <c r="BT65" s="57"/>
      <c r="BU65" s="57"/>
      <c r="BV65" s="57"/>
      <c r="BW65" s="57"/>
      <c r="BX65" s="57"/>
      <c r="BY65" s="63"/>
      <c r="BZ65" s="63"/>
      <c r="CA65" s="63"/>
      <c r="CB65" s="63"/>
      <c r="CC65" s="63"/>
      <c r="CD65" s="63"/>
      <c r="CE65" s="63"/>
      <c r="CF65" s="63"/>
    </row>
    <row r="66" spans="1:84">
      <c r="A66" s="29">
        <v>30104</v>
      </c>
      <c r="B66" s="27" t="s">
        <v>431</v>
      </c>
      <c r="C66" s="91">
        <v>19287981</v>
      </c>
      <c r="D66" s="86">
        <v>1.104E-4</v>
      </c>
      <c r="E66" s="308"/>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8"/>
      <c r="AV66" s="58"/>
      <c r="AW66" s="58"/>
      <c r="AX66" s="58"/>
      <c r="AY66" s="58"/>
      <c r="AZ66" s="58"/>
      <c r="BA66" s="58"/>
      <c r="BB66" s="58"/>
      <c r="BC66" s="59"/>
      <c r="BD66" s="60"/>
      <c r="BE66" s="61"/>
      <c r="BF66" s="61"/>
      <c r="BG66" s="62"/>
      <c r="BH66" s="62"/>
      <c r="BI66" s="57"/>
      <c r="BJ66" s="57"/>
      <c r="BK66" s="57"/>
      <c r="BL66" s="57"/>
      <c r="BM66" s="57"/>
      <c r="BN66" s="57"/>
      <c r="BO66" s="57"/>
      <c r="BP66" s="57"/>
      <c r="BQ66" s="57"/>
      <c r="BR66" s="57"/>
      <c r="BS66" s="57"/>
      <c r="BT66" s="57"/>
      <c r="BU66" s="57"/>
      <c r="BV66" s="57"/>
      <c r="BW66" s="57"/>
      <c r="BX66" s="57"/>
      <c r="BY66" s="63"/>
      <c r="BZ66" s="63"/>
      <c r="CA66" s="63"/>
      <c r="CB66" s="63"/>
      <c r="CC66" s="63"/>
      <c r="CD66" s="63"/>
      <c r="CE66" s="63"/>
      <c r="CF66" s="63"/>
    </row>
    <row r="67" spans="1:84">
      <c r="A67" s="29">
        <v>30105</v>
      </c>
      <c r="B67" s="27" t="s">
        <v>432</v>
      </c>
      <c r="C67" s="91">
        <v>131410539</v>
      </c>
      <c r="D67" s="86">
        <v>7.5190000000000001E-4</v>
      </c>
      <c r="E67" s="308"/>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8"/>
      <c r="AV67" s="58"/>
      <c r="AW67" s="58"/>
      <c r="AX67" s="58"/>
      <c r="AY67" s="58"/>
      <c r="AZ67" s="58"/>
      <c r="BA67" s="58"/>
      <c r="BB67" s="58"/>
      <c r="BC67" s="59"/>
      <c r="BD67" s="60"/>
      <c r="BE67" s="61"/>
      <c r="BF67" s="61"/>
      <c r="BG67" s="62"/>
      <c r="BH67" s="62"/>
      <c r="BI67" s="57"/>
      <c r="BJ67" s="57"/>
      <c r="BK67" s="57"/>
      <c r="BL67" s="57"/>
      <c r="BM67" s="57"/>
      <c r="BN67" s="57"/>
      <c r="BO67" s="57"/>
      <c r="BP67" s="57"/>
      <c r="BQ67" s="57"/>
      <c r="BR67" s="57"/>
      <c r="BS67" s="57"/>
      <c r="BT67" s="57"/>
      <c r="BU67" s="57"/>
      <c r="BV67" s="57"/>
      <c r="BW67" s="57"/>
      <c r="BX67" s="57"/>
      <c r="BY67" s="63"/>
      <c r="BZ67" s="63"/>
      <c r="CA67" s="63"/>
      <c r="CB67" s="63"/>
      <c r="CC67" s="63"/>
      <c r="CD67" s="63"/>
      <c r="CE67" s="63"/>
      <c r="CF67" s="63"/>
    </row>
    <row r="68" spans="1:84">
      <c r="A68" s="29">
        <v>30200</v>
      </c>
      <c r="B68" s="27" t="s">
        <v>433</v>
      </c>
      <c r="C68" s="91">
        <v>297727027</v>
      </c>
      <c r="D68" s="86">
        <v>1.7036E-3</v>
      </c>
      <c r="E68" s="308"/>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8"/>
      <c r="AV68" s="58"/>
      <c r="AW68" s="58"/>
      <c r="AX68" s="58"/>
      <c r="AY68" s="58"/>
      <c r="AZ68" s="58"/>
      <c r="BA68" s="58"/>
      <c r="BB68" s="58"/>
      <c r="BC68" s="59"/>
      <c r="BD68" s="60"/>
      <c r="BE68" s="61"/>
      <c r="BF68" s="61"/>
      <c r="BG68" s="62"/>
      <c r="BH68" s="62"/>
      <c r="BI68" s="57"/>
      <c r="BJ68" s="57"/>
      <c r="BK68" s="57"/>
      <c r="BL68" s="57"/>
      <c r="BM68" s="57"/>
      <c r="BN68" s="57"/>
      <c r="BO68" s="57"/>
      <c r="BP68" s="57"/>
      <c r="BQ68" s="57"/>
      <c r="BR68" s="57"/>
      <c r="BS68" s="57"/>
      <c r="BT68" s="57"/>
      <c r="BU68" s="57"/>
      <c r="BV68" s="57"/>
      <c r="BW68" s="57"/>
      <c r="BX68" s="57"/>
      <c r="BY68" s="63"/>
      <c r="BZ68" s="63"/>
      <c r="CA68" s="63"/>
      <c r="CB68" s="63"/>
      <c r="CC68" s="63"/>
      <c r="CD68" s="63"/>
      <c r="CE68" s="63"/>
      <c r="CF68" s="63"/>
    </row>
    <row r="69" spans="1:84">
      <c r="A69" s="29">
        <v>30300</v>
      </c>
      <c r="B69" s="27" t="s">
        <v>434</v>
      </c>
      <c r="C69" s="91">
        <v>96159074</v>
      </c>
      <c r="D69" s="86">
        <v>5.5020000000000004E-4</v>
      </c>
      <c r="E69" s="308"/>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8"/>
      <c r="AV69" s="58"/>
      <c r="AW69" s="58"/>
      <c r="AX69" s="58"/>
      <c r="AY69" s="58"/>
      <c r="AZ69" s="58"/>
      <c r="BA69" s="58"/>
      <c r="BB69" s="58"/>
      <c r="BC69" s="59"/>
      <c r="BD69" s="60"/>
      <c r="BE69" s="61"/>
      <c r="BF69" s="61"/>
      <c r="BG69" s="62"/>
      <c r="BH69" s="62"/>
      <c r="BI69" s="57"/>
      <c r="BJ69" s="57"/>
      <c r="BK69" s="57"/>
      <c r="BL69" s="57"/>
      <c r="BM69" s="57"/>
      <c r="BN69" s="57"/>
      <c r="BO69" s="57"/>
      <c r="BP69" s="57"/>
      <c r="BQ69" s="57"/>
      <c r="BR69" s="57"/>
      <c r="BS69" s="57"/>
      <c r="BT69" s="57"/>
      <c r="BU69" s="57"/>
      <c r="BV69" s="57"/>
      <c r="BW69" s="57"/>
      <c r="BX69" s="57"/>
      <c r="BY69" s="63"/>
      <c r="BZ69" s="63"/>
      <c r="CA69" s="63"/>
      <c r="CB69" s="63"/>
      <c r="CC69" s="63"/>
      <c r="CD69" s="63"/>
      <c r="CE69" s="63"/>
      <c r="CF69" s="63"/>
    </row>
    <row r="70" spans="1:84">
      <c r="A70" s="29">
        <v>30400</v>
      </c>
      <c r="B70" s="27" t="s">
        <v>435</v>
      </c>
      <c r="C70" s="91">
        <v>175830064</v>
      </c>
      <c r="D70" s="86">
        <v>1.0061E-3</v>
      </c>
      <c r="E70" s="308"/>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8"/>
      <c r="AV70" s="58"/>
      <c r="AW70" s="58"/>
      <c r="AX70" s="58"/>
      <c r="AY70" s="58"/>
      <c r="AZ70" s="58"/>
      <c r="BA70" s="58"/>
      <c r="BB70" s="58"/>
      <c r="BC70" s="59"/>
      <c r="BD70" s="60"/>
      <c r="BE70" s="61"/>
      <c r="BF70" s="61"/>
      <c r="BG70" s="62"/>
      <c r="BH70" s="62"/>
      <c r="BI70" s="57"/>
      <c r="BJ70" s="57"/>
      <c r="BK70" s="57"/>
      <c r="BL70" s="57"/>
      <c r="BM70" s="57"/>
      <c r="BN70" s="57"/>
      <c r="BO70" s="57"/>
      <c r="BP70" s="57"/>
      <c r="BQ70" s="57"/>
      <c r="BR70" s="57"/>
      <c r="BS70" s="57"/>
      <c r="BT70" s="57"/>
      <c r="BU70" s="57"/>
      <c r="BV70" s="57"/>
      <c r="BW70" s="57"/>
      <c r="BX70" s="57"/>
      <c r="BY70" s="63"/>
      <c r="BZ70" s="63"/>
      <c r="CA70" s="63"/>
      <c r="CB70" s="63"/>
      <c r="CC70" s="63"/>
      <c r="CD70" s="63"/>
      <c r="CE70" s="63"/>
      <c r="CF70" s="63"/>
    </row>
    <row r="71" spans="1:84">
      <c r="A71" s="29">
        <v>30405</v>
      </c>
      <c r="B71" s="27" t="s">
        <v>436</v>
      </c>
      <c r="C71" s="91">
        <v>105638215</v>
      </c>
      <c r="D71" s="86">
        <v>6.045E-4</v>
      </c>
      <c r="E71" s="308"/>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8"/>
      <c r="AV71" s="58"/>
      <c r="AW71" s="58"/>
      <c r="AX71" s="58"/>
      <c r="AY71" s="58"/>
      <c r="AZ71" s="58"/>
      <c r="BA71" s="58"/>
      <c r="BB71" s="58"/>
      <c r="BC71" s="59"/>
      <c r="BD71" s="60"/>
      <c r="BE71" s="61"/>
      <c r="BF71" s="61"/>
      <c r="BG71" s="62"/>
      <c r="BH71" s="62"/>
      <c r="BI71" s="57"/>
      <c r="BJ71" s="57"/>
      <c r="BK71" s="57"/>
      <c r="BL71" s="57"/>
      <c r="BM71" s="57"/>
      <c r="BN71" s="57"/>
      <c r="BO71" s="57"/>
      <c r="BP71" s="57"/>
      <c r="BQ71" s="57"/>
      <c r="BR71" s="57"/>
      <c r="BS71" s="57"/>
      <c r="BT71" s="57"/>
      <c r="BU71" s="57"/>
      <c r="BV71" s="57"/>
      <c r="BW71" s="57"/>
      <c r="BX71" s="57"/>
      <c r="BY71" s="63"/>
      <c r="BZ71" s="63"/>
      <c r="CA71" s="63"/>
      <c r="CB71" s="63"/>
      <c r="CC71" s="63"/>
      <c r="CD71" s="63"/>
      <c r="CE71" s="63"/>
      <c r="CF71" s="63"/>
    </row>
    <row r="72" spans="1:84">
      <c r="A72" s="29">
        <v>30500</v>
      </c>
      <c r="B72" s="27" t="s">
        <v>437</v>
      </c>
      <c r="C72" s="91">
        <v>190349326</v>
      </c>
      <c r="D72" s="86">
        <v>1.0892E-3</v>
      </c>
      <c r="E72" s="308"/>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8"/>
      <c r="AV72" s="58"/>
      <c r="AW72" s="58"/>
      <c r="AX72" s="58"/>
      <c r="AY72" s="58"/>
      <c r="AZ72" s="58"/>
      <c r="BA72" s="58"/>
      <c r="BB72" s="58"/>
      <c r="BC72" s="59"/>
      <c r="BD72" s="60"/>
      <c r="BE72" s="61"/>
      <c r="BF72" s="61"/>
      <c r="BG72" s="62"/>
      <c r="BH72" s="62"/>
      <c r="BI72" s="57"/>
      <c r="BJ72" s="57"/>
      <c r="BK72" s="57"/>
      <c r="BL72" s="57"/>
      <c r="BM72" s="57"/>
      <c r="BN72" s="57"/>
      <c r="BO72" s="57"/>
      <c r="BP72" s="57"/>
      <c r="BQ72" s="57"/>
      <c r="BR72" s="57"/>
      <c r="BS72" s="57"/>
      <c r="BT72" s="57"/>
      <c r="BU72" s="57"/>
      <c r="BV72" s="57"/>
      <c r="BW72" s="57"/>
      <c r="BX72" s="57"/>
      <c r="BY72" s="63"/>
      <c r="BZ72" s="63"/>
      <c r="CA72" s="63"/>
      <c r="CB72" s="63"/>
      <c r="CC72" s="63"/>
      <c r="CD72" s="63"/>
      <c r="CE72" s="63"/>
      <c r="CF72" s="63"/>
    </row>
    <row r="73" spans="1:84">
      <c r="A73" s="29">
        <v>30600</v>
      </c>
      <c r="B73" s="27" t="s">
        <v>438</v>
      </c>
      <c r="C73" s="91">
        <v>138767222</v>
      </c>
      <c r="D73" s="86">
        <v>7.94E-4</v>
      </c>
      <c r="E73" s="308"/>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8"/>
      <c r="AV73" s="58"/>
      <c r="AW73" s="58"/>
      <c r="AX73" s="58"/>
      <c r="AY73" s="58"/>
      <c r="AZ73" s="58"/>
      <c r="BA73" s="58"/>
      <c r="BB73" s="58"/>
      <c r="BC73" s="59"/>
      <c r="BD73" s="60"/>
      <c r="BE73" s="61"/>
      <c r="BF73" s="61"/>
      <c r="BG73" s="62"/>
      <c r="BH73" s="62"/>
      <c r="BI73" s="57"/>
      <c r="BJ73" s="57"/>
      <c r="BK73" s="57"/>
      <c r="BL73" s="57"/>
      <c r="BM73" s="57"/>
      <c r="BN73" s="57"/>
      <c r="BO73" s="57"/>
      <c r="BP73" s="57"/>
      <c r="BQ73" s="57"/>
      <c r="BR73" s="57"/>
      <c r="BS73" s="57"/>
      <c r="BT73" s="57"/>
      <c r="BU73" s="57"/>
      <c r="BV73" s="57"/>
      <c r="BW73" s="57"/>
      <c r="BX73" s="57"/>
      <c r="BY73" s="63"/>
      <c r="BZ73" s="63"/>
      <c r="CA73" s="63"/>
      <c r="CB73" s="63"/>
      <c r="CC73" s="63"/>
      <c r="CD73" s="63"/>
      <c r="CE73" s="63"/>
      <c r="CF73" s="63"/>
    </row>
    <row r="74" spans="1:84">
      <c r="A74" s="29">
        <v>30601</v>
      </c>
      <c r="B74" s="27" t="s">
        <v>439</v>
      </c>
      <c r="C74" s="91">
        <v>1283090</v>
      </c>
      <c r="D74" s="86">
        <v>7.3000000000000004E-6</v>
      </c>
      <c r="E74" s="308"/>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8"/>
      <c r="AV74" s="58"/>
      <c r="AW74" s="58"/>
      <c r="AX74" s="58"/>
      <c r="AY74" s="58"/>
      <c r="AZ74" s="58"/>
      <c r="BA74" s="58"/>
      <c r="BB74" s="58"/>
      <c r="BC74" s="59"/>
      <c r="BD74" s="60"/>
      <c r="BE74" s="61"/>
      <c r="BF74" s="61"/>
      <c r="BG74" s="62"/>
      <c r="BH74" s="62"/>
      <c r="BI74" s="57"/>
      <c r="BJ74" s="57"/>
      <c r="BK74" s="57"/>
      <c r="BL74" s="57"/>
      <c r="BM74" s="57"/>
      <c r="BN74" s="57"/>
      <c r="BO74" s="57"/>
      <c r="BP74" s="57"/>
      <c r="BQ74" s="57"/>
      <c r="BR74" s="57"/>
      <c r="BS74" s="57"/>
      <c r="BT74" s="57"/>
      <c r="BU74" s="57"/>
      <c r="BV74" s="57"/>
      <c r="BW74" s="57"/>
      <c r="BX74" s="57"/>
      <c r="BY74" s="63"/>
      <c r="BZ74" s="63"/>
      <c r="CA74" s="63"/>
      <c r="CB74" s="63"/>
      <c r="CC74" s="63"/>
      <c r="CD74" s="63"/>
      <c r="CE74" s="63"/>
      <c r="CF74" s="63"/>
    </row>
    <row r="75" spans="1:84">
      <c r="A75" s="29">
        <v>30700</v>
      </c>
      <c r="B75" s="27" t="s">
        <v>440</v>
      </c>
      <c r="C75" s="91">
        <v>373776097</v>
      </c>
      <c r="D75" s="86">
        <v>2.1388000000000002E-3</v>
      </c>
      <c r="E75" s="308"/>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8"/>
      <c r="AV75" s="58"/>
      <c r="AW75" s="58"/>
      <c r="AX75" s="58"/>
      <c r="AY75" s="58"/>
      <c r="AZ75" s="58"/>
      <c r="BA75" s="58"/>
      <c r="BB75" s="58"/>
      <c r="BC75" s="59"/>
      <c r="BD75" s="60"/>
      <c r="BE75" s="61"/>
      <c r="BF75" s="61"/>
      <c r="BG75" s="62"/>
      <c r="BH75" s="62"/>
      <c r="BI75" s="57"/>
      <c r="BJ75" s="57"/>
      <c r="BK75" s="57"/>
      <c r="BL75" s="57"/>
      <c r="BM75" s="57"/>
      <c r="BN75" s="57"/>
      <c r="BO75" s="57"/>
      <c r="BP75" s="57"/>
      <c r="BQ75" s="57"/>
      <c r="BR75" s="57"/>
      <c r="BS75" s="57"/>
      <c r="BT75" s="57"/>
      <c r="BU75" s="57"/>
      <c r="BV75" s="57"/>
      <c r="BW75" s="57"/>
      <c r="BX75" s="57"/>
      <c r="BY75" s="63"/>
      <c r="BZ75" s="63"/>
      <c r="CA75" s="63"/>
      <c r="CB75" s="63"/>
      <c r="CC75" s="63"/>
      <c r="CD75" s="63"/>
      <c r="CE75" s="63"/>
      <c r="CF75" s="63"/>
    </row>
    <row r="76" spans="1:84">
      <c r="A76" s="29">
        <v>30705</v>
      </c>
      <c r="B76" s="27" t="s">
        <v>441</v>
      </c>
      <c r="C76" s="91">
        <v>71229413</v>
      </c>
      <c r="D76" s="86">
        <v>4.0759999999999999E-4</v>
      </c>
      <c r="E76" s="308"/>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8"/>
      <c r="AV76" s="58"/>
      <c r="AW76" s="58"/>
      <c r="AX76" s="58"/>
      <c r="AY76" s="58"/>
      <c r="AZ76" s="58"/>
      <c r="BA76" s="58"/>
      <c r="BB76" s="58"/>
      <c r="BC76" s="59"/>
      <c r="BD76" s="60"/>
      <c r="BE76" s="61"/>
      <c r="BF76" s="61"/>
      <c r="BG76" s="62"/>
      <c r="BH76" s="62"/>
      <c r="BI76" s="57"/>
      <c r="BJ76" s="57"/>
      <c r="BK76" s="57"/>
      <c r="BL76" s="57"/>
      <c r="BM76" s="57"/>
      <c r="BN76" s="57"/>
      <c r="BO76" s="57"/>
      <c r="BP76" s="57"/>
      <c r="BQ76" s="57"/>
      <c r="BR76" s="57"/>
      <c r="BS76" s="57"/>
      <c r="BT76" s="57"/>
      <c r="BU76" s="57"/>
      <c r="BV76" s="57"/>
      <c r="BW76" s="57"/>
      <c r="BX76" s="57"/>
      <c r="BY76" s="63"/>
      <c r="BZ76" s="63"/>
      <c r="CA76" s="63"/>
      <c r="CB76" s="63"/>
      <c r="CC76" s="63"/>
      <c r="CD76" s="63"/>
      <c r="CE76" s="63"/>
      <c r="CF76" s="63"/>
    </row>
    <row r="77" spans="1:84">
      <c r="A77" s="29">
        <v>30800</v>
      </c>
      <c r="B77" s="27" t="s">
        <v>442</v>
      </c>
      <c r="C77" s="91">
        <v>124776324</v>
      </c>
      <c r="D77" s="86">
        <v>7.1400000000000001E-4</v>
      </c>
      <c r="E77" s="308"/>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8"/>
      <c r="AV77" s="58"/>
      <c r="AW77" s="58"/>
      <c r="AX77" s="58"/>
      <c r="AY77" s="58"/>
      <c r="AZ77" s="58"/>
      <c r="BA77" s="58"/>
      <c r="BB77" s="58"/>
      <c r="BC77" s="59"/>
      <c r="BD77" s="60"/>
      <c r="BE77" s="61"/>
      <c r="BF77" s="61"/>
      <c r="BG77" s="62"/>
      <c r="BH77" s="62"/>
      <c r="BI77" s="57"/>
      <c r="BJ77" s="57"/>
      <c r="BK77" s="57"/>
      <c r="BL77" s="57"/>
      <c r="BM77" s="57"/>
      <c r="BN77" s="57"/>
      <c r="BO77" s="57"/>
      <c r="BP77" s="57"/>
      <c r="BQ77" s="57"/>
      <c r="BR77" s="57"/>
      <c r="BS77" s="57"/>
      <c r="BT77" s="57"/>
      <c r="BU77" s="57"/>
      <c r="BV77" s="57"/>
      <c r="BW77" s="57"/>
      <c r="BX77" s="57"/>
      <c r="BY77" s="63"/>
      <c r="BZ77" s="63"/>
      <c r="CA77" s="63"/>
      <c r="CB77" s="63"/>
      <c r="CC77" s="63"/>
      <c r="CD77" s="63"/>
      <c r="CE77" s="63"/>
      <c r="CF77" s="63"/>
    </row>
    <row r="78" spans="1:84">
      <c r="A78" s="29">
        <v>30900</v>
      </c>
      <c r="B78" s="27" t="s">
        <v>443</v>
      </c>
      <c r="C78" s="91">
        <v>235427844</v>
      </c>
      <c r="D78" s="86">
        <v>1.3470999999999999E-3</v>
      </c>
      <c r="E78" s="308"/>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8"/>
      <c r="AV78" s="58"/>
      <c r="AW78" s="58"/>
      <c r="AX78" s="58"/>
      <c r="AY78" s="58"/>
      <c r="AZ78" s="58"/>
      <c r="BA78" s="58"/>
      <c r="BB78" s="58"/>
      <c r="BC78" s="59"/>
      <c r="BD78" s="60"/>
      <c r="BE78" s="61"/>
      <c r="BF78" s="61"/>
      <c r="BG78" s="62"/>
      <c r="BH78" s="62"/>
      <c r="BI78" s="57"/>
      <c r="BJ78" s="57"/>
      <c r="BK78" s="57"/>
      <c r="BL78" s="57"/>
      <c r="BM78" s="57"/>
      <c r="BN78" s="57"/>
      <c r="BO78" s="57"/>
      <c r="BP78" s="57"/>
      <c r="BQ78" s="57"/>
      <c r="BR78" s="57"/>
      <c r="BS78" s="57"/>
      <c r="BT78" s="57"/>
      <c r="BU78" s="57"/>
      <c r="BV78" s="57"/>
      <c r="BW78" s="57"/>
      <c r="BX78" s="57"/>
      <c r="BY78" s="63"/>
      <c r="BZ78" s="63"/>
      <c r="CA78" s="63"/>
      <c r="CB78" s="63"/>
      <c r="CC78" s="63"/>
      <c r="CD78" s="63"/>
      <c r="CE78" s="63"/>
      <c r="CF78" s="63"/>
    </row>
    <row r="79" spans="1:84">
      <c r="A79" s="29">
        <v>30905</v>
      </c>
      <c r="B79" s="27" t="s">
        <v>444</v>
      </c>
      <c r="C79" s="91">
        <v>46389737</v>
      </c>
      <c r="D79" s="86">
        <v>2.654E-4</v>
      </c>
      <c r="E79" s="308"/>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8"/>
      <c r="AV79" s="58"/>
      <c r="AW79" s="58"/>
      <c r="AX79" s="58"/>
      <c r="AY79" s="58"/>
      <c r="AZ79" s="58"/>
      <c r="BA79" s="58"/>
      <c r="BB79" s="58"/>
      <c r="BC79" s="59"/>
      <c r="BD79" s="60"/>
      <c r="BE79" s="61"/>
      <c r="BF79" s="61"/>
      <c r="BG79" s="62"/>
      <c r="BH79" s="62"/>
      <c r="BI79" s="57"/>
      <c r="BJ79" s="57"/>
      <c r="BK79" s="57"/>
      <c r="BL79" s="57"/>
      <c r="BM79" s="57"/>
      <c r="BN79" s="57"/>
      <c r="BO79" s="57"/>
      <c r="BP79" s="57"/>
      <c r="BQ79" s="57"/>
      <c r="BR79" s="57"/>
      <c r="BS79" s="57"/>
      <c r="BT79" s="57"/>
      <c r="BU79" s="57"/>
      <c r="BV79" s="57"/>
      <c r="BW79" s="57"/>
      <c r="BX79" s="57"/>
      <c r="BY79" s="63"/>
      <c r="BZ79" s="63"/>
      <c r="CA79" s="63"/>
      <c r="CB79" s="63"/>
      <c r="CC79" s="63"/>
      <c r="CD79" s="63"/>
      <c r="CE79" s="63"/>
      <c r="CF79" s="63"/>
    </row>
    <row r="80" spans="1:84">
      <c r="A80" s="29">
        <v>31000</v>
      </c>
      <c r="B80" s="27" t="s">
        <v>445</v>
      </c>
      <c r="C80" s="91">
        <v>735935471</v>
      </c>
      <c r="D80" s="86">
        <v>4.2110000000000003E-3</v>
      </c>
      <c r="E80" s="308"/>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8"/>
      <c r="AV80" s="58"/>
      <c r="AW80" s="58"/>
      <c r="AX80" s="58"/>
      <c r="AY80" s="58"/>
      <c r="AZ80" s="58"/>
      <c r="BA80" s="58"/>
      <c r="BB80" s="58"/>
      <c r="BC80" s="59"/>
      <c r="BD80" s="60"/>
      <c r="BE80" s="61"/>
      <c r="BF80" s="61"/>
      <c r="BG80" s="62"/>
      <c r="BH80" s="62"/>
      <c r="BI80" s="57"/>
      <c r="BJ80" s="57"/>
      <c r="BK80" s="57"/>
      <c r="BL80" s="57"/>
      <c r="BM80" s="57"/>
      <c r="BN80" s="57"/>
      <c r="BO80" s="57"/>
      <c r="BP80" s="57"/>
      <c r="BQ80" s="57"/>
      <c r="BR80" s="57"/>
      <c r="BS80" s="57"/>
      <c r="BT80" s="57"/>
      <c r="BU80" s="57"/>
      <c r="BV80" s="57"/>
      <c r="BW80" s="57"/>
      <c r="BX80" s="57"/>
      <c r="BY80" s="63"/>
      <c r="BZ80" s="63"/>
      <c r="CA80" s="63"/>
      <c r="CB80" s="63"/>
      <c r="CC80" s="63"/>
      <c r="CD80" s="63"/>
      <c r="CE80" s="63"/>
      <c r="CF80" s="63"/>
    </row>
    <row r="81" spans="1:84">
      <c r="A81" s="29">
        <v>31005</v>
      </c>
      <c r="B81" s="27" t="s">
        <v>446</v>
      </c>
      <c r="C81" s="91">
        <v>66521219</v>
      </c>
      <c r="D81" s="86">
        <v>3.8059999999999998E-4</v>
      </c>
      <c r="E81" s="308"/>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8"/>
      <c r="AV81" s="58"/>
      <c r="AW81" s="58"/>
      <c r="AX81" s="58"/>
      <c r="AY81" s="58"/>
      <c r="AZ81" s="58"/>
      <c r="BA81" s="58"/>
      <c r="BB81" s="58"/>
      <c r="BC81" s="59"/>
      <c r="BD81" s="60"/>
      <c r="BE81" s="61"/>
      <c r="BF81" s="61"/>
      <c r="BG81" s="62"/>
      <c r="BH81" s="62"/>
      <c r="BI81" s="57"/>
      <c r="BJ81" s="57"/>
      <c r="BK81" s="57"/>
      <c r="BL81" s="57"/>
      <c r="BM81" s="57"/>
      <c r="BN81" s="57"/>
      <c r="BO81" s="57"/>
      <c r="BP81" s="57"/>
      <c r="BQ81" s="57"/>
      <c r="BR81" s="57"/>
      <c r="BS81" s="57"/>
      <c r="BT81" s="57"/>
      <c r="BU81" s="57"/>
      <c r="BV81" s="57"/>
      <c r="BW81" s="57"/>
      <c r="BX81" s="57"/>
      <c r="BY81" s="63"/>
      <c r="BZ81" s="63"/>
      <c r="CA81" s="63"/>
      <c r="CB81" s="63"/>
      <c r="CC81" s="63"/>
      <c r="CD81" s="63"/>
      <c r="CE81" s="63"/>
      <c r="CF81" s="63"/>
    </row>
    <row r="82" spans="1:84">
      <c r="A82" s="29">
        <v>31100</v>
      </c>
      <c r="B82" s="27" t="s">
        <v>447</v>
      </c>
      <c r="C82" s="91">
        <v>1537363257</v>
      </c>
      <c r="D82" s="86">
        <v>8.7968000000000005E-3</v>
      </c>
      <c r="E82" s="308"/>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8"/>
      <c r="AV82" s="58"/>
      <c r="AW82" s="58"/>
      <c r="AX82" s="58"/>
      <c r="AY82" s="58"/>
      <c r="AZ82" s="58"/>
      <c r="BA82" s="58"/>
      <c r="BB82" s="58"/>
      <c r="BC82" s="59"/>
      <c r="BD82" s="60"/>
      <c r="BE82" s="61"/>
      <c r="BF82" s="61"/>
      <c r="BG82" s="62"/>
      <c r="BH82" s="62"/>
      <c r="BI82" s="57"/>
      <c r="BJ82" s="57"/>
      <c r="BK82" s="57"/>
      <c r="BL82" s="57"/>
      <c r="BM82" s="57"/>
      <c r="BN82" s="57"/>
      <c r="BO82" s="57"/>
      <c r="BP82" s="57"/>
      <c r="BQ82" s="57"/>
      <c r="BR82" s="57"/>
      <c r="BS82" s="57"/>
      <c r="BT82" s="57"/>
      <c r="BU82" s="57"/>
      <c r="BV82" s="57"/>
      <c r="BW82" s="57"/>
      <c r="BX82" s="57"/>
      <c r="BY82" s="63"/>
      <c r="BZ82" s="63"/>
      <c r="CA82" s="63"/>
      <c r="CB82" s="63"/>
      <c r="CC82" s="63"/>
      <c r="CD82" s="63"/>
      <c r="CE82" s="63"/>
      <c r="CF82" s="63"/>
    </row>
    <row r="83" spans="1:84">
      <c r="A83" s="29">
        <v>31101</v>
      </c>
      <c r="B83" s="27" t="s">
        <v>448</v>
      </c>
      <c r="C83" s="91">
        <v>9201949</v>
      </c>
      <c r="D83" s="86">
        <v>5.27E-5</v>
      </c>
      <c r="E83" s="308"/>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8"/>
      <c r="AV83" s="58"/>
      <c r="AW83" s="58"/>
      <c r="AX83" s="58"/>
      <c r="AY83" s="58"/>
      <c r="AZ83" s="58"/>
      <c r="BA83" s="58"/>
      <c r="BB83" s="58"/>
      <c r="BC83" s="59"/>
      <c r="BD83" s="60"/>
      <c r="BE83" s="61"/>
      <c r="BF83" s="61"/>
      <c r="BG83" s="62"/>
      <c r="BH83" s="62"/>
      <c r="BI83" s="57"/>
      <c r="BJ83" s="57"/>
      <c r="BK83" s="57"/>
      <c r="BL83" s="57"/>
      <c r="BM83" s="57"/>
      <c r="BN83" s="57"/>
      <c r="BO83" s="57"/>
      <c r="BP83" s="57"/>
      <c r="BQ83" s="57"/>
      <c r="BR83" s="57"/>
      <c r="BS83" s="57"/>
      <c r="BT83" s="57"/>
      <c r="BU83" s="57"/>
      <c r="BV83" s="57"/>
      <c r="BW83" s="57"/>
      <c r="BX83" s="57"/>
      <c r="BY83" s="63"/>
      <c r="BZ83" s="63"/>
      <c r="CA83" s="63"/>
      <c r="CB83" s="63"/>
      <c r="CC83" s="63"/>
      <c r="CD83" s="63"/>
      <c r="CE83" s="63"/>
      <c r="CF83" s="63"/>
    </row>
    <row r="84" spans="1:84">
      <c r="A84" s="29">
        <v>31102</v>
      </c>
      <c r="B84" s="27" t="s">
        <v>449</v>
      </c>
      <c r="C84" s="91">
        <v>29039834</v>
      </c>
      <c r="D84" s="86">
        <v>1.662E-4</v>
      </c>
      <c r="E84" s="308"/>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8"/>
      <c r="AV84" s="58"/>
      <c r="AW84" s="58"/>
      <c r="AX84" s="58"/>
      <c r="AY84" s="58"/>
      <c r="AZ84" s="58"/>
      <c r="BA84" s="58"/>
      <c r="BB84" s="58"/>
      <c r="BC84" s="59"/>
      <c r="BD84" s="60"/>
      <c r="BE84" s="61"/>
      <c r="BF84" s="61"/>
      <c r="BG84" s="62"/>
      <c r="BH84" s="62"/>
      <c r="BI84" s="57"/>
      <c r="BJ84" s="57"/>
      <c r="BK84" s="57"/>
      <c r="BL84" s="57"/>
      <c r="BM84" s="57"/>
      <c r="BN84" s="57"/>
      <c r="BO84" s="57"/>
      <c r="BP84" s="57"/>
      <c r="BQ84" s="57"/>
      <c r="BR84" s="57"/>
      <c r="BS84" s="57"/>
      <c r="BT84" s="57"/>
      <c r="BU84" s="57"/>
      <c r="BV84" s="57"/>
      <c r="BW84" s="57"/>
      <c r="BX84" s="57"/>
      <c r="BY84" s="63"/>
      <c r="BZ84" s="63"/>
      <c r="CA84" s="63"/>
      <c r="CB84" s="63"/>
      <c r="CC84" s="63"/>
      <c r="CD84" s="63"/>
      <c r="CE84" s="63"/>
      <c r="CF84" s="63"/>
    </row>
    <row r="85" spans="1:84">
      <c r="A85" s="29">
        <v>31105</v>
      </c>
      <c r="B85" s="27" t="s">
        <v>450</v>
      </c>
      <c r="C85" s="91">
        <v>234833410</v>
      </c>
      <c r="D85" s="86">
        <v>1.3437E-3</v>
      </c>
      <c r="E85" s="308"/>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8"/>
      <c r="AV85" s="58"/>
      <c r="AW85" s="58"/>
      <c r="AX85" s="58"/>
      <c r="AY85" s="58"/>
      <c r="AZ85" s="58"/>
      <c r="BA85" s="58"/>
      <c r="BB85" s="58"/>
      <c r="BC85" s="59"/>
      <c r="BD85" s="60"/>
      <c r="BE85" s="61"/>
      <c r="BF85" s="61"/>
      <c r="BG85" s="62"/>
      <c r="BH85" s="62"/>
      <c r="BI85" s="57"/>
      <c r="BJ85" s="57"/>
      <c r="BK85" s="57"/>
      <c r="BL85" s="57"/>
      <c r="BM85" s="57"/>
      <c r="BN85" s="57"/>
      <c r="BO85" s="57"/>
      <c r="BP85" s="57"/>
      <c r="BQ85" s="57"/>
      <c r="BR85" s="57"/>
      <c r="BS85" s="57"/>
      <c r="BT85" s="57"/>
      <c r="BU85" s="57"/>
      <c r="BV85" s="57"/>
      <c r="BW85" s="57"/>
      <c r="BX85" s="57"/>
      <c r="BY85" s="63"/>
      <c r="BZ85" s="63"/>
      <c r="CA85" s="63"/>
      <c r="CB85" s="63"/>
      <c r="CC85" s="63"/>
      <c r="CD85" s="63"/>
      <c r="CE85" s="63"/>
      <c r="CF85" s="63"/>
    </row>
    <row r="86" spans="1:84">
      <c r="A86" s="29">
        <v>31110</v>
      </c>
      <c r="B86" s="27" t="s">
        <v>451</v>
      </c>
      <c r="C86" s="91">
        <v>373543815</v>
      </c>
      <c r="D86" s="86">
        <v>2.1373999999999998E-3</v>
      </c>
      <c r="E86" s="308"/>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8"/>
      <c r="AV86" s="58"/>
      <c r="AW86" s="58"/>
      <c r="AX86" s="58"/>
      <c r="AY86" s="58"/>
      <c r="AZ86" s="58"/>
      <c r="BA86" s="58"/>
      <c r="BB86" s="58"/>
      <c r="BC86" s="59"/>
      <c r="BD86" s="60"/>
      <c r="BE86" s="61"/>
      <c r="BF86" s="61"/>
      <c r="BG86" s="62"/>
      <c r="BH86" s="62"/>
      <c r="BI86" s="57"/>
      <c r="BJ86" s="57"/>
      <c r="BK86" s="57"/>
      <c r="BL86" s="57"/>
      <c r="BM86" s="57"/>
      <c r="BN86" s="57"/>
      <c r="BO86" s="57"/>
      <c r="BP86" s="57"/>
      <c r="BQ86" s="57"/>
      <c r="BR86" s="57"/>
      <c r="BS86" s="57"/>
      <c r="BT86" s="57"/>
      <c r="BU86" s="57"/>
      <c r="BV86" s="57"/>
      <c r="BW86" s="57"/>
      <c r="BX86" s="57"/>
      <c r="BY86" s="63"/>
      <c r="BZ86" s="63"/>
      <c r="CA86" s="63"/>
      <c r="CB86" s="63"/>
      <c r="CC86" s="63"/>
      <c r="CD86" s="63"/>
      <c r="CE86" s="63"/>
      <c r="CF86" s="63"/>
    </row>
    <row r="87" spans="1:84">
      <c r="A87" s="29">
        <v>31200</v>
      </c>
      <c r="B87" s="27" t="s">
        <v>452</v>
      </c>
      <c r="C87" s="91">
        <v>652989533</v>
      </c>
      <c r="D87" s="86">
        <v>3.7364E-3</v>
      </c>
      <c r="E87" s="308"/>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8"/>
      <c r="AV87" s="58"/>
      <c r="AW87" s="58"/>
      <c r="AX87" s="58"/>
      <c r="AY87" s="58"/>
      <c r="AZ87" s="58"/>
      <c r="BA87" s="58"/>
      <c r="BB87" s="58"/>
      <c r="BC87" s="59"/>
      <c r="BD87" s="60"/>
      <c r="BE87" s="61"/>
      <c r="BF87" s="61"/>
      <c r="BG87" s="62"/>
      <c r="BH87" s="62"/>
      <c r="BI87" s="57"/>
      <c r="BJ87" s="57"/>
      <c r="BK87" s="57"/>
      <c r="BL87" s="57"/>
      <c r="BM87" s="57"/>
      <c r="BN87" s="57"/>
      <c r="BO87" s="57"/>
      <c r="BP87" s="57"/>
      <c r="BQ87" s="57"/>
      <c r="BR87" s="57"/>
      <c r="BS87" s="57"/>
      <c r="BT87" s="57"/>
      <c r="BU87" s="57"/>
      <c r="BV87" s="57"/>
      <c r="BW87" s="57"/>
      <c r="BX87" s="57"/>
      <c r="BY87" s="63"/>
      <c r="BZ87" s="63"/>
      <c r="CA87" s="63"/>
      <c r="CB87" s="63"/>
      <c r="CC87" s="63"/>
      <c r="CD87" s="63"/>
      <c r="CE87" s="63"/>
      <c r="CF87" s="63"/>
    </row>
    <row r="88" spans="1:84">
      <c r="A88" s="29">
        <v>31205</v>
      </c>
      <c r="B88" s="27" t="s">
        <v>453</v>
      </c>
      <c r="C88" s="91">
        <v>73722816</v>
      </c>
      <c r="D88" s="86">
        <v>4.2180000000000001E-4</v>
      </c>
      <c r="E88" s="308"/>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8"/>
      <c r="AV88" s="58"/>
      <c r="AW88" s="58"/>
      <c r="AX88" s="58"/>
      <c r="AY88" s="58"/>
      <c r="AZ88" s="58"/>
      <c r="BA88" s="58"/>
      <c r="BB88" s="58"/>
      <c r="BC88" s="59"/>
      <c r="BD88" s="60"/>
      <c r="BE88" s="61"/>
      <c r="BF88" s="61"/>
      <c r="BG88" s="62"/>
      <c r="BH88" s="62"/>
      <c r="BI88" s="57"/>
      <c r="BJ88" s="57"/>
      <c r="BK88" s="57"/>
      <c r="BL88" s="57"/>
      <c r="BM88" s="57"/>
      <c r="BN88" s="57"/>
      <c r="BO88" s="57"/>
      <c r="BP88" s="57"/>
      <c r="BQ88" s="57"/>
      <c r="BR88" s="57"/>
      <c r="BS88" s="57"/>
      <c r="BT88" s="57"/>
      <c r="BU88" s="57"/>
      <c r="BV88" s="57"/>
      <c r="BW88" s="57"/>
      <c r="BX88" s="57"/>
      <c r="BY88" s="63"/>
      <c r="BZ88" s="63"/>
      <c r="CA88" s="63"/>
      <c r="CB88" s="63"/>
      <c r="CC88" s="63"/>
      <c r="CD88" s="63"/>
      <c r="CE88" s="63"/>
      <c r="CF88" s="63"/>
    </row>
    <row r="89" spans="1:84">
      <c r="A89" s="29">
        <v>31300</v>
      </c>
      <c r="B89" s="27" t="s">
        <v>454</v>
      </c>
      <c r="C89" s="91">
        <v>1899423453</v>
      </c>
      <c r="D89" s="86">
        <v>1.08685E-2</v>
      </c>
      <c r="E89" s="308"/>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8"/>
      <c r="AV89" s="58"/>
      <c r="AW89" s="58"/>
      <c r="AX89" s="58"/>
      <c r="AY89" s="58"/>
      <c r="AZ89" s="58"/>
      <c r="BA89" s="58"/>
      <c r="BB89" s="58"/>
      <c r="BC89" s="59"/>
      <c r="BD89" s="60"/>
      <c r="BE89" s="61"/>
      <c r="BF89" s="61"/>
      <c r="BG89" s="62"/>
      <c r="BH89" s="62"/>
      <c r="BI89" s="57"/>
      <c r="BJ89" s="57"/>
      <c r="BK89" s="57"/>
      <c r="BL89" s="57"/>
      <c r="BM89" s="57"/>
      <c r="BN89" s="57"/>
      <c r="BO89" s="57"/>
      <c r="BP89" s="57"/>
      <c r="BQ89" s="57"/>
      <c r="BR89" s="57"/>
      <c r="BS89" s="57"/>
      <c r="BT89" s="57"/>
      <c r="BU89" s="57"/>
      <c r="BV89" s="57"/>
      <c r="BW89" s="57"/>
      <c r="BX89" s="57"/>
      <c r="BY89" s="63"/>
      <c r="BZ89" s="63"/>
      <c r="CA89" s="63"/>
      <c r="CB89" s="63"/>
      <c r="CC89" s="63"/>
      <c r="CD89" s="63"/>
      <c r="CE89" s="63"/>
      <c r="CF89" s="63"/>
    </row>
    <row r="90" spans="1:84">
      <c r="A90" s="29">
        <v>31301</v>
      </c>
      <c r="B90" s="27" t="s">
        <v>455</v>
      </c>
      <c r="C90" s="91">
        <v>40836212</v>
      </c>
      <c r="D90" s="86">
        <v>2.3369999999999999E-4</v>
      </c>
      <c r="E90" s="308"/>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8"/>
      <c r="AV90" s="58"/>
      <c r="AW90" s="58"/>
      <c r="AX90" s="58"/>
      <c r="AY90" s="58"/>
      <c r="AZ90" s="58"/>
      <c r="BA90" s="58"/>
      <c r="BB90" s="58"/>
      <c r="BC90" s="59"/>
      <c r="BD90" s="60"/>
      <c r="BE90" s="61"/>
      <c r="BF90" s="61"/>
      <c r="BG90" s="62"/>
      <c r="BH90" s="62"/>
      <c r="BI90" s="57"/>
      <c r="BJ90" s="57"/>
      <c r="BK90" s="57"/>
      <c r="BL90" s="57"/>
      <c r="BM90" s="57"/>
      <c r="BN90" s="57"/>
      <c r="BO90" s="57"/>
      <c r="BP90" s="57"/>
      <c r="BQ90" s="57"/>
      <c r="BR90" s="57"/>
      <c r="BS90" s="57"/>
      <c r="BT90" s="57"/>
      <c r="BU90" s="57"/>
      <c r="BV90" s="57"/>
      <c r="BW90" s="57"/>
      <c r="BX90" s="57"/>
      <c r="BY90" s="63"/>
      <c r="BZ90" s="63"/>
      <c r="CA90" s="63"/>
      <c r="CB90" s="63"/>
      <c r="CC90" s="63"/>
      <c r="CD90" s="63"/>
      <c r="CE90" s="63"/>
      <c r="CF90" s="63"/>
    </row>
    <row r="91" spans="1:84">
      <c r="A91" s="29">
        <v>31320</v>
      </c>
      <c r="B91" s="27" t="s">
        <v>456</v>
      </c>
      <c r="C91" s="91">
        <v>334384316</v>
      </c>
      <c r="D91" s="86">
        <v>1.9134E-3</v>
      </c>
      <c r="E91" s="308"/>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8"/>
      <c r="AV91" s="58"/>
      <c r="AW91" s="58"/>
      <c r="AX91" s="58"/>
      <c r="AY91" s="58"/>
      <c r="AZ91" s="58"/>
      <c r="BA91" s="58"/>
      <c r="BB91" s="58"/>
      <c r="BC91" s="59"/>
      <c r="BD91" s="60"/>
      <c r="BE91" s="61"/>
      <c r="BF91" s="61"/>
      <c r="BG91" s="62"/>
      <c r="BH91" s="62"/>
      <c r="BI91" s="57"/>
      <c r="BJ91" s="57"/>
      <c r="BK91" s="57"/>
      <c r="BL91" s="57"/>
      <c r="BM91" s="57"/>
      <c r="BN91" s="57"/>
      <c r="BO91" s="57"/>
      <c r="BP91" s="57"/>
      <c r="BQ91" s="57"/>
      <c r="BR91" s="57"/>
      <c r="BS91" s="57"/>
      <c r="BT91" s="57"/>
      <c r="BU91" s="57"/>
      <c r="BV91" s="57"/>
      <c r="BW91" s="57"/>
      <c r="BX91" s="57"/>
      <c r="BY91" s="63"/>
      <c r="BZ91" s="63"/>
      <c r="CA91" s="63"/>
      <c r="CB91" s="63"/>
      <c r="CC91" s="63"/>
      <c r="CD91" s="63"/>
      <c r="CE91" s="63"/>
      <c r="CF91" s="63"/>
    </row>
    <row r="92" spans="1:84">
      <c r="A92" s="29">
        <v>31400</v>
      </c>
      <c r="B92" s="27" t="s">
        <v>457</v>
      </c>
      <c r="C92" s="91">
        <v>680246474</v>
      </c>
      <c r="D92" s="86">
        <v>3.8923999999999999E-3</v>
      </c>
      <c r="E92" s="308"/>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8"/>
      <c r="AV92" s="58"/>
      <c r="AW92" s="58"/>
      <c r="AX92" s="58"/>
      <c r="AY92" s="58"/>
      <c r="AZ92" s="58"/>
      <c r="BA92" s="58"/>
      <c r="BB92" s="58"/>
      <c r="BC92" s="59"/>
      <c r="BD92" s="60"/>
      <c r="BE92" s="61"/>
      <c r="BF92" s="61"/>
      <c r="BG92" s="62"/>
      <c r="BH92" s="62"/>
      <c r="BI92" s="57"/>
      <c r="BJ92" s="57"/>
      <c r="BK92" s="57"/>
      <c r="BL92" s="57"/>
      <c r="BM92" s="57"/>
      <c r="BN92" s="57"/>
      <c r="BO92" s="57"/>
      <c r="BP92" s="57"/>
      <c r="BQ92" s="57"/>
      <c r="BR92" s="57"/>
      <c r="BS92" s="57"/>
      <c r="BT92" s="57"/>
      <c r="BU92" s="57"/>
      <c r="BV92" s="57"/>
      <c r="BW92" s="57"/>
      <c r="BX92" s="57"/>
      <c r="BY92" s="63"/>
      <c r="BZ92" s="63"/>
      <c r="CA92" s="63"/>
      <c r="CB92" s="63"/>
      <c r="CC92" s="63"/>
      <c r="CD92" s="63"/>
      <c r="CE92" s="63"/>
      <c r="CF92" s="63"/>
    </row>
    <row r="93" spans="1:84">
      <c r="A93" s="29">
        <v>31405</v>
      </c>
      <c r="B93" s="27" t="s">
        <v>458</v>
      </c>
      <c r="C93" s="91">
        <v>132577821</v>
      </c>
      <c r="D93" s="86">
        <v>7.5860000000000001E-4</v>
      </c>
      <c r="E93" s="308"/>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8"/>
      <c r="AV93" s="58"/>
      <c r="AW93" s="58"/>
      <c r="AX93" s="58"/>
      <c r="AY93" s="58"/>
      <c r="AZ93" s="58"/>
      <c r="BA93" s="58"/>
      <c r="BB93" s="58"/>
      <c r="BC93" s="59"/>
      <c r="BD93" s="60"/>
      <c r="BE93" s="61"/>
      <c r="BF93" s="61"/>
      <c r="BG93" s="62"/>
      <c r="BH93" s="62"/>
      <c r="BI93" s="57"/>
      <c r="BJ93" s="57"/>
      <c r="BK93" s="57"/>
      <c r="BL93" s="57"/>
      <c r="BM93" s="57"/>
      <c r="BN93" s="57"/>
      <c r="BO93" s="57"/>
      <c r="BP93" s="57"/>
      <c r="BQ93" s="57"/>
      <c r="BR93" s="57"/>
      <c r="BS93" s="57"/>
      <c r="BT93" s="57"/>
      <c r="BU93" s="57"/>
      <c r="BV93" s="57"/>
      <c r="BW93" s="57"/>
      <c r="BX93" s="57"/>
      <c r="BY93" s="63"/>
      <c r="BZ93" s="63"/>
      <c r="CA93" s="63"/>
      <c r="CB93" s="63"/>
      <c r="CC93" s="63"/>
      <c r="CD93" s="63"/>
      <c r="CE93" s="63"/>
      <c r="CF93" s="63"/>
    </row>
    <row r="94" spans="1:84">
      <c r="A94" s="29">
        <v>31500</v>
      </c>
      <c r="B94" s="27" t="s">
        <v>459</v>
      </c>
      <c r="C94" s="91">
        <v>110282057</v>
      </c>
      <c r="D94" s="86">
        <v>6.3100000000000005E-4</v>
      </c>
      <c r="E94" s="308"/>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8"/>
      <c r="AV94" s="58"/>
      <c r="AW94" s="58"/>
      <c r="AX94" s="58"/>
      <c r="AY94" s="58"/>
      <c r="AZ94" s="58"/>
      <c r="BA94" s="58"/>
      <c r="BB94" s="58"/>
      <c r="BC94" s="59"/>
      <c r="BD94" s="60"/>
      <c r="BE94" s="61"/>
      <c r="BF94" s="61"/>
      <c r="BG94" s="62"/>
      <c r="BH94" s="62"/>
      <c r="BI94" s="57"/>
      <c r="BJ94" s="57"/>
      <c r="BK94" s="57"/>
      <c r="BL94" s="57"/>
      <c r="BM94" s="57"/>
      <c r="BN94" s="57"/>
      <c r="BO94" s="57"/>
      <c r="BP94" s="57"/>
      <c r="BQ94" s="57"/>
      <c r="BR94" s="57"/>
      <c r="BS94" s="57"/>
      <c r="BT94" s="57"/>
      <c r="BU94" s="57"/>
      <c r="BV94" s="57"/>
      <c r="BW94" s="57"/>
      <c r="BX94" s="57"/>
      <c r="BY94" s="63"/>
      <c r="BZ94" s="63"/>
      <c r="CA94" s="63"/>
      <c r="CB94" s="63"/>
      <c r="CC94" s="63"/>
      <c r="CD94" s="63"/>
      <c r="CE94" s="63"/>
      <c r="CF94" s="63"/>
    </row>
    <row r="95" spans="1:84">
      <c r="A95" s="29">
        <v>31600</v>
      </c>
      <c r="B95" s="27" t="s">
        <v>460</v>
      </c>
      <c r="C95" s="91">
        <v>496944500</v>
      </c>
      <c r="D95" s="86">
        <v>2.8435000000000001E-3</v>
      </c>
      <c r="E95" s="308"/>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8"/>
      <c r="AV95" s="58"/>
      <c r="AW95" s="58"/>
      <c r="AX95" s="58"/>
      <c r="AY95" s="58"/>
      <c r="AZ95" s="58"/>
      <c r="BA95" s="58"/>
      <c r="BB95" s="58"/>
      <c r="BC95" s="59"/>
      <c r="BD95" s="60"/>
      <c r="BE95" s="61"/>
      <c r="BF95" s="61"/>
      <c r="BG95" s="62"/>
      <c r="BH95" s="62"/>
      <c r="BI95" s="57"/>
      <c r="BJ95" s="57"/>
      <c r="BK95" s="57"/>
      <c r="BL95" s="57"/>
      <c r="BM95" s="57"/>
      <c r="BN95" s="57"/>
      <c r="BO95" s="57"/>
      <c r="BP95" s="57"/>
      <c r="BQ95" s="57"/>
      <c r="BR95" s="57"/>
      <c r="BS95" s="57"/>
      <c r="BT95" s="57"/>
      <c r="BU95" s="57"/>
      <c r="BV95" s="57"/>
      <c r="BW95" s="57"/>
      <c r="BX95" s="57"/>
      <c r="BY95" s="63"/>
      <c r="BZ95" s="63"/>
      <c r="CA95" s="63"/>
      <c r="CB95" s="63"/>
      <c r="CC95" s="63"/>
      <c r="CD95" s="63"/>
      <c r="CE95" s="63"/>
      <c r="CF95" s="63"/>
    </row>
    <row r="96" spans="1:84">
      <c r="A96" s="29">
        <v>31605</v>
      </c>
      <c r="B96" s="27" t="s">
        <v>461</v>
      </c>
      <c r="C96" s="91">
        <v>70209947</v>
      </c>
      <c r="D96" s="86">
        <v>4.0170000000000001E-4</v>
      </c>
      <c r="E96" s="308"/>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8"/>
      <c r="AV96" s="58"/>
      <c r="AW96" s="58"/>
      <c r="AX96" s="58"/>
      <c r="AY96" s="58"/>
      <c r="AZ96" s="58"/>
      <c r="BA96" s="58"/>
      <c r="BB96" s="58"/>
      <c r="BC96" s="59"/>
      <c r="BD96" s="60"/>
      <c r="BE96" s="61"/>
      <c r="BF96" s="61"/>
      <c r="BG96" s="62"/>
      <c r="BH96" s="62"/>
      <c r="BI96" s="57"/>
      <c r="BJ96" s="57"/>
      <c r="BK96" s="57"/>
      <c r="BL96" s="57"/>
      <c r="BM96" s="57"/>
      <c r="BN96" s="57"/>
      <c r="BO96" s="57"/>
      <c r="BP96" s="57"/>
      <c r="BQ96" s="57"/>
      <c r="BR96" s="57"/>
      <c r="BS96" s="57"/>
      <c r="BT96" s="57"/>
      <c r="BU96" s="57"/>
      <c r="BV96" s="57"/>
      <c r="BW96" s="57"/>
      <c r="BX96" s="57"/>
      <c r="BY96" s="63"/>
      <c r="BZ96" s="63"/>
      <c r="CA96" s="63"/>
      <c r="CB96" s="63"/>
      <c r="CC96" s="63"/>
      <c r="CD96" s="63"/>
      <c r="CE96" s="63"/>
      <c r="CF96" s="63"/>
    </row>
    <row r="97" spans="1:84">
      <c r="A97" s="29">
        <v>31700</v>
      </c>
      <c r="B97" s="27" t="s">
        <v>462</v>
      </c>
      <c r="C97" s="91">
        <v>146778102</v>
      </c>
      <c r="D97" s="86">
        <v>8.3989999999999998E-4</v>
      </c>
      <c r="E97" s="308"/>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8"/>
      <c r="AV97" s="58"/>
      <c r="AW97" s="58"/>
      <c r="AX97" s="58"/>
      <c r="AY97" s="58"/>
      <c r="AZ97" s="58"/>
      <c r="BA97" s="58"/>
      <c r="BB97" s="58"/>
      <c r="BC97" s="59"/>
      <c r="BD97" s="60"/>
      <c r="BE97" s="61"/>
      <c r="BF97" s="61"/>
      <c r="BG97" s="62"/>
      <c r="BH97" s="62"/>
      <c r="BI97" s="57"/>
      <c r="BJ97" s="57"/>
      <c r="BK97" s="57"/>
      <c r="BL97" s="57"/>
      <c r="BM97" s="57"/>
      <c r="BN97" s="57"/>
      <c r="BO97" s="57"/>
      <c r="BP97" s="57"/>
      <c r="BQ97" s="57"/>
      <c r="BR97" s="57"/>
      <c r="BS97" s="57"/>
      <c r="BT97" s="57"/>
      <c r="BU97" s="57"/>
      <c r="BV97" s="57"/>
      <c r="BW97" s="57"/>
      <c r="BX97" s="57"/>
      <c r="BY97" s="63"/>
      <c r="BZ97" s="63"/>
      <c r="CA97" s="63"/>
      <c r="CB97" s="63"/>
      <c r="CC97" s="63"/>
      <c r="CD97" s="63"/>
      <c r="CE97" s="63"/>
      <c r="CF97" s="63"/>
    </row>
    <row r="98" spans="1:84">
      <c r="A98" s="29">
        <v>31800</v>
      </c>
      <c r="B98" s="27" t="s">
        <v>463</v>
      </c>
      <c r="C98" s="91">
        <v>859325017</v>
      </c>
      <c r="D98" s="86">
        <v>4.9170999999999998E-3</v>
      </c>
      <c r="E98" s="308"/>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8"/>
      <c r="AV98" s="58"/>
      <c r="AW98" s="58"/>
      <c r="AX98" s="58"/>
      <c r="AY98" s="58"/>
      <c r="AZ98" s="58"/>
      <c r="BA98" s="58"/>
      <c r="BB98" s="58"/>
      <c r="BC98" s="59"/>
      <c r="BD98" s="60"/>
      <c r="BE98" s="61"/>
      <c r="BF98" s="61"/>
      <c r="BG98" s="62"/>
      <c r="BH98" s="62"/>
      <c r="BI98" s="57"/>
      <c r="BJ98" s="57"/>
      <c r="BK98" s="57"/>
      <c r="BL98" s="57"/>
      <c r="BM98" s="57"/>
      <c r="BN98" s="57"/>
      <c r="BO98" s="57"/>
      <c r="BP98" s="57"/>
      <c r="BQ98" s="57"/>
      <c r="BR98" s="57"/>
      <c r="BS98" s="57"/>
      <c r="BT98" s="57"/>
      <c r="BU98" s="57"/>
      <c r="BV98" s="57"/>
      <c r="BW98" s="57"/>
      <c r="BX98" s="57"/>
      <c r="BY98" s="63"/>
      <c r="BZ98" s="63"/>
      <c r="CA98" s="63"/>
      <c r="CB98" s="63"/>
      <c r="CC98" s="63"/>
      <c r="CD98" s="63"/>
      <c r="CE98" s="63"/>
      <c r="CF98" s="63"/>
    </row>
    <row r="99" spans="1:84">
      <c r="A99" s="29">
        <v>31805</v>
      </c>
      <c r="B99" s="27" t="s">
        <v>464</v>
      </c>
      <c r="C99" s="91">
        <v>177105166</v>
      </c>
      <c r="D99" s="86">
        <v>1.0134E-3</v>
      </c>
      <c r="E99" s="308"/>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8"/>
      <c r="AV99" s="58"/>
      <c r="AW99" s="58"/>
      <c r="AX99" s="58"/>
      <c r="AY99" s="58"/>
      <c r="AZ99" s="58"/>
      <c r="BA99" s="58"/>
      <c r="BB99" s="58"/>
      <c r="BC99" s="59"/>
      <c r="BD99" s="60"/>
      <c r="BE99" s="61"/>
      <c r="BF99" s="61"/>
      <c r="BG99" s="62"/>
      <c r="BH99" s="62"/>
      <c r="BI99" s="57"/>
      <c r="BJ99" s="57"/>
      <c r="BK99" s="57"/>
      <c r="BL99" s="57"/>
      <c r="BM99" s="57"/>
      <c r="BN99" s="57"/>
      <c r="BO99" s="57"/>
      <c r="BP99" s="57"/>
      <c r="BQ99" s="57"/>
      <c r="BR99" s="57"/>
      <c r="BS99" s="57"/>
      <c r="BT99" s="57"/>
      <c r="BU99" s="57"/>
      <c r="BV99" s="57"/>
      <c r="BW99" s="57"/>
      <c r="BX99" s="57"/>
      <c r="BY99" s="63"/>
      <c r="BZ99" s="63"/>
      <c r="CA99" s="63"/>
      <c r="CB99" s="63"/>
      <c r="CC99" s="63"/>
      <c r="CD99" s="63"/>
      <c r="CE99" s="63"/>
      <c r="CF99" s="63"/>
    </row>
    <row r="100" spans="1:84">
      <c r="A100" s="29">
        <v>31810</v>
      </c>
      <c r="B100" s="27" t="s">
        <v>465</v>
      </c>
      <c r="C100" s="91">
        <v>222125989</v>
      </c>
      <c r="D100" s="86">
        <v>1.271E-3</v>
      </c>
      <c r="E100" s="308"/>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8"/>
      <c r="AV100" s="58"/>
      <c r="AW100" s="58"/>
      <c r="AX100" s="58"/>
      <c r="AY100" s="58"/>
      <c r="AZ100" s="58"/>
      <c r="BA100" s="58"/>
      <c r="BB100" s="58"/>
      <c r="BC100" s="59"/>
      <c r="BD100" s="60"/>
      <c r="BE100" s="61"/>
      <c r="BF100" s="61"/>
      <c r="BG100" s="62"/>
      <c r="BH100" s="62"/>
      <c r="BI100" s="57"/>
      <c r="BJ100" s="57"/>
      <c r="BK100" s="57"/>
      <c r="BL100" s="57"/>
      <c r="BM100" s="57"/>
      <c r="BN100" s="57"/>
      <c r="BO100" s="57"/>
      <c r="BP100" s="57"/>
      <c r="BQ100" s="57"/>
      <c r="BR100" s="57"/>
      <c r="BS100" s="57"/>
      <c r="BT100" s="57"/>
      <c r="BU100" s="57"/>
      <c r="BV100" s="57"/>
      <c r="BW100" s="57"/>
      <c r="BX100" s="57"/>
      <c r="BY100" s="63"/>
      <c r="BZ100" s="63"/>
      <c r="CA100" s="63"/>
      <c r="CB100" s="63"/>
      <c r="CC100" s="63"/>
      <c r="CD100" s="63"/>
      <c r="CE100" s="63"/>
      <c r="CF100" s="63"/>
    </row>
    <row r="101" spans="1:84">
      <c r="A101" s="29">
        <v>31820</v>
      </c>
      <c r="B101" s="27" t="s">
        <v>466</v>
      </c>
      <c r="C101" s="91">
        <v>191869266</v>
      </c>
      <c r="D101" s="86">
        <v>1.0979E-3</v>
      </c>
      <c r="E101" s="308"/>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8"/>
      <c r="AV101" s="58"/>
      <c r="AW101" s="58"/>
      <c r="AX101" s="58"/>
      <c r="AY101" s="58"/>
      <c r="AZ101" s="58"/>
      <c r="BA101" s="58"/>
      <c r="BB101" s="58"/>
      <c r="BC101" s="59"/>
      <c r="BD101" s="60"/>
      <c r="BE101" s="61"/>
      <c r="BF101" s="61"/>
      <c r="BG101" s="62"/>
      <c r="BH101" s="62"/>
      <c r="BI101" s="57"/>
      <c r="BJ101" s="57"/>
      <c r="BK101" s="57"/>
      <c r="BL101" s="57"/>
      <c r="BM101" s="57"/>
      <c r="BN101" s="57"/>
      <c r="BO101" s="57"/>
      <c r="BP101" s="57"/>
      <c r="BQ101" s="57"/>
      <c r="BR101" s="57"/>
      <c r="BS101" s="57"/>
      <c r="BT101" s="57"/>
      <c r="BU101" s="57"/>
      <c r="BV101" s="57"/>
      <c r="BW101" s="57"/>
      <c r="BX101" s="57"/>
      <c r="BY101" s="63"/>
      <c r="BZ101" s="63"/>
      <c r="CA101" s="63"/>
      <c r="CB101" s="63"/>
      <c r="CC101" s="63"/>
      <c r="CD101" s="63"/>
      <c r="CE101" s="63"/>
      <c r="CF101" s="63"/>
    </row>
    <row r="102" spans="1:84">
      <c r="A102" s="29">
        <v>31900</v>
      </c>
      <c r="B102" s="27" t="s">
        <v>467</v>
      </c>
      <c r="C102" s="91">
        <v>563296010</v>
      </c>
      <c r="D102" s="86">
        <v>3.2231999999999998E-3</v>
      </c>
      <c r="E102" s="308"/>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8"/>
      <c r="AV102" s="58"/>
      <c r="AW102" s="58"/>
      <c r="AX102" s="58"/>
      <c r="AY102" s="58"/>
      <c r="AZ102" s="58"/>
      <c r="BA102" s="58"/>
      <c r="BB102" s="58"/>
      <c r="BC102" s="59"/>
      <c r="BD102" s="60"/>
      <c r="BE102" s="61"/>
      <c r="BF102" s="61"/>
      <c r="BG102" s="62"/>
      <c r="BH102" s="62"/>
      <c r="BI102" s="57"/>
      <c r="BJ102" s="57"/>
      <c r="BK102" s="57"/>
      <c r="BL102" s="57"/>
      <c r="BM102" s="57"/>
      <c r="BN102" s="57"/>
      <c r="BO102" s="57"/>
      <c r="BP102" s="57"/>
      <c r="BQ102" s="57"/>
      <c r="BR102" s="57"/>
      <c r="BS102" s="57"/>
      <c r="BT102" s="57"/>
      <c r="BU102" s="57"/>
      <c r="BV102" s="57"/>
      <c r="BW102" s="57"/>
      <c r="BX102" s="57"/>
      <c r="BY102" s="63"/>
      <c r="BZ102" s="63"/>
      <c r="CA102" s="63"/>
      <c r="CB102" s="63"/>
      <c r="CC102" s="63"/>
      <c r="CD102" s="63"/>
      <c r="CE102" s="63"/>
      <c r="CF102" s="63"/>
    </row>
    <row r="103" spans="1:84">
      <c r="A103" s="29">
        <v>32000</v>
      </c>
      <c r="B103" s="27" t="s">
        <v>468</v>
      </c>
      <c r="C103" s="91">
        <v>223541723</v>
      </c>
      <c r="D103" s="86">
        <v>1.2791E-3</v>
      </c>
      <c r="E103" s="308"/>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8"/>
      <c r="AV103" s="58"/>
      <c r="AW103" s="58"/>
      <c r="AX103" s="58"/>
      <c r="AY103" s="58"/>
      <c r="AZ103" s="58"/>
      <c r="BA103" s="58"/>
      <c r="BB103" s="58"/>
      <c r="BC103" s="59"/>
      <c r="BD103" s="60"/>
      <c r="BE103" s="61"/>
      <c r="BF103" s="61"/>
      <c r="BG103" s="62"/>
      <c r="BH103" s="62"/>
      <c r="BI103" s="57"/>
      <c r="BJ103" s="57"/>
      <c r="BK103" s="57"/>
      <c r="BL103" s="57"/>
      <c r="BM103" s="57"/>
      <c r="BN103" s="57"/>
      <c r="BO103" s="57"/>
      <c r="BP103" s="57"/>
      <c r="BQ103" s="57"/>
      <c r="BR103" s="57"/>
      <c r="BS103" s="57"/>
      <c r="BT103" s="57"/>
      <c r="BU103" s="57"/>
      <c r="BV103" s="57"/>
      <c r="BW103" s="57"/>
      <c r="BX103" s="57"/>
      <c r="BY103" s="63"/>
      <c r="BZ103" s="63"/>
      <c r="CA103" s="63"/>
      <c r="CB103" s="63"/>
      <c r="CC103" s="63"/>
      <c r="CD103" s="63"/>
      <c r="CE103" s="63"/>
      <c r="CF103" s="63"/>
    </row>
    <row r="104" spans="1:84">
      <c r="A104" s="29">
        <v>32005</v>
      </c>
      <c r="B104" s="27" t="s">
        <v>469</v>
      </c>
      <c r="C104" s="91">
        <v>45683042</v>
      </c>
      <c r="D104" s="86">
        <v>2.6140000000000001E-4</v>
      </c>
      <c r="E104" s="308"/>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8"/>
      <c r="AV104" s="58"/>
      <c r="AW104" s="58"/>
      <c r="AX104" s="58"/>
      <c r="AY104" s="58"/>
      <c r="AZ104" s="58"/>
      <c r="BA104" s="58"/>
      <c r="BB104" s="58"/>
      <c r="BC104" s="59"/>
      <c r="BD104" s="60"/>
      <c r="BE104" s="61"/>
      <c r="BF104" s="61"/>
      <c r="BG104" s="62"/>
      <c r="BH104" s="62"/>
      <c r="BI104" s="57"/>
      <c r="BJ104" s="57"/>
      <c r="BK104" s="57"/>
      <c r="BL104" s="57"/>
      <c r="BM104" s="57"/>
      <c r="BN104" s="57"/>
      <c r="BO104" s="57"/>
      <c r="BP104" s="57"/>
      <c r="BQ104" s="57"/>
      <c r="BR104" s="57"/>
      <c r="BS104" s="57"/>
      <c r="BT104" s="57"/>
      <c r="BU104" s="57"/>
      <c r="BV104" s="57"/>
      <c r="BW104" s="57"/>
      <c r="BX104" s="57"/>
      <c r="BY104" s="63"/>
      <c r="BZ104" s="63"/>
      <c r="CA104" s="63"/>
      <c r="CB104" s="63"/>
      <c r="CC104" s="63"/>
      <c r="CD104" s="63"/>
      <c r="CE104" s="63"/>
      <c r="CF104" s="63"/>
    </row>
    <row r="105" spans="1:84">
      <c r="A105" s="29">
        <v>32100</v>
      </c>
      <c r="B105" s="27" t="s">
        <v>470</v>
      </c>
      <c r="C105" s="91">
        <v>125288479</v>
      </c>
      <c r="D105" s="86">
        <v>7.1690000000000002E-4</v>
      </c>
      <c r="E105" s="308"/>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8"/>
      <c r="AV105" s="58"/>
      <c r="AW105" s="58"/>
      <c r="AX105" s="58"/>
      <c r="AY105" s="58"/>
      <c r="AZ105" s="58"/>
      <c r="BA105" s="58"/>
      <c r="BB105" s="58"/>
      <c r="BC105" s="59"/>
      <c r="BD105" s="60"/>
      <c r="BE105" s="61"/>
      <c r="BF105" s="61"/>
      <c r="BG105" s="62"/>
      <c r="BH105" s="62"/>
      <c r="BI105" s="57"/>
      <c r="BJ105" s="57"/>
      <c r="BK105" s="57"/>
      <c r="BL105" s="57"/>
      <c r="BM105" s="57"/>
      <c r="BN105" s="57"/>
      <c r="BO105" s="57"/>
      <c r="BP105" s="57"/>
      <c r="BQ105" s="57"/>
      <c r="BR105" s="57"/>
      <c r="BS105" s="57"/>
      <c r="BT105" s="57"/>
      <c r="BU105" s="57"/>
      <c r="BV105" s="57"/>
      <c r="BW105" s="57"/>
      <c r="BX105" s="57"/>
      <c r="BY105" s="63"/>
      <c r="BZ105" s="63"/>
      <c r="CA105" s="63"/>
      <c r="CB105" s="63"/>
      <c r="CC105" s="63"/>
      <c r="CD105" s="63"/>
      <c r="CE105" s="63"/>
      <c r="CF105" s="63"/>
    </row>
    <row r="106" spans="1:84">
      <c r="A106" s="29">
        <v>32200</v>
      </c>
      <c r="B106" s="27" t="s">
        <v>471</v>
      </c>
      <c r="C106" s="91">
        <v>85162746</v>
      </c>
      <c r="D106" s="86">
        <v>4.8730000000000003E-4</v>
      </c>
      <c r="E106" s="308"/>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8"/>
      <c r="AV106" s="58"/>
      <c r="AW106" s="58"/>
      <c r="AX106" s="58"/>
      <c r="AY106" s="58"/>
      <c r="AZ106" s="58"/>
      <c r="BA106" s="58"/>
      <c r="BB106" s="58"/>
      <c r="BC106" s="59"/>
      <c r="BD106" s="60"/>
      <c r="BE106" s="61"/>
      <c r="BF106" s="61"/>
      <c r="BG106" s="62"/>
      <c r="BH106" s="62"/>
      <c r="BI106" s="57"/>
      <c r="BJ106" s="57"/>
      <c r="BK106" s="57"/>
      <c r="BL106" s="57"/>
      <c r="BM106" s="57"/>
      <c r="BN106" s="57"/>
      <c r="BO106" s="57"/>
      <c r="BP106" s="57"/>
      <c r="BQ106" s="57"/>
      <c r="BR106" s="57"/>
      <c r="BS106" s="57"/>
      <c r="BT106" s="57"/>
      <c r="BU106" s="57"/>
      <c r="BV106" s="57"/>
      <c r="BW106" s="57"/>
      <c r="BX106" s="57"/>
      <c r="BY106" s="63"/>
      <c r="BZ106" s="63"/>
      <c r="CA106" s="63"/>
      <c r="CB106" s="63"/>
      <c r="CC106" s="63"/>
      <c r="CD106" s="63"/>
      <c r="CE106" s="63"/>
      <c r="CF106" s="63"/>
    </row>
    <row r="107" spans="1:84">
      <c r="A107" s="29">
        <v>32300</v>
      </c>
      <c r="B107" s="27" t="s">
        <v>472</v>
      </c>
      <c r="C107" s="91">
        <v>875488589</v>
      </c>
      <c r="D107" s="86">
        <v>5.0096000000000003E-3</v>
      </c>
      <c r="E107" s="308"/>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8"/>
      <c r="AV107" s="58"/>
      <c r="AW107" s="58"/>
      <c r="AX107" s="58"/>
      <c r="AY107" s="58"/>
      <c r="AZ107" s="58"/>
      <c r="BA107" s="58"/>
      <c r="BB107" s="58"/>
      <c r="BC107" s="59"/>
      <c r="BD107" s="60"/>
      <c r="BE107" s="61"/>
      <c r="BF107" s="61"/>
      <c r="BG107" s="62"/>
      <c r="BH107" s="62"/>
      <c r="BI107" s="57"/>
      <c r="BJ107" s="57"/>
      <c r="BK107" s="57"/>
      <c r="BL107" s="57"/>
      <c r="BM107" s="57"/>
      <c r="BN107" s="57"/>
      <c r="BO107" s="57"/>
      <c r="BP107" s="57"/>
      <c r="BQ107" s="57"/>
      <c r="BR107" s="57"/>
      <c r="BS107" s="57"/>
      <c r="BT107" s="57"/>
      <c r="BU107" s="57"/>
      <c r="BV107" s="57"/>
      <c r="BW107" s="57"/>
      <c r="BX107" s="57"/>
      <c r="BY107" s="63"/>
      <c r="BZ107" s="63"/>
      <c r="CA107" s="63"/>
      <c r="CB107" s="63"/>
      <c r="CC107" s="63"/>
      <c r="CD107" s="63"/>
      <c r="CE107" s="63"/>
      <c r="CF107" s="63"/>
    </row>
    <row r="108" spans="1:84">
      <c r="A108" s="29">
        <v>32305</v>
      </c>
      <c r="B108" s="27" t="s">
        <v>473</v>
      </c>
      <c r="C108" s="91">
        <v>94452201</v>
      </c>
      <c r="D108" s="86">
        <v>5.4049999999999996E-4</v>
      </c>
      <c r="E108" s="308"/>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8"/>
      <c r="AV108" s="58"/>
      <c r="AW108" s="58"/>
      <c r="AX108" s="58"/>
      <c r="AY108" s="58"/>
      <c r="AZ108" s="58"/>
      <c r="BA108" s="58"/>
      <c r="BB108" s="58"/>
      <c r="BC108" s="59"/>
      <c r="BD108" s="60"/>
      <c r="BE108" s="61"/>
      <c r="BF108" s="61"/>
      <c r="BG108" s="62"/>
      <c r="BH108" s="62"/>
      <c r="BI108" s="57"/>
      <c r="BJ108" s="57"/>
      <c r="BK108" s="57"/>
      <c r="BL108" s="57"/>
      <c r="BM108" s="57"/>
      <c r="BN108" s="57"/>
      <c r="BO108" s="57"/>
      <c r="BP108" s="57"/>
      <c r="BQ108" s="57"/>
      <c r="BR108" s="57"/>
      <c r="BS108" s="57"/>
      <c r="BT108" s="57"/>
      <c r="BU108" s="57"/>
      <c r="BV108" s="57"/>
      <c r="BW108" s="57"/>
      <c r="BX108" s="57"/>
      <c r="BY108" s="63"/>
      <c r="BZ108" s="63"/>
      <c r="CA108" s="63"/>
      <c r="CB108" s="63"/>
      <c r="CC108" s="63"/>
      <c r="CD108" s="63"/>
      <c r="CE108" s="63"/>
      <c r="CF108" s="63"/>
    </row>
    <row r="109" spans="1:84">
      <c r="A109" s="29">
        <v>32400</v>
      </c>
      <c r="B109" s="27" t="s">
        <v>474</v>
      </c>
      <c r="C109" s="91">
        <v>308777696</v>
      </c>
      <c r="D109" s="86">
        <v>1.7668E-3</v>
      </c>
      <c r="E109" s="308"/>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8"/>
      <c r="AV109" s="58"/>
      <c r="AW109" s="58"/>
      <c r="AX109" s="58"/>
      <c r="AY109" s="58"/>
      <c r="AZ109" s="58"/>
      <c r="BA109" s="58"/>
      <c r="BB109" s="58"/>
      <c r="BC109" s="59"/>
      <c r="BD109" s="60"/>
      <c r="BE109" s="61"/>
      <c r="BF109" s="61"/>
      <c r="BG109" s="62"/>
      <c r="BH109" s="62"/>
      <c r="BI109" s="57"/>
      <c r="BJ109" s="57"/>
      <c r="BK109" s="57"/>
      <c r="BL109" s="57"/>
      <c r="BM109" s="57"/>
      <c r="BN109" s="57"/>
      <c r="BO109" s="57"/>
      <c r="BP109" s="57"/>
      <c r="BQ109" s="57"/>
      <c r="BR109" s="57"/>
      <c r="BS109" s="57"/>
      <c r="BT109" s="57"/>
      <c r="BU109" s="57"/>
      <c r="BV109" s="57"/>
      <c r="BW109" s="57"/>
      <c r="BX109" s="57"/>
      <c r="BY109" s="63"/>
      <c r="BZ109" s="63"/>
      <c r="CA109" s="63"/>
      <c r="CB109" s="63"/>
      <c r="CC109" s="63"/>
      <c r="CD109" s="63"/>
      <c r="CE109" s="63"/>
      <c r="CF109" s="63"/>
    </row>
    <row r="110" spans="1:84">
      <c r="A110" s="29">
        <v>32405</v>
      </c>
      <c r="B110" s="27" t="s">
        <v>475</v>
      </c>
      <c r="C110" s="91">
        <v>84096390</v>
      </c>
      <c r="D110" s="86">
        <v>4.8119999999999999E-4</v>
      </c>
      <c r="E110" s="308"/>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8"/>
      <c r="AV110" s="58"/>
      <c r="AW110" s="58"/>
      <c r="AX110" s="58"/>
      <c r="AY110" s="58"/>
      <c r="AZ110" s="58"/>
      <c r="BA110" s="58"/>
      <c r="BB110" s="58"/>
      <c r="BC110" s="59"/>
      <c r="BD110" s="60"/>
      <c r="BE110" s="61"/>
      <c r="BF110" s="61"/>
      <c r="BG110" s="62"/>
      <c r="BH110" s="62"/>
      <c r="BI110" s="57"/>
      <c r="BJ110" s="57"/>
      <c r="BK110" s="57"/>
      <c r="BL110" s="57"/>
      <c r="BM110" s="57"/>
      <c r="BN110" s="57"/>
      <c r="BO110" s="57"/>
      <c r="BP110" s="57"/>
      <c r="BQ110" s="57"/>
      <c r="BR110" s="57"/>
      <c r="BS110" s="57"/>
      <c r="BT110" s="57"/>
      <c r="BU110" s="57"/>
      <c r="BV110" s="57"/>
      <c r="BW110" s="57"/>
      <c r="BX110" s="57"/>
      <c r="BY110" s="63"/>
      <c r="BZ110" s="63"/>
      <c r="CA110" s="63"/>
      <c r="CB110" s="63"/>
      <c r="CC110" s="63"/>
      <c r="CD110" s="63"/>
      <c r="CE110" s="63"/>
      <c r="CF110" s="63"/>
    </row>
    <row r="111" spans="1:84">
      <c r="A111" s="29">
        <v>32410</v>
      </c>
      <c r="B111" s="27" t="s">
        <v>476</v>
      </c>
      <c r="C111" s="91">
        <v>126237933</v>
      </c>
      <c r="D111" s="86">
        <v>7.2230000000000005E-4</v>
      </c>
      <c r="E111" s="308"/>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8"/>
      <c r="AV111" s="58"/>
      <c r="AW111" s="58"/>
      <c r="AX111" s="58"/>
      <c r="AY111" s="58"/>
      <c r="AZ111" s="58"/>
      <c r="BA111" s="58"/>
      <c r="BB111" s="58"/>
      <c r="BC111" s="59"/>
      <c r="BD111" s="60"/>
      <c r="BE111" s="61"/>
      <c r="BF111" s="61"/>
      <c r="BG111" s="62"/>
      <c r="BH111" s="62"/>
      <c r="BI111" s="57"/>
      <c r="BJ111" s="57"/>
      <c r="BK111" s="57"/>
      <c r="BL111" s="57"/>
      <c r="BM111" s="57"/>
      <c r="BN111" s="57"/>
      <c r="BO111" s="57"/>
      <c r="BP111" s="57"/>
      <c r="BQ111" s="57"/>
      <c r="BR111" s="57"/>
      <c r="BS111" s="57"/>
      <c r="BT111" s="57"/>
      <c r="BU111" s="57"/>
      <c r="BV111" s="57"/>
      <c r="BW111" s="57"/>
      <c r="BX111" s="57"/>
      <c r="BY111" s="63"/>
      <c r="BZ111" s="63"/>
      <c r="CA111" s="63"/>
      <c r="CB111" s="63"/>
      <c r="CC111" s="63"/>
      <c r="CD111" s="63"/>
      <c r="CE111" s="63"/>
      <c r="CF111" s="63"/>
    </row>
    <row r="112" spans="1:84">
      <c r="A112" s="29">
        <v>32500</v>
      </c>
      <c r="B112" s="27" t="s">
        <v>477</v>
      </c>
      <c r="C112" s="91">
        <v>743269365</v>
      </c>
      <c r="D112" s="86">
        <v>4.2529999999999998E-3</v>
      </c>
      <c r="E112" s="308"/>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8"/>
      <c r="AV112" s="58"/>
      <c r="AW112" s="58"/>
      <c r="AX112" s="58"/>
      <c r="AY112" s="58"/>
      <c r="AZ112" s="58"/>
      <c r="BA112" s="58"/>
      <c r="BB112" s="58"/>
      <c r="BC112" s="59"/>
      <c r="BD112" s="60"/>
      <c r="BE112" s="61"/>
      <c r="BF112" s="61"/>
      <c r="BG112" s="62"/>
      <c r="BH112" s="62"/>
      <c r="BI112" s="57"/>
      <c r="BJ112" s="57"/>
      <c r="BK112" s="57"/>
      <c r="BL112" s="57"/>
      <c r="BM112" s="57"/>
      <c r="BN112" s="57"/>
      <c r="BO112" s="57"/>
      <c r="BP112" s="57"/>
      <c r="BQ112" s="57"/>
      <c r="BR112" s="57"/>
      <c r="BS112" s="57"/>
      <c r="BT112" s="57"/>
      <c r="BU112" s="57"/>
      <c r="BV112" s="57"/>
      <c r="BW112" s="57"/>
      <c r="BX112" s="57"/>
      <c r="BY112" s="63"/>
      <c r="BZ112" s="63"/>
      <c r="CA112" s="63"/>
      <c r="CB112" s="63"/>
      <c r="CC112" s="63"/>
      <c r="CD112" s="63"/>
      <c r="CE112" s="63"/>
      <c r="CF112" s="63"/>
    </row>
    <row r="113" spans="1:84">
      <c r="A113" s="29">
        <v>32505</v>
      </c>
      <c r="B113" s="27" t="s">
        <v>478</v>
      </c>
      <c r="C113" s="91">
        <v>107647509</v>
      </c>
      <c r="D113" s="86">
        <v>6.1600000000000001E-4</v>
      </c>
      <c r="E113" s="308"/>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8"/>
      <c r="AV113" s="58"/>
      <c r="AW113" s="58"/>
      <c r="AX113" s="58"/>
      <c r="AY113" s="58"/>
      <c r="AZ113" s="58"/>
      <c r="BA113" s="58"/>
      <c r="BB113" s="58"/>
      <c r="BC113" s="59"/>
      <c r="BD113" s="60"/>
      <c r="BE113" s="61"/>
      <c r="BF113" s="61"/>
      <c r="BG113" s="62"/>
      <c r="BH113" s="62"/>
      <c r="BI113" s="57"/>
      <c r="BJ113" s="57"/>
      <c r="BK113" s="57"/>
      <c r="BL113" s="57"/>
      <c r="BM113" s="57"/>
      <c r="BN113" s="57"/>
      <c r="BO113" s="57"/>
      <c r="BP113" s="57"/>
      <c r="BQ113" s="57"/>
      <c r="BR113" s="57"/>
      <c r="BS113" s="57"/>
      <c r="BT113" s="57"/>
      <c r="BU113" s="57"/>
      <c r="BV113" s="57"/>
      <c r="BW113" s="57"/>
      <c r="BX113" s="57"/>
      <c r="BY113" s="63"/>
      <c r="BZ113" s="63"/>
      <c r="CA113" s="63"/>
      <c r="CB113" s="63"/>
      <c r="CC113" s="63"/>
      <c r="CD113" s="63"/>
      <c r="CE113" s="63"/>
      <c r="CF113" s="63"/>
    </row>
    <row r="114" spans="1:84">
      <c r="A114" s="29">
        <v>32600</v>
      </c>
      <c r="B114" s="27" t="s">
        <v>479</v>
      </c>
      <c r="C114" s="91">
        <v>2711216287</v>
      </c>
      <c r="D114" s="86">
        <v>1.5513600000000001E-2</v>
      </c>
      <c r="E114" s="308"/>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8"/>
      <c r="AV114" s="58"/>
      <c r="AW114" s="58"/>
      <c r="AX114" s="58"/>
      <c r="AY114" s="58"/>
      <c r="AZ114" s="58"/>
      <c r="BA114" s="58"/>
      <c r="BB114" s="58"/>
      <c r="BC114" s="59"/>
      <c r="BD114" s="60"/>
      <c r="BE114" s="61"/>
      <c r="BF114" s="61"/>
      <c r="BG114" s="62"/>
      <c r="BH114" s="62"/>
      <c r="BI114" s="57"/>
      <c r="BJ114" s="57"/>
      <c r="BK114" s="57"/>
      <c r="BL114" s="57"/>
      <c r="BM114" s="57"/>
      <c r="BN114" s="57"/>
      <c r="BO114" s="57"/>
      <c r="BP114" s="57"/>
      <c r="BQ114" s="57"/>
      <c r="BR114" s="57"/>
      <c r="BS114" s="57"/>
      <c r="BT114" s="57"/>
      <c r="BU114" s="57"/>
      <c r="BV114" s="57"/>
      <c r="BW114" s="57"/>
      <c r="BX114" s="57"/>
      <c r="BY114" s="63"/>
      <c r="BZ114" s="63"/>
      <c r="CA114" s="63"/>
      <c r="CB114" s="63"/>
      <c r="CC114" s="63"/>
      <c r="CD114" s="63"/>
      <c r="CE114" s="63"/>
      <c r="CF114" s="63"/>
    </row>
    <row r="115" spans="1:84">
      <c r="A115" s="29">
        <v>32605</v>
      </c>
      <c r="B115" s="27" t="s">
        <v>480</v>
      </c>
      <c r="C115" s="91">
        <v>381465683</v>
      </c>
      <c r="D115" s="86">
        <v>2.1827999999999999E-3</v>
      </c>
      <c r="E115" s="308"/>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8"/>
      <c r="AV115" s="58"/>
      <c r="AW115" s="58"/>
      <c r="AX115" s="58"/>
      <c r="AY115" s="58"/>
      <c r="AZ115" s="58"/>
      <c r="BA115" s="58"/>
      <c r="BB115" s="58"/>
      <c r="BC115" s="59"/>
      <c r="BD115" s="60"/>
      <c r="BE115" s="61"/>
      <c r="BF115" s="61"/>
      <c r="BG115" s="62"/>
      <c r="BH115" s="62"/>
      <c r="BI115" s="57"/>
      <c r="BJ115" s="57"/>
      <c r="BK115" s="57"/>
      <c r="BL115" s="57"/>
      <c r="BM115" s="57"/>
      <c r="BN115" s="57"/>
      <c r="BO115" s="57"/>
      <c r="BP115" s="57"/>
      <c r="BQ115" s="57"/>
      <c r="BR115" s="57"/>
      <c r="BS115" s="57"/>
      <c r="BT115" s="57"/>
      <c r="BU115" s="57"/>
      <c r="BV115" s="57"/>
      <c r="BW115" s="57"/>
      <c r="BX115" s="57"/>
      <c r="BY115" s="63"/>
      <c r="BZ115" s="63"/>
      <c r="CA115" s="63"/>
      <c r="CB115" s="63"/>
      <c r="CC115" s="63"/>
      <c r="CD115" s="63"/>
      <c r="CE115" s="63"/>
      <c r="CF115" s="63"/>
    </row>
    <row r="116" spans="1:84">
      <c r="A116" s="29">
        <v>32700</v>
      </c>
      <c r="B116" s="27" t="s">
        <v>481</v>
      </c>
      <c r="C116" s="91">
        <v>241488054</v>
      </c>
      <c r="D116" s="86">
        <v>1.3818000000000001E-3</v>
      </c>
      <c r="E116" s="308"/>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8"/>
      <c r="AV116" s="58"/>
      <c r="AW116" s="58"/>
      <c r="AX116" s="58"/>
      <c r="AY116" s="58"/>
      <c r="AZ116" s="58"/>
      <c r="BA116" s="58"/>
      <c r="BB116" s="58"/>
      <c r="BC116" s="59"/>
      <c r="BD116" s="60"/>
      <c r="BE116" s="61"/>
      <c r="BF116" s="61"/>
      <c r="BG116" s="62"/>
      <c r="BH116" s="62"/>
      <c r="BI116" s="57"/>
      <c r="BJ116" s="57"/>
      <c r="BK116" s="57"/>
      <c r="BL116" s="57"/>
      <c r="BM116" s="57"/>
      <c r="BN116" s="57"/>
      <c r="BO116" s="57"/>
      <c r="BP116" s="57"/>
      <c r="BQ116" s="57"/>
      <c r="BR116" s="57"/>
      <c r="BS116" s="57"/>
      <c r="BT116" s="57"/>
      <c r="BU116" s="57"/>
      <c r="BV116" s="57"/>
      <c r="BW116" s="57"/>
      <c r="BX116" s="57"/>
      <c r="BY116" s="63"/>
      <c r="BZ116" s="63"/>
      <c r="CA116" s="63"/>
      <c r="CB116" s="63"/>
      <c r="CC116" s="63"/>
      <c r="CD116" s="63"/>
      <c r="CE116" s="63"/>
      <c r="CF116" s="63"/>
    </row>
    <row r="117" spans="1:84">
      <c r="A117" s="29">
        <v>32800</v>
      </c>
      <c r="B117" s="27" t="s">
        <v>482</v>
      </c>
      <c r="C117" s="91">
        <v>346719018</v>
      </c>
      <c r="D117" s="86">
        <v>1.9838999999999998E-3</v>
      </c>
      <c r="E117" s="308"/>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8"/>
      <c r="AV117" s="58"/>
      <c r="AW117" s="58"/>
      <c r="AX117" s="58"/>
      <c r="AY117" s="58"/>
      <c r="AZ117" s="58"/>
      <c r="BA117" s="58"/>
      <c r="BB117" s="58"/>
      <c r="BC117" s="59"/>
      <c r="BD117" s="60"/>
      <c r="BE117" s="61"/>
      <c r="BF117" s="61"/>
      <c r="BG117" s="62"/>
      <c r="BH117" s="62"/>
      <c r="BI117" s="57"/>
      <c r="BJ117" s="57"/>
      <c r="BK117" s="57"/>
      <c r="BL117" s="57"/>
      <c r="BM117" s="57"/>
      <c r="BN117" s="57"/>
      <c r="BO117" s="57"/>
      <c r="BP117" s="57"/>
      <c r="BQ117" s="57"/>
      <c r="BR117" s="57"/>
      <c r="BS117" s="57"/>
      <c r="BT117" s="57"/>
      <c r="BU117" s="57"/>
      <c r="BV117" s="57"/>
      <c r="BW117" s="57"/>
      <c r="BX117" s="57"/>
      <c r="BY117" s="63"/>
      <c r="BZ117" s="63"/>
      <c r="CA117" s="63"/>
      <c r="CB117" s="63"/>
      <c r="CC117" s="63"/>
      <c r="CD117" s="63"/>
      <c r="CE117" s="63"/>
      <c r="CF117" s="63"/>
    </row>
    <row r="118" spans="1:84">
      <c r="A118" s="29">
        <v>32900</v>
      </c>
      <c r="B118" s="27" t="s">
        <v>483</v>
      </c>
      <c r="C118" s="91">
        <v>974809586</v>
      </c>
      <c r="D118" s="86">
        <v>5.5779000000000002E-3</v>
      </c>
      <c r="E118" s="308"/>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8"/>
      <c r="AV118" s="58"/>
      <c r="AW118" s="58"/>
      <c r="AX118" s="58"/>
      <c r="AY118" s="58"/>
      <c r="AZ118" s="58"/>
      <c r="BA118" s="58"/>
      <c r="BB118" s="58"/>
      <c r="BC118" s="59"/>
      <c r="BD118" s="60"/>
      <c r="BE118" s="61"/>
      <c r="BF118" s="61"/>
      <c r="BG118" s="62"/>
      <c r="BH118" s="62"/>
      <c r="BI118" s="57"/>
      <c r="BJ118" s="57"/>
      <c r="BK118" s="57"/>
      <c r="BL118" s="57"/>
      <c r="BM118" s="57"/>
      <c r="BN118" s="57"/>
      <c r="BO118" s="57"/>
      <c r="BP118" s="57"/>
      <c r="BQ118" s="57"/>
      <c r="BR118" s="57"/>
      <c r="BS118" s="57"/>
      <c r="BT118" s="57"/>
      <c r="BU118" s="57"/>
      <c r="BV118" s="57"/>
      <c r="BW118" s="57"/>
      <c r="BX118" s="57"/>
      <c r="BY118" s="63"/>
      <c r="BZ118" s="63"/>
      <c r="CA118" s="63"/>
      <c r="CB118" s="63"/>
      <c r="CC118" s="63"/>
      <c r="CD118" s="63"/>
      <c r="CE118" s="63"/>
      <c r="CF118" s="63"/>
    </row>
    <row r="119" spans="1:84">
      <c r="A119" s="29">
        <v>32901</v>
      </c>
      <c r="B119" s="27" t="s">
        <v>484</v>
      </c>
      <c r="C119" s="91">
        <v>21831856</v>
      </c>
      <c r="D119" s="86">
        <v>1.249E-4</v>
      </c>
      <c r="E119" s="308"/>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8"/>
      <c r="AV119" s="58"/>
      <c r="AW119" s="58"/>
      <c r="AX119" s="58"/>
      <c r="AY119" s="58"/>
      <c r="AZ119" s="58"/>
      <c r="BA119" s="58"/>
      <c r="BB119" s="58"/>
      <c r="BC119" s="59"/>
      <c r="BD119" s="60"/>
      <c r="BE119" s="61"/>
      <c r="BF119" s="61"/>
      <c r="BG119" s="62"/>
      <c r="BH119" s="62"/>
      <c r="BI119" s="57"/>
      <c r="BJ119" s="57"/>
      <c r="BK119" s="57"/>
      <c r="BL119" s="57"/>
      <c r="BM119" s="57"/>
      <c r="BN119" s="57"/>
      <c r="BO119" s="57"/>
      <c r="BP119" s="57"/>
      <c r="BQ119" s="57"/>
      <c r="BR119" s="57"/>
      <c r="BS119" s="57"/>
      <c r="BT119" s="57"/>
      <c r="BU119" s="57"/>
      <c r="BV119" s="57"/>
      <c r="BW119" s="57"/>
      <c r="BX119" s="57"/>
      <c r="BY119" s="63"/>
      <c r="BZ119" s="63"/>
      <c r="CA119" s="63"/>
      <c r="CB119" s="63"/>
      <c r="CC119" s="63"/>
      <c r="CD119" s="63"/>
      <c r="CE119" s="63"/>
      <c r="CF119" s="63"/>
    </row>
    <row r="120" spans="1:84">
      <c r="A120" s="29">
        <v>32905</v>
      </c>
      <c r="B120" s="27" t="s">
        <v>485</v>
      </c>
      <c r="C120" s="91">
        <v>129577960</v>
      </c>
      <c r="D120" s="86">
        <v>7.4140000000000002E-4</v>
      </c>
      <c r="E120" s="308"/>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8"/>
      <c r="AV120" s="58"/>
      <c r="AW120" s="58"/>
      <c r="AX120" s="58"/>
      <c r="AY120" s="58"/>
      <c r="AZ120" s="58"/>
      <c r="BA120" s="58"/>
      <c r="BB120" s="58"/>
      <c r="BC120" s="59"/>
      <c r="BD120" s="60"/>
      <c r="BE120" s="61"/>
      <c r="BF120" s="61"/>
      <c r="BG120" s="62"/>
      <c r="BH120" s="62"/>
      <c r="BI120" s="57"/>
      <c r="BJ120" s="57"/>
      <c r="BK120" s="57"/>
      <c r="BL120" s="57"/>
      <c r="BM120" s="57"/>
      <c r="BN120" s="57"/>
      <c r="BO120" s="57"/>
      <c r="BP120" s="57"/>
      <c r="BQ120" s="57"/>
      <c r="BR120" s="57"/>
      <c r="BS120" s="57"/>
      <c r="BT120" s="57"/>
      <c r="BU120" s="57"/>
      <c r="BV120" s="57"/>
      <c r="BW120" s="57"/>
      <c r="BX120" s="57"/>
      <c r="BY120" s="63"/>
      <c r="BZ120" s="63"/>
      <c r="CA120" s="63"/>
      <c r="CB120" s="63"/>
      <c r="CC120" s="63"/>
      <c r="CD120" s="63"/>
      <c r="CE120" s="63"/>
      <c r="CF120" s="63"/>
    </row>
    <row r="121" spans="1:84">
      <c r="A121" s="29">
        <v>32910</v>
      </c>
      <c r="B121" s="27" t="s">
        <v>486</v>
      </c>
      <c r="C121" s="91">
        <v>189841530</v>
      </c>
      <c r="D121" s="86">
        <v>1.0862999999999999E-3</v>
      </c>
      <c r="E121" s="308"/>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8"/>
      <c r="AV121" s="58"/>
      <c r="AW121" s="58"/>
      <c r="AX121" s="58"/>
      <c r="AY121" s="58"/>
      <c r="AZ121" s="58"/>
      <c r="BA121" s="58"/>
      <c r="BB121" s="58"/>
      <c r="BC121" s="59"/>
      <c r="BD121" s="60"/>
      <c r="BE121" s="61"/>
      <c r="BF121" s="61"/>
      <c r="BG121" s="62"/>
      <c r="BH121" s="62"/>
      <c r="BI121" s="57"/>
      <c r="BJ121" s="57"/>
      <c r="BK121" s="57"/>
      <c r="BL121" s="57"/>
      <c r="BM121" s="57"/>
      <c r="BN121" s="57"/>
      <c r="BO121" s="57"/>
      <c r="BP121" s="57"/>
      <c r="BQ121" s="57"/>
      <c r="BR121" s="57"/>
      <c r="BS121" s="57"/>
      <c r="BT121" s="57"/>
      <c r="BU121" s="57"/>
      <c r="BV121" s="57"/>
      <c r="BW121" s="57"/>
      <c r="BX121" s="57"/>
      <c r="BY121" s="63"/>
      <c r="BZ121" s="63"/>
      <c r="CA121" s="63"/>
      <c r="CB121" s="63"/>
      <c r="CC121" s="63"/>
      <c r="CD121" s="63"/>
      <c r="CE121" s="63"/>
      <c r="CF121" s="63"/>
    </row>
    <row r="122" spans="1:84">
      <c r="A122" s="29">
        <v>32920</v>
      </c>
      <c r="B122" s="27" t="s">
        <v>487</v>
      </c>
      <c r="C122" s="91">
        <v>158002981</v>
      </c>
      <c r="D122" s="86">
        <v>9.0410000000000002E-4</v>
      </c>
      <c r="E122" s="308"/>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8"/>
      <c r="AV122" s="58"/>
      <c r="AW122" s="58"/>
      <c r="AX122" s="58"/>
      <c r="AY122" s="58"/>
      <c r="AZ122" s="58"/>
      <c r="BA122" s="58"/>
      <c r="BB122" s="58"/>
      <c r="BC122" s="59"/>
      <c r="BD122" s="60"/>
      <c r="BE122" s="61"/>
      <c r="BF122" s="61"/>
      <c r="BG122" s="62"/>
      <c r="BH122" s="62"/>
      <c r="BI122" s="57"/>
      <c r="BJ122" s="57"/>
      <c r="BK122" s="57"/>
      <c r="BL122" s="57"/>
      <c r="BM122" s="57"/>
      <c r="BN122" s="57"/>
      <c r="BO122" s="57"/>
      <c r="BP122" s="57"/>
      <c r="BQ122" s="57"/>
      <c r="BR122" s="57"/>
      <c r="BS122" s="57"/>
      <c r="BT122" s="57"/>
      <c r="BU122" s="57"/>
      <c r="BV122" s="57"/>
      <c r="BW122" s="57"/>
      <c r="BX122" s="57"/>
      <c r="BY122" s="63"/>
      <c r="BZ122" s="63"/>
      <c r="CA122" s="63"/>
      <c r="CB122" s="63"/>
      <c r="CC122" s="63"/>
      <c r="CD122" s="63"/>
      <c r="CE122" s="63"/>
      <c r="CF122" s="63"/>
    </row>
    <row r="123" spans="1:84">
      <c r="A123" s="29">
        <v>33000</v>
      </c>
      <c r="B123" s="27" t="s">
        <v>488</v>
      </c>
      <c r="C123" s="91">
        <v>377884207</v>
      </c>
      <c r="D123" s="86">
        <v>2.1622999999999998E-3</v>
      </c>
      <c r="E123" s="308"/>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8"/>
      <c r="AV123" s="58"/>
      <c r="AW123" s="58"/>
      <c r="AX123" s="58"/>
      <c r="AY123" s="58"/>
      <c r="AZ123" s="58"/>
      <c r="BA123" s="58"/>
      <c r="BB123" s="58"/>
      <c r="BC123" s="59"/>
      <c r="BD123" s="60"/>
      <c r="BE123" s="61"/>
      <c r="BF123" s="61"/>
      <c r="BG123" s="62"/>
      <c r="BH123" s="62"/>
      <c r="BI123" s="57"/>
      <c r="BJ123" s="57"/>
      <c r="BK123" s="57"/>
      <c r="BL123" s="57"/>
      <c r="BM123" s="57"/>
      <c r="BN123" s="57"/>
      <c r="BO123" s="57"/>
      <c r="BP123" s="57"/>
      <c r="BQ123" s="57"/>
      <c r="BR123" s="57"/>
      <c r="BS123" s="57"/>
      <c r="BT123" s="57"/>
      <c r="BU123" s="57"/>
      <c r="BV123" s="57"/>
      <c r="BW123" s="57"/>
      <c r="BX123" s="57"/>
      <c r="BY123" s="63"/>
      <c r="BZ123" s="63"/>
      <c r="CA123" s="63"/>
      <c r="CB123" s="63"/>
      <c r="CC123" s="63"/>
      <c r="CD123" s="63"/>
      <c r="CE123" s="63"/>
      <c r="CF123" s="63"/>
    </row>
    <row r="124" spans="1:84">
      <c r="A124" s="29">
        <v>33001</v>
      </c>
      <c r="B124" s="27" t="s">
        <v>489</v>
      </c>
      <c r="C124" s="91">
        <v>8671642</v>
      </c>
      <c r="D124" s="86">
        <v>4.9599999999999999E-5</v>
      </c>
      <c r="E124" s="308"/>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8"/>
      <c r="AV124" s="58"/>
      <c r="AW124" s="58"/>
      <c r="AX124" s="58"/>
      <c r="AY124" s="58"/>
      <c r="AZ124" s="58"/>
      <c r="BA124" s="58"/>
      <c r="BB124" s="58"/>
      <c r="BC124" s="59"/>
      <c r="BD124" s="60"/>
      <c r="BE124" s="61"/>
      <c r="BF124" s="61"/>
      <c r="BG124" s="62"/>
      <c r="BH124" s="62"/>
      <c r="BI124" s="57"/>
      <c r="BJ124" s="57"/>
      <c r="BK124" s="57"/>
      <c r="BL124" s="57"/>
      <c r="BM124" s="57"/>
      <c r="BN124" s="57"/>
      <c r="BO124" s="57"/>
      <c r="BP124" s="57"/>
      <c r="BQ124" s="57"/>
      <c r="BR124" s="57"/>
      <c r="BS124" s="57"/>
      <c r="BT124" s="57"/>
      <c r="BU124" s="57"/>
      <c r="BV124" s="57"/>
      <c r="BW124" s="57"/>
      <c r="BX124" s="57"/>
      <c r="BY124" s="63"/>
      <c r="BZ124" s="63"/>
      <c r="CA124" s="63"/>
      <c r="CB124" s="63"/>
      <c r="CC124" s="63"/>
      <c r="CD124" s="63"/>
      <c r="CE124" s="63"/>
      <c r="CF124" s="63"/>
    </row>
    <row r="125" spans="1:84">
      <c r="A125" s="29">
        <v>33027</v>
      </c>
      <c r="B125" s="27" t="s">
        <v>490</v>
      </c>
      <c r="C125" s="91">
        <v>51847169</v>
      </c>
      <c r="D125" s="86">
        <v>2.967E-4</v>
      </c>
      <c r="E125" s="308"/>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8"/>
      <c r="AV125" s="58"/>
      <c r="AW125" s="58"/>
      <c r="AX125" s="58"/>
      <c r="AY125" s="58"/>
      <c r="AZ125" s="58"/>
      <c r="BA125" s="58"/>
      <c r="BB125" s="58"/>
      <c r="BC125" s="59"/>
      <c r="BD125" s="60"/>
      <c r="BE125" s="61"/>
      <c r="BF125" s="61"/>
      <c r="BG125" s="62"/>
      <c r="BH125" s="62"/>
      <c r="BI125" s="57"/>
      <c r="BJ125" s="57"/>
      <c r="BK125" s="57"/>
      <c r="BL125" s="57"/>
      <c r="BM125" s="57"/>
      <c r="BN125" s="57"/>
      <c r="BO125" s="57"/>
      <c r="BP125" s="57"/>
      <c r="BQ125" s="57"/>
      <c r="BR125" s="57"/>
      <c r="BS125" s="57"/>
      <c r="BT125" s="57"/>
      <c r="BU125" s="57"/>
      <c r="BV125" s="57"/>
      <c r="BW125" s="57"/>
      <c r="BX125" s="57"/>
      <c r="BY125" s="63"/>
      <c r="BZ125" s="63"/>
      <c r="CA125" s="63"/>
      <c r="CB125" s="63"/>
      <c r="CC125" s="63"/>
      <c r="CD125" s="63"/>
      <c r="CE125" s="63"/>
      <c r="CF125" s="63"/>
    </row>
    <row r="126" spans="1:84">
      <c r="A126" s="29">
        <v>33100</v>
      </c>
      <c r="B126" s="27" t="s">
        <v>491</v>
      </c>
      <c r="C126" s="91">
        <v>510138055</v>
      </c>
      <c r="D126" s="86">
        <v>2.9190000000000002E-3</v>
      </c>
      <c r="E126" s="308"/>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8"/>
      <c r="AV126" s="58"/>
      <c r="AW126" s="58"/>
      <c r="AX126" s="58"/>
      <c r="AY126" s="58"/>
      <c r="AZ126" s="58"/>
      <c r="BA126" s="58"/>
      <c r="BB126" s="58"/>
      <c r="BC126" s="59"/>
      <c r="BD126" s="60"/>
      <c r="BE126" s="61"/>
      <c r="BF126" s="61"/>
      <c r="BG126" s="62"/>
      <c r="BH126" s="62"/>
      <c r="BI126" s="57"/>
      <c r="BJ126" s="57"/>
      <c r="BK126" s="57"/>
      <c r="BL126" s="57"/>
      <c r="BM126" s="57"/>
      <c r="BN126" s="57"/>
      <c r="BO126" s="57"/>
      <c r="BP126" s="57"/>
      <c r="BQ126" s="57"/>
      <c r="BR126" s="57"/>
      <c r="BS126" s="57"/>
      <c r="BT126" s="57"/>
      <c r="BU126" s="57"/>
      <c r="BV126" s="57"/>
      <c r="BW126" s="57"/>
      <c r="BX126" s="57"/>
      <c r="BY126" s="63"/>
      <c r="BZ126" s="63"/>
      <c r="CA126" s="63"/>
      <c r="CB126" s="63"/>
      <c r="CC126" s="63"/>
      <c r="CD126" s="63"/>
      <c r="CE126" s="63"/>
      <c r="CF126" s="63"/>
    </row>
    <row r="127" spans="1:84">
      <c r="A127" s="29">
        <v>33105</v>
      </c>
      <c r="B127" s="27" t="s">
        <v>492</v>
      </c>
      <c r="C127" s="91">
        <v>55537418</v>
      </c>
      <c r="D127" s="86">
        <v>3.1780000000000003E-4</v>
      </c>
      <c r="E127" s="308"/>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8"/>
      <c r="AV127" s="58"/>
      <c r="AW127" s="58"/>
      <c r="AX127" s="58"/>
      <c r="AY127" s="58"/>
      <c r="AZ127" s="58"/>
      <c r="BA127" s="58"/>
      <c r="BB127" s="58"/>
      <c r="BC127" s="59"/>
      <c r="BD127" s="60"/>
      <c r="BE127" s="61"/>
      <c r="BF127" s="61"/>
      <c r="BG127" s="62"/>
      <c r="BH127" s="62"/>
      <c r="BI127" s="57"/>
      <c r="BJ127" s="57"/>
      <c r="BK127" s="57"/>
      <c r="BL127" s="57"/>
      <c r="BM127" s="57"/>
      <c r="BN127" s="57"/>
      <c r="BO127" s="57"/>
      <c r="BP127" s="57"/>
      <c r="BQ127" s="57"/>
      <c r="BR127" s="57"/>
      <c r="BS127" s="57"/>
      <c r="BT127" s="57"/>
      <c r="BU127" s="57"/>
      <c r="BV127" s="57"/>
      <c r="BW127" s="57"/>
      <c r="BX127" s="57"/>
      <c r="BY127" s="63"/>
      <c r="BZ127" s="63"/>
      <c r="CA127" s="63"/>
      <c r="CB127" s="63"/>
      <c r="CC127" s="63"/>
      <c r="CD127" s="63"/>
      <c r="CE127" s="63"/>
      <c r="CF127" s="63"/>
    </row>
    <row r="128" spans="1:84">
      <c r="A128" s="29">
        <v>33200</v>
      </c>
      <c r="B128" s="27" t="s">
        <v>493</v>
      </c>
      <c r="C128" s="91">
        <v>2401343347</v>
      </c>
      <c r="D128" s="86">
        <v>1.3740499999999999E-2</v>
      </c>
      <c r="E128" s="308"/>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8"/>
      <c r="AV128" s="58"/>
      <c r="AW128" s="58"/>
      <c r="AX128" s="58"/>
      <c r="AY128" s="58"/>
      <c r="AZ128" s="58"/>
      <c r="BA128" s="58"/>
      <c r="BB128" s="58"/>
      <c r="BC128" s="59"/>
      <c r="BD128" s="60"/>
      <c r="BE128" s="61"/>
      <c r="BF128" s="61"/>
      <c r="BG128" s="62"/>
      <c r="BH128" s="62"/>
      <c r="BI128" s="57"/>
      <c r="BJ128" s="57"/>
      <c r="BK128" s="57"/>
      <c r="BL128" s="57"/>
      <c r="BM128" s="57"/>
      <c r="BN128" s="57"/>
      <c r="BO128" s="57"/>
      <c r="BP128" s="57"/>
      <c r="BQ128" s="57"/>
      <c r="BR128" s="57"/>
      <c r="BS128" s="57"/>
      <c r="BT128" s="57"/>
      <c r="BU128" s="57"/>
      <c r="BV128" s="57"/>
      <c r="BW128" s="57"/>
      <c r="BX128" s="57"/>
      <c r="BY128" s="63"/>
      <c r="BZ128" s="63"/>
      <c r="CA128" s="63"/>
      <c r="CB128" s="63"/>
      <c r="CC128" s="63"/>
      <c r="CD128" s="63"/>
      <c r="CE128" s="63"/>
      <c r="CF128" s="63"/>
    </row>
    <row r="129" spans="1:84">
      <c r="A129" s="29">
        <v>33202</v>
      </c>
      <c r="B129" s="27" t="s">
        <v>494</v>
      </c>
      <c r="C129" s="91">
        <v>40250091</v>
      </c>
      <c r="D129" s="86">
        <v>2.3029999999999999E-4</v>
      </c>
      <c r="E129" s="308"/>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8"/>
      <c r="AV129" s="58"/>
      <c r="AW129" s="58"/>
      <c r="AX129" s="58"/>
      <c r="AY129" s="58"/>
      <c r="AZ129" s="58"/>
      <c r="BA129" s="58"/>
      <c r="BB129" s="58"/>
      <c r="BC129" s="59"/>
      <c r="BD129" s="60"/>
      <c r="BE129" s="61"/>
      <c r="BF129" s="61"/>
      <c r="BG129" s="62"/>
      <c r="BH129" s="62"/>
      <c r="BI129" s="57"/>
      <c r="BJ129" s="57"/>
      <c r="BK129" s="57"/>
      <c r="BL129" s="57"/>
      <c r="BM129" s="57"/>
      <c r="BN129" s="57"/>
      <c r="BO129" s="57"/>
      <c r="BP129" s="57"/>
      <c r="BQ129" s="57"/>
      <c r="BR129" s="57"/>
      <c r="BS129" s="57"/>
      <c r="BT129" s="57"/>
      <c r="BU129" s="57"/>
      <c r="BV129" s="57"/>
      <c r="BW129" s="57"/>
      <c r="BX129" s="57"/>
      <c r="BY129" s="63"/>
      <c r="BZ129" s="63"/>
      <c r="CA129" s="63"/>
      <c r="CB129" s="63"/>
      <c r="CC129" s="63"/>
      <c r="CD129" s="63"/>
      <c r="CE129" s="63"/>
      <c r="CF129" s="63"/>
    </row>
    <row r="130" spans="1:84">
      <c r="A130" s="29">
        <v>33203</v>
      </c>
      <c r="B130" s="27" t="s">
        <v>495</v>
      </c>
      <c r="C130" s="91">
        <v>20042932</v>
      </c>
      <c r="D130" s="86">
        <v>1.147E-4</v>
      </c>
      <c r="E130" s="308"/>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8"/>
      <c r="AV130" s="58"/>
      <c r="AW130" s="58"/>
      <c r="AX130" s="58"/>
      <c r="AY130" s="58"/>
      <c r="AZ130" s="58"/>
      <c r="BA130" s="58"/>
      <c r="BB130" s="58"/>
      <c r="BC130" s="59"/>
      <c r="BD130" s="60"/>
      <c r="BE130" s="61"/>
      <c r="BF130" s="61"/>
      <c r="BG130" s="62"/>
      <c r="BH130" s="62"/>
      <c r="BI130" s="57"/>
      <c r="BJ130" s="57"/>
      <c r="BK130" s="57"/>
      <c r="BL130" s="57"/>
      <c r="BM130" s="57"/>
      <c r="BN130" s="57"/>
      <c r="BO130" s="57"/>
      <c r="BP130" s="57"/>
      <c r="BQ130" s="57"/>
      <c r="BR130" s="57"/>
      <c r="BS130" s="57"/>
      <c r="BT130" s="57"/>
      <c r="BU130" s="57"/>
      <c r="BV130" s="57"/>
      <c r="BW130" s="57"/>
      <c r="BX130" s="57"/>
      <c r="BY130" s="63"/>
      <c r="BZ130" s="63"/>
      <c r="CA130" s="63"/>
      <c r="CB130" s="63"/>
      <c r="CC130" s="63"/>
      <c r="CD130" s="63"/>
      <c r="CE130" s="63"/>
      <c r="CF130" s="63"/>
    </row>
    <row r="131" spans="1:84">
      <c r="A131" s="29">
        <v>33204</v>
      </c>
      <c r="B131" s="27" t="s">
        <v>496</v>
      </c>
      <c r="C131" s="91">
        <v>69686501</v>
      </c>
      <c r="D131" s="86">
        <v>3.9869999999999999E-4</v>
      </c>
      <c r="E131" s="308"/>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8"/>
      <c r="AV131" s="58"/>
      <c r="AW131" s="58"/>
      <c r="AX131" s="58"/>
      <c r="AY131" s="58"/>
      <c r="AZ131" s="58"/>
      <c r="BA131" s="58"/>
      <c r="BB131" s="58"/>
      <c r="BC131" s="59"/>
      <c r="BD131" s="60"/>
      <c r="BE131" s="61"/>
      <c r="BF131" s="61"/>
      <c r="BG131" s="62"/>
      <c r="BH131" s="62"/>
      <c r="BI131" s="57"/>
      <c r="BJ131" s="57"/>
      <c r="BK131" s="57"/>
      <c r="BL131" s="57"/>
      <c r="BM131" s="57"/>
      <c r="BN131" s="57"/>
      <c r="BO131" s="57"/>
      <c r="BP131" s="57"/>
      <c r="BQ131" s="57"/>
      <c r="BR131" s="57"/>
      <c r="BS131" s="57"/>
      <c r="BT131" s="57"/>
      <c r="BU131" s="57"/>
      <c r="BV131" s="57"/>
      <c r="BW131" s="57"/>
      <c r="BX131" s="57"/>
      <c r="BY131" s="63"/>
      <c r="BZ131" s="63"/>
      <c r="CA131" s="63"/>
      <c r="CB131" s="63"/>
      <c r="CC131" s="63"/>
      <c r="CD131" s="63"/>
      <c r="CE131" s="63"/>
      <c r="CF131" s="63"/>
    </row>
    <row r="132" spans="1:84">
      <c r="A132" s="29">
        <v>33205</v>
      </c>
      <c r="B132" s="27" t="s">
        <v>497</v>
      </c>
      <c r="C132" s="91">
        <v>180407919</v>
      </c>
      <c r="D132" s="86">
        <v>1.0323000000000001E-3</v>
      </c>
      <c r="E132" s="308"/>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8"/>
      <c r="AV132" s="58"/>
      <c r="AW132" s="58"/>
      <c r="AX132" s="58"/>
      <c r="AY132" s="58"/>
      <c r="AZ132" s="58"/>
      <c r="BA132" s="58"/>
      <c r="BB132" s="58"/>
      <c r="BC132" s="59"/>
      <c r="BD132" s="60"/>
      <c r="BE132" s="61"/>
      <c r="BF132" s="61"/>
      <c r="BG132" s="62"/>
      <c r="BH132" s="62"/>
      <c r="BI132" s="57"/>
      <c r="BJ132" s="57"/>
      <c r="BK132" s="57"/>
      <c r="BL132" s="57"/>
      <c r="BM132" s="57"/>
      <c r="BN132" s="57"/>
      <c r="BO132" s="57"/>
      <c r="BP132" s="57"/>
      <c r="BQ132" s="57"/>
      <c r="BR132" s="57"/>
      <c r="BS132" s="57"/>
      <c r="BT132" s="57"/>
      <c r="BU132" s="57"/>
      <c r="BV132" s="57"/>
      <c r="BW132" s="57"/>
      <c r="BX132" s="57"/>
      <c r="BY132" s="63"/>
      <c r="BZ132" s="63"/>
      <c r="CA132" s="63"/>
      <c r="CB132" s="63"/>
      <c r="CC132" s="63"/>
      <c r="CD132" s="63"/>
      <c r="CE132" s="63"/>
      <c r="CF132" s="63"/>
    </row>
    <row r="133" spans="1:84">
      <c r="A133" s="29">
        <v>33206</v>
      </c>
      <c r="B133" s="27" t="s">
        <v>498</v>
      </c>
      <c r="C133" s="91">
        <v>17678141</v>
      </c>
      <c r="D133" s="86">
        <v>1.0119999999999999E-4</v>
      </c>
      <c r="E133" s="308"/>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8"/>
      <c r="AV133" s="58"/>
      <c r="AW133" s="58"/>
      <c r="AX133" s="58"/>
      <c r="AY133" s="58"/>
      <c r="AZ133" s="58"/>
      <c r="BA133" s="58"/>
      <c r="BB133" s="58"/>
      <c r="BC133" s="59"/>
      <c r="BD133" s="60"/>
      <c r="BE133" s="61"/>
      <c r="BF133" s="61"/>
      <c r="BG133" s="62"/>
      <c r="BH133" s="62"/>
      <c r="BI133" s="57"/>
      <c r="BJ133" s="57"/>
      <c r="BK133" s="57"/>
      <c r="BL133" s="57"/>
      <c r="BM133" s="57"/>
      <c r="BN133" s="57"/>
      <c r="BO133" s="57"/>
      <c r="BP133" s="57"/>
      <c r="BQ133" s="57"/>
      <c r="BR133" s="57"/>
      <c r="BS133" s="57"/>
      <c r="BT133" s="57"/>
      <c r="BU133" s="57"/>
      <c r="BV133" s="57"/>
      <c r="BW133" s="57"/>
      <c r="BX133" s="57"/>
      <c r="BY133" s="63"/>
      <c r="BZ133" s="63"/>
      <c r="CA133" s="63"/>
      <c r="CB133" s="63"/>
      <c r="CC133" s="63"/>
      <c r="CD133" s="63"/>
      <c r="CE133" s="63"/>
      <c r="CF133" s="63"/>
    </row>
    <row r="134" spans="1:84">
      <c r="A134" s="29">
        <v>33207</v>
      </c>
      <c r="B134" s="27" t="s">
        <v>499</v>
      </c>
      <c r="C134" s="91">
        <v>63647657</v>
      </c>
      <c r="D134" s="86">
        <v>3.6420000000000002E-4</v>
      </c>
      <c r="E134" s="308"/>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8"/>
      <c r="AV134" s="58"/>
      <c r="AW134" s="58"/>
      <c r="AX134" s="58"/>
      <c r="AY134" s="58"/>
      <c r="AZ134" s="58"/>
      <c r="BA134" s="58"/>
      <c r="BB134" s="58"/>
      <c r="BC134" s="59"/>
      <c r="BD134" s="60"/>
      <c r="BE134" s="61"/>
      <c r="BF134" s="61"/>
      <c r="BG134" s="62"/>
      <c r="BH134" s="62"/>
      <c r="BI134" s="57"/>
      <c r="BJ134" s="57"/>
      <c r="BK134" s="57"/>
      <c r="BL134" s="57"/>
      <c r="BM134" s="57"/>
      <c r="BN134" s="57"/>
      <c r="BO134" s="57"/>
      <c r="BP134" s="57"/>
      <c r="BQ134" s="57"/>
      <c r="BR134" s="57"/>
      <c r="BS134" s="57"/>
      <c r="BT134" s="57"/>
      <c r="BU134" s="57"/>
      <c r="BV134" s="57"/>
      <c r="BW134" s="57"/>
      <c r="BX134" s="57"/>
      <c r="BY134" s="63"/>
      <c r="BZ134" s="63"/>
      <c r="CA134" s="63"/>
      <c r="CB134" s="63"/>
      <c r="CC134" s="63"/>
      <c r="CD134" s="63"/>
      <c r="CE134" s="63"/>
      <c r="CF134" s="63"/>
    </row>
    <row r="135" spans="1:84">
      <c r="A135" s="29">
        <v>33209</v>
      </c>
      <c r="B135" s="27" t="s">
        <v>501</v>
      </c>
      <c r="C135" s="91">
        <v>18681427</v>
      </c>
      <c r="D135" s="86">
        <v>1.069E-4</v>
      </c>
      <c r="E135" s="308"/>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8"/>
      <c r="AV135" s="58"/>
      <c r="AW135" s="58"/>
      <c r="AX135" s="58"/>
      <c r="AY135" s="58"/>
      <c r="AZ135" s="58"/>
      <c r="BA135" s="58"/>
      <c r="BB135" s="58"/>
      <c r="BC135" s="59"/>
      <c r="BD135" s="60"/>
      <c r="BE135" s="61"/>
      <c r="BF135" s="61"/>
      <c r="BG135" s="62"/>
      <c r="BH135" s="62"/>
      <c r="BI135" s="57"/>
      <c r="BJ135" s="57"/>
      <c r="BK135" s="57"/>
      <c r="BL135" s="57"/>
      <c r="BM135" s="57"/>
      <c r="BN135" s="57"/>
      <c r="BO135" s="57"/>
      <c r="BP135" s="57"/>
      <c r="BQ135" s="57"/>
      <c r="BR135" s="57"/>
      <c r="BS135" s="57"/>
      <c r="BT135" s="57"/>
      <c r="BU135" s="57"/>
      <c r="BV135" s="57"/>
      <c r="BW135" s="57"/>
      <c r="BX135" s="57"/>
      <c r="BY135" s="63"/>
      <c r="BZ135" s="63"/>
      <c r="CA135" s="63"/>
      <c r="CB135" s="63"/>
      <c r="CC135" s="63"/>
      <c r="CD135" s="63"/>
      <c r="CE135" s="63"/>
      <c r="CF135" s="63"/>
    </row>
    <row r="136" spans="1:84">
      <c r="A136" s="29">
        <v>33300</v>
      </c>
      <c r="B136" s="27" t="s">
        <v>502</v>
      </c>
      <c r="C136" s="91">
        <v>348066184</v>
      </c>
      <c r="D136" s="86">
        <v>1.9916000000000001E-3</v>
      </c>
      <c r="E136" s="308"/>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8"/>
      <c r="AV136" s="58"/>
      <c r="AW136" s="58"/>
      <c r="AX136" s="58"/>
      <c r="AY136" s="58"/>
      <c r="AZ136" s="58"/>
      <c r="BA136" s="58"/>
      <c r="BB136" s="58"/>
      <c r="BC136" s="59"/>
      <c r="BD136" s="60"/>
      <c r="BE136" s="61"/>
      <c r="BF136" s="61"/>
      <c r="BG136" s="62"/>
      <c r="BH136" s="62"/>
      <c r="BI136" s="57"/>
      <c r="BJ136" s="57"/>
      <c r="BK136" s="57"/>
      <c r="BL136" s="57"/>
      <c r="BM136" s="57"/>
      <c r="BN136" s="57"/>
      <c r="BO136" s="57"/>
      <c r="BP136" s="57"/>
      <c r="BQ136" s="57"/>
      <c r="BR136" s="57"/>
      <c r="BS136" s="57"/>
      <c r="BT136" s="57"/>
      <c r="BU136" s="57"/>
      <c r="BV136" s="57"/>
      <c r="BW136" s="57"/>
      <c r="BX136" s="57"/>
      <c r="BY136" s="63"/>
      <c r="BZ136" s="63"/>
      <c r="CA136" s="63"/>
      <c r="CB136" s="63"/>
      <c r="CC136" s="63"/>
      <c r="CD136" s="63"/>
      <c r="CE136" s="63"/>
      <c r="CF136" s="63"/>
    </row>
    <row r="137" spans="1:84">
      <c r="A137" s="29">
        <v>33305</v>
      </c>
      <c r="B137" s="27" t="s">
        <v>503</v>
      </c>
      <c r="C137" s="91">
        <v>79035639</v>
      </c>
      <c r="D137" s="86">
        <v>4.5219999999999999E-4</v>
      </c>
      <c r="E137" s="308"/>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8"/>
      <c r="AV137" s="58"/>
      <c r="AW137" s="58"/>
      <c r="AX137" s="58"/>
      <c r="AY137" s="58"/>
      <c r="AZ137" s="58"/>
      <c r="BA137" s="58"/>
      <c r="BB137" s="58"/>
      <c r="BC137" s="59"/>
      <c r="BD137" s="60"/>
      <c r="BE137" s="61"/>
      <c r="BF137" s="61"/>
      <c r="BG137" s="62"/>
      <c r="BH137" s="62"/>
      <c r="BI137" s="57"/>
      <c r="BJ137" s="57"/>
      <c r="BK137" s="57"/>
      <c r="BL137" s="57"/>
      <c r="BM137" s="57"/>
      <c r="BN137" s="57"/>
      <c r="BO137" s="57"/>
      <c r="BP137" s="57"/>
      <c r="BQ137" s="57"/>
      <c r="BR137" s="57"/>
      <c r="BS137" s="57"/>
      <c r="BT137" s="57"/>
      <c r="BU137" s="57"/>
      <c r="BV137" s="57"/>
      <c r="BW137" s="57"/>
      <c r="BX137" s="57"/>
      <c r="BY137" s="63"/>
      <c r="BZ137" s="63"/>
      <c r="CA137" s="63"/>
      <c r="CB137" s="63"/>
      <c r="CC137" s="63"/>
      <c r="CD137" s="63"/>
      <c r="CE137" s="63"/>
      <c r="CF137" s="63"/>
    </row>
    <row r="138" spans="1:84">
      <c r="A138" s="29">
        <v>33400</v>
      </c>
      <c r="B138" s="27" t="s">
        <v>504</v>
      </c>
      <c r="C138" s="91">
        <v>3146554967</v>
      </c>
      <c r="D138" s="86">
        <v>1.8004599999999999E-2</v>
      </c>
      <c r="E138" s="308"/>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8"/>
      <c r="AV138" s="58"/>
      <c r="AW138" s="58"/>
      <c r="AX138" s="58"/>
      <c r="AY138" s="58"/>
      <c r="AZ138" s="58"/>
      <c r="BA138" s="58"/>
      <c r="BB138" s="58"/>
      <c r="BC138" s="59"/>
      <c r="BD138" s="60"/>
      <c r="BE138" s="61"/>
      <c r="BF138" s="61"/>
      <c r="BG138" s="62"/>
      <c r="BH138" s="62"/>
      <c r="BI138" s="57"/>
      <c r="BJ138" s="57"/>
      <c r="BK138" s="57"/>
      <c r="BL138" s="57"/>
      <c r="BM138" s="57"/>
      <c r="BN138" s="57"/>
      <c r="BO138" s="57"/>
      <c r="BP138" s="57"/>
      <c r="BQ138" s="57"/>
      <c r="BR138" s="57"/>
      <c r="BS138" s="57"/>
      <c r="BT138" s="57"/>
      <c r="BU138" s="57"/>
      <c r="BV138" s="57"/>
      <c r="BW138" s="57"/>
      <c r="BX138" s="57"/>
      <c r="BY138" s="63"/>
      <c r="BZ138" s="63"/>
      <c r="CA138" s="63"/>
      <c r="CB138" s="63"/>
      <c r="CC138" s="63"/>
      <c r="CD138" s="63"/>
      <c r="CE138" s="63"/>
      <c r="CF138" s="63"/>
    </row>
    <row r="139" spans="1:84">
      <c r="A139" s="29">
        <v>33402</v>
      </c>
      <c r="B139" s="27" t="s">
        <v>505</v>
      </c>
      <c r="C139" s="91">
        <v>26021579</v>
      </c>
      <c r="D139" s="86">
        <v>1.4889999999999999E-4</v>
      </c>
      <c r="E139" s="308"/>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8"/>
      <c r="AV139" s="58"/>
      <c r="AW139" s="58"/>
      <c r="AX139" s="58"/>
      <c r="AY139" s="58"/>
      <c r="AZ139" s="58"/>
      <c r="BA139" s="58"/>
      <c r="BB139" s="58"/>
      <c r="BC139" s="59"/>
      <c r="BD139" s="60"/>
      <c r="BE139" s="61"/>
      <c r="BF139" s="61"/>
      <c r="BG139" s="62"/>
      <c r="BH139" s="62"/>
      <c r="BI139" s="57"/>
      <c r="BJ139" s="57"/>
      <c r="BK139" s="57"/>
      <c r="BL139" s="57"/>
      <c r="BM139" s="57"/>
      <c r="BN139" s="57"/>
      <c r="BO139" s="57"/>
      <c r="BP139" s="57"/>
      <c r="BQ139" s="57"/>
      <c r="BR139" s="57"/>
      <c r="BS139" s="57"/>
      <c r="BT139" s="57"/>
      <c r="BU139" s="57"/>
      <c r="BV139" s="57"/>
      <c r="BW139" s="57"/>
      <c r="BX139" s="57"/>
      <c r="BY139" s="63"/>
      <c r="BZ139" s="63"/>
      <c r="CA139" s="63"/>
      <c r="CB139" s="63"/>
      <c r="CC139" s="63"/>
      <c r="CD139" s="63"/>
      <c r="CE139" s="63"/>
      <c r="CF139" s="63"/>
    </row>
    <row r="140" spans="1:84">
      <c r="A140" s="29">
        <v>33405</v>
      </c>
      <c r="B140" s="27" t="s">
        <v>506</v>
      </c>
      <c r="C140" s="91">
        <v>269790544</v>
      </c>
      <c r="D140" s="86">
        <v>1.5437000000000001E-3</v>
      </c>
      <c r="E140" s="308"/>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8"/>
      <c r="AV140" s="58"/>
      <c r="AW140" s="58"/>
      <c r="AX140" s="58"/>
      <c r="AY140" s="58"/>
      <c r="AZ140" s="58"/>
      <c r="BA140" s="58"/>
      <c r="BB140" s="58"/>
      <c r="BC140" s="59"/>
      <c r="BD140" s="60"/>
      <c r="BE140" s="61"/>
      <c r="BF140" s="61"/>
      <c r="BG140" s="62"/>
      <c r="BH140" s="62"/>
      <c r="BI140" s="57"/>
      <c r="BJ140" s="57"/>
      <c r="BK140" s="57"/>
      <c r="BL140" s="57"/>
      <c r="BM140" s="57"/>
      <c r="BN140" s="57"/>
      <c r="BO140" s="57"/>
      <c r="BP140" s="57"/>
      <c r="BQ140" s="57"/>
      <c r="BR140" s="57"/>
      <c r="BS140" s="57"/>
      <c r="BT140" s="57"/>
      <c r="BU140" s="57"/>
      <c r="BV140" s="57"/>
      <c r="BW140" s="57"/>
      <c r="BX140" s="57"/>
      <c r="BY140" s="63"/>
      <c r="BZ140" s="63"/>
      <c r="CA140" s="63"/>
      <c r="CB140" s="63"/>
      <c r="CC140" s="63"/>
      <c r="CD140" s="63"/>
      <c r="CE140" s="63"/>
      <c r="CF140" s="63"/>
    </row>
    <row r="141" spans="1:84">
      <c r="A141" s="29">
        <v>33500</v>
      </c>
      <c r="B141" s="27" t="s">
        <v>507</v>
      </c>
      <c r="C141" s="91">
        <v>477444052</v>
      </c>
      <c r="D141" s="86">
        <v>2.7319000000000002E-3</v>
      </c>
      <c r="E141" s="308"/>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8"/>
      <c r="AV141" s="58"/>
      <c r="AW141" s="58"/>
      <c r="AX141" s="58"/>
      <c r="AY141" s="58"/>
      <c r="AZ141" s="58"/>
      <c r="BA141" s="58"/>
      <c r="BB141" s="58"/>
      <c r="BC141" s="59"/>
      <c r="BD141" s="60"/>
      <c r="BE141" s="61"/>
      <c r="BF141" s="61"/>
      <c r="BG141" s="62"/>
      <c r="BH141" s="62"/>
      <c r="BI141" s="57"/>
      <c r="BJ141" s="57"/>
      <c r="BK141" s="57"/>
      <c r="BL141" s="57"/>
      <c r="BM141" s="57"/>
      <c r="BN141" s="57"/>
      <c r="BO141" s="57"/>
      <c r="BP141" s="57"/>
      <c r="BQ141" s="57"/>
      <c r="BR141" s="57"/>
      <c r="BS141" s="57"/>
      <c r="BT141" s="57"/>
      <c r="BU141" s="57"/>
      <c r="BV141" s="57"/>
      <c r="BW141" s="57"/>
      <c r="BX141" s="57"/>
      <c r="BY141" s="63"/>
      <c r="BZ141" s="63"/>
      <c r="CA141" s="63"/>
      <c r="CB141" s="63"/>
      <c r="CC141" s="63"/>
      <c r="CD141" s="63"/>
      <c r="CE141" s="63"/>
      <c r="CF141" s="63"/>
    </row>
    <row r="142" spans="1:84">
      <c r="A142" s="29">
        <v>33501</v>
      </c>
      <c r="B142" s="27" t="s">
        <v>508</v>
      </c>
      <c r="C142" s="91">
        <v>12042901</v>
      </c>
      <c r="D142" s="86">
        <v>6.8899999999999994E-5</v>
      </c>
      <c r="E142" s="308"/>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8"/>
      <c r="AV142" s="58"/>
      <c r="AW142" s="58"/>
      <c r="AX142" s="58"/>
      <c r="AY142" s="58"/>
      <c r="AZ142" s="58"/>
      <c r="BA142" s="58"/>
      <c r="BB142" s="58"/>
      <c r="BC142" s="59"/>
      <c r="BD142" s="60"/>
      <c r="BE142" s="61"/>
      <c r="BF142" s="61"/>
      <c r="BG142" s="62"/>
      <c r="BH142" s="62"/>
      <c r="BI142" s="57"/>
      <c r="BJ142" s="57"/>
      <c r="BK142" s="57"/>
      <c r="BL142" s="57"/>
      <c r="BM142" s="57"/>
      <c r="BN142" s="57"/>
      <c r="BO142" s="57"/>
      <c r="BP142" s="57"/>
      <c r="BQ142" s="57"/>
      <c r="BR142" s="57"/>
      <c r="BS142" s="57"/>
      <c r="BT142" s="57"/>
      <c r="BU142" s="57"/>
      <c r="BV142" s="57"/>
      <c r="BW142" s="57"/>
      <c r="BX142" s="57"/>
      <c r="BY142" s="63"/>
      <c r="BZ142" s="63"/>
      <c r="CA142" s="63"/>
      <c r="CB142" s="63"/>
      <c r="CC142" s="63"/>
      <c r="CD142" s="63"/>
      <c r="CE142" s="63"/>
      <c r="CF142" s="63"/>
    </row>
    <row r="143" spans="1:84">
      <c r="A143" s="29">
        <v>33600</v>
      </c>
      <c r="B143" s="27" t="s">
        <v>509</v>
      </c>
      <c r="C143" s="91">
        <v>1702556730</v>
      </c>
      <c r="D143" s="86">
        <v>9.7421000000000001E-3</v>
      </c>
      <c r="E143" s="308"/>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8"/>
      <c r="AV143" s="58"/>
      <c r="AW143" s="58"/>
      <c r="AX143" s="58"/>
      <c r="AY143" s="58"/>
      <c r="AZ143" s="58"/>
      <c r="BA143" s="58"/>
      <c r="BB143" s="58"/>
      <c r="BC143" s="59"/>
      <c r="BD143" s="60"/>
      <c r="BE143" s="61"/>
      <c r="BF143" s="61"/>
      <c r="BG143" s="62"/>
      <c r="BH143" s="62"/>
      <c r="BI143" s="57"/>
      <c r="BJ143" s="57"/>
      <c r="BK143" s="57"/>
      <c r="BL143" s="57"/>
      <c r="BM143" s="57"/>
      <c r="BN143" s="57"/>
      <c r="BO143" s="57"/>
      <c r="BP143" s="57"/>
      <c r="BQ143" s="57"/>
      <c r="BR143" s="57"/>
      <c r="BS143" s="57"/>
      <c r="BT143" s="57"/>
      <c r="BU143" s="57"/>
      <c r="BV143" s="57"/>
      <c r="BW143" s="57"/>
      <c r="BX143" s="57"/>
      <c r="BY143" s="63"/>
      <c r="BZ143" s="63"/>
      <c r="CA143" s="63"/>
      <c r="CB143" s="63"/>
      <c r="CC143" s="63"/>
      <c r="CD143" s="63"/>
      <c r="CE143" s="63"/>
      <c r="CF143" s="63"/>
    </row>
    <row r="144" spans="1:84">
      <c r="A144" s="29">
        <v>33605</v>
      </c>
      <c r="B144" s="27" t="s">
        <v>510</v>
      </c>
      <c r="C144" s="91">
        <v>195497432</v>
      </c>
      <c r="D144" s="86">
        <v>1.1186E-3</v>
      </c>
      <c r="E144" s="308"/>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8"/>
      <c r="AV144" s="58"/>
      <c r="AW144" s="58"/>
      <c r="AX144" s="58"/>
      <c r="AY144" s="58"/>
      <c r="AZ144" s="58"/>
      <c r="BA144" s="58"/>
      <c r="BB144" s="58"/>
      <c r="BC144" s="59"/>
      <c r="BD144" s="60"/>
      <c r="BE144" s="61"/>
      <c r="BF144" s="61"/>
      <c r="BG144" s="62"/>
      <c r="BH144" s="62"/>
      <c r="BI144" s="57"/>
      <c r="BJ144" s="57"/>
      <c r="BK144" s="57"/>
      <c r="BL144" s="57"/>
      <c r="BM144" s="57"/>
      <c r="BN144" s="57"/>
      <c r="BO144" s="57"/>
      <c r="BP144" s="57"/>
      <c r="BQ144" s="57"/>
      <c r="BR144" s="57"/>
      <c r="BS144" s="57"/>
      <c r="BT144" s="57"/>
      <c r="BU144" s="57"/>
      <c r="BV144" s="57"/>
      <c r="BW144" s="57"/>
      <c r="BX144" s="57"/>
      <c r="BY144" s="63"/>
      <c r="BZ144" s="63"/>
      <c r="CA144" s="63"/>
      <c r="CB144" s="63"/>
      <c r="CC144" s="63"/>
      <c r="CD144" s="63"/>
      <c r="CE144" s="63"/>
      <c r="CF144" s="63"/>
    </row>
    <row r="145" spans="1:84">
      <c r="A145" s="29">
        <v>33700</v>
      </c>
      <c r="B145" s="27" t="s">
        <v>511</v>
      </c>
      <c r="C145" s="91">
        <v>111040485</v>
      </c>
      <c r="D145" s="86">
        <v>6.3540000000000005E-4</v>
      </c>
      <c r="E145" s="308"/>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8"/>
      <c r="AV145" s="58"/>
      <c r="AW145" s="58"/>
      <c r="AX145" s="58"/>
      <c r="AY145" s="58"/>
      <c r="AZ145" s="58"/>
      <c r="BA145" s="58"/>
      <c r="BB145" s="58"/>
      <c r="BC145" s="59"/>
      <c r="BD145" s="60"/>
      <c r="BE145" s="61"/>
      <c r="BF145" s="61"/>
      <c r="BG145" s="62"/>
      <c r="BH145" s="62"/>
      <c r="BI145" s="57"/>
      <c r="BJ145" s="57"/>
      <c r="BK145" s="57"/>
      <c r="BL145" s="57"/>
      <c r="BM145" s="57"/>
      <c r="BN145" s="57"/>
      <c r="BO145" s="57"/>
      <c r="BP145" s="57"/>
      <c r="BQ145" s="57"/>
      <c r="BR145" s="57"/>
      <c r="BS145" s="57"/>
      <c r="BT145" s="57"/>
      <c r="BU145" s="57"/>
      <c r="BV145" s="57"/>
      <c r="BW145" s="57"/>
      <c r="BX145" s="57"/>
      <c r="BY145" s="63"/>
      <c r="BZ145" s="63"/>
      <c r="CA145" s="63"/>
      <c r="CB145" s="63"/>
      <c r="CC145" s="63"/>
      <c r="CD145" s="63"/>
      <c r="CE145" s="63"/>
      <c r="CF145" s="63"/>
    </row>
    <row r="146" spans="1:84">
      <c r="A146" s="29">
        <v>33800</v>
      </c>
      <c r="B146" s="27" t="s">
        <v>512</v>
      </c>
      <c r="C146" s="91">
        <v>83179639</v>
      </c>
      <c r="D146" s="86">
        <v>4.7600000000000002E-4</v>
      </c>
      <c r="E146" s="308"/>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8"/>
      <c r="AV146" s="58"/>
      <c r="AW146" s="58"/>
      <c r="AX146" s="58"/>
      <c r="AY146" s="58"/>
      <c r="AZ146" s="58"/>
      <c r="BA146" s="58"/>
      <c r="BB146" s="58"/>
      <c r="BC146" s="59"/>
      <c r="BD146" s="60"/>
      <c r="BE146" s="61"/>
      <c r="BF146" s="61"/>
      <c r="BG146" s="62"/>
      <c r="BH146" s="62"/>
      <c r="BI146" s="57"/>
      <c r="BJ146" s="57"/>
      <c r="BK146" s="57"/>
      <c r="BL146" s="57"/>
      <c r="BM146" s="57"/>
      <c r="BN146" s="57"/>
      <c r="BO146" s="57"/>
      <c r="BP146" s="57"/>
      <c r="BQ146" s="57"/>
      <c r="BR146" s="57"/>
      <c r="BS146" s="57"/>
      <c r="BT146" s="57"/>
      <c r="BU146" s="57"/>
      <c r="BV146" s="57"/>
      <c r="BW146" s="57"/>
      <c r="BX146" s="57"/>
      <c r="BY146" s="63"/>
      <c r="BZ146" s="63"/>
      <c r="CA146" s="63"/>
      <c r="CB146" s="63"/>
      <c r="CC146" s="63"/>
      <c r="CD146" s="63"/>
      <c r="CE146" s="63"/>
      <c r="CF146" s="63"/>
    </row>
    <row r="147" spans="1:84">
      <c r="A147" s="29">
        <v>33900</v>
      </c>
      <c r="B147" s="27" t="s">
        <v>513</v>
      </c>
      <c r="C147" s="91">
        <v>413838089</v>
      </c>
      <c r="D147" s="86">
        <v>2.3679999999999999E-3</v>
      </c>
      <c r="E147" s="308"/>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8"/>
      <c r="AV147" s="58"/>
      <c r="AW147" s="58"/>
      <c r="AX147" s="58"/>
      <c r="AY147" s="58"/>
      <c r="AZ147" s="58"/>
      <c r="BA147" s="58"/>
      <c r="BB147" s="58"/>
      <c r="BC147" s="59"/>
      <c r="BD147" s="60"/>
      <c r="BE147" s="61"/>
      <c r="BF147" s="61"/>
      <c r="BG147" s="62"/>
      <c r="BH147" s="62"/>
      <c r="BI147" s="57"/>
      <c r="BJ147" s="57"/>
      <c r="BK147" s="57"/>
      <c r="BL147" s="57"/>
      <c r="BM147" s="57"/>
      <c r="BN147" s="57"/>
      <c r="BO147" s="57"/>
      <c r="BP147" s="57"/>
      <c r="BQ147" s="57"/>
      <c r="BR147" s="57"/>
      <c r="BS147" s="57"/>
      <c r="BT147" s="57"/>
      <c r="BU147" s="57"/>
      <c r="BV147" s="57"/>
      <c r="BW147" s="57"/>
      <c r="BX147" s="57"/>
      <c r="BY147" s="63"/>
      <c r="BZ147" s="63"/>
      <c r="CA147" s="63"/>
      <c r="CB147" s="63"/>
      <c r="CC147" s="63"/>
      <c r="CD147" s="63"/>
      <c r="CE147" s="63"/>
      <c r="CF147" s="63"/>
    </row>
    <row r="148" spans="1:84">
      <c r="A148" s="29">
        <v>34000</v>
      </c>
      <c r="B148" s="27" t="s">
        <v>514</v>
      </c>
      <c r="C148" s="91">
        <v>190125025</v>
      </c>
      <c r="D148" s="86">
        <v>1.0878999999999999E-3</v>
      </c>
      <c r="E148" s="308"/>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8"/>
      <c r="AV148" s="58"/>
      <c r="AW148" s="58"/>
      <c r="AX148" s="58"/>
      <c r="AY148" s="58"/>
      <c r="AZ148" s="58"/>
      <c r="BA148" s="58"/>
      <c r="BB148" s="58"/>
      <c r="BC148" s="59"/>
      <c r="BD148" s="60"/>
      <c r="BE148" s="61"/>
      <c r="BF148" s="61"/>
      <c r="BG148" s="62"/>
      <c r="BH148" s="62"/>
      <c r="BI148" s="57"/>
      <c r="BJ148" s="57"/>
      <c r="BK148" s="57"/>
      <c r="BL148" s="57"/>
      <c r="BM148" s="57"/>
      <c r="BN148" s="57"/>
      <c r="BO148" s="57"/>
      <c r="BP148" s="57"/>
      <c r="BQ148" s="57"/>
      <c r="BR148" s="57"/>
      <c r="BS148" s="57"/>
      <c r="BT148" s="57"/>
      <c r="BU148" s="57"/>
      <c r="BV148" s="57"/>
      <c r="BW148" s="57"/>
      <c r="BX148" s="57"/>
      <c r="BY148" s="63"/>
      <c r="BZ148" s="63"/>
      <c r="CA148" s="63"/>
      <c r="CB148" s="63"/>
      <c r="CC148" s="63"/>
      <c r="CD148" s="63"/>
      <c r="CE148" s="63"/>
      <c r="CF148" s="63"/>
    </row>
    <row r="149" spans="1:84">
      <c r="A149" s="29">
        <v>34100</v>
      </c>
      <c r="B149" s="27" t="s">
        <v>515</v>
      </c>
      <c r="C149" s="91">
        <v>4440999775</v>
      </c>
      <c r="D149" s="86">
        <v>2.54115E-2</v>
      </c>
      <c r="E149" s="308"/>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8"/>
      <c r="AV149" s="58"/>
      <c r="AW149" s="58"/>
      <c r="AX149" s="58"/>
      <c r="AY149" s="58"/>
      <c r="AZ149" s="58"/>
      <c r="BA149" s="58"/>
      <c r="BB149" s="58"/>
      <c r="BC149" s="59"/>
      <c r="BD149" s="60"/>
      <c r="BE149" s="61"/>
      <c r="BF149" s="61"/>
      <c r="BG149" s="62"/>
      <c r="BH149" s="62"/>
      <c r="BI149" s="57"/>
      <c r="BJ149" s="57"/>
      <c r="BK149" s="57"/>
      <c r="BL149" s="57"/>
      <c r="BM149" s="57"/>
      <c r="BN149" s="57"/>
      <c r="BO149" s="57"/>
      <c r="BP149" s="57"/>
      <c r="BQ149" s="57"/>
      <c r="BR149" s="57"/>
      <c r="BS149" s="57"/>
      <c r="BT149" s="57"/>
      <c r="BU149" s="57"/>
      <c r="BV149" s="57"/>
      <c r="BW149" s="57"/>
      <c r="BX149" s="57"/>
      <c r="BY149" s="63"/>
      <c r="BZ149" s="63"/>
      <c r="CA149" s="63"/>
      <c r="CB149" s="63"/>
      <c r="CC149" s="63"/>
      <c r="CD149" s="63"/>
      <c r="CE149" s="63"/>
      <c r="CF149" s="63"/>
    </row>
    <row r="150" spans="1:84">
      <c r="A150" s="29">
        <v>34105</v>
      </c>
      <c r="B150" s="27" t="s">
        <v>516</v>
      </c>
      <c r="C150" s="91">
        <v>335872129</v>
      </c>
      <c r="D150" s="86">
        <v>1.9219E-3</v>
      </c>
      <c r="E150" s="308"/>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8"/>
      <c r="AV150" s="58"/>
      <c r="AW150" s="58"/>
      <c r="AX150" s="58"/>
      <c r="AY150" s="58"/>
      <c r="AZ150" s="58"/>
      <c r="BA150" s="58"/>
      <c r="BB150" s="58"/>
      <c r="BC150" s="59"/>
      <c r="BD150" s="60"/>
      <c r="BE150" s="61"/>
      <c r="BF150" s="61"/>
      <c r="BG150" s="62"/>
      <c r="BH150" s="62"/>
      <c r="BI150" s="57"/>
      <c r="BJ150" s="57"/>
      <c r="BK150" s="57"/>
      <c r="BL150" s="57"/>
      <c r="BM150" s="57"/>
      <c r="BN150" s="57"/>
      <c r="BO150" s="57"/>
      <c r="BP150" s="57"/>
      <c r="BQ150" s="57"/>
      <c r="BR150" s="57"/>
      <c r="BS150" s="57"/>
      <c r="BT150" s="57"/>
      <c r="BU150" s="57"/>
      <c r="BV150" s="57"/>
      <c r="BW150" s="57"/>
      <c r="BX150" s="57"/>
      <c r="BY150" s="63"/>
      <c r="BZ150" s="63"/>
      <c r="CA150" s="63"/>
      <c r="CB150" s="63"/>
      <c r="CC150" s="63"/>
      <c r="CD150" s="63"/>
      <c r="CE150" s="63"/>
      <c r="CF150" s="63"/>
    </row>
    <row r="151" spans="1:84">
      <c r="A151" s="29">
        <v>34200</v>
      </c>
      <c r="B151" s="27" t="s">
        <v>517</v>
      </c>
      <c r="C151" s="91">
        <v>152215223</v>
      </c>
      <c r="D151" s="86">
        <v>8.7100000000000003E-4</v>
      </c>
      <c r="E151" s="308"/>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8"/>
      <c r="AV151" s="58"/>
      <c r="AW151" s="58"/>
      <c r="AX151" s="58"/>
      <c r="AY151" s="58"/>
      <c r="AZ151" s="58"/>
      <c r="BA151" s="58"/>
      <c r="BB151" s="58"/>
      <c r="BC151" s="59"/>
      <c r="BD151" s="60"/>
      <c r="BE151" s="61"/>
      <c r="BF151" s="61"/>
      <c r="BG151" s="62"/>
      <c r="BH151" s="62"/>
      <c r="BI151" s="57"/>
      <c r="BJ151" s="57"/>
      <c r="BK151" s="57"/>
      <c r="BL151" s="57"/>
      <c r="BM151" s="57"/>
      <c r="BN151" s="57"/>
      <c r="BO151" s="57"/>
      <c r="BP151" s="57"/>
      <c r="BQ151" s="57"/>
      <c r="BR151" s="57"/>
      <c r="BS151" s="57"/>
      <c r="BT151" s="57"/>
      <c r="BU151" s="57"/>
      <c r="BV151" s="57"/>
      <c r="BW151" s="57"/>
      <c r="BX151" s="57"/>
      <c r="BY151" s="63"/>
      <c r="BZ151" s="63"/>
      <c r="CA151" s="63"/>
      <c r="CB151" s="63"/>
      <c r="CC151" s="63"/>
      <c r="CD151" s="63"/>
      <c r="CE151" s="63"/>
      <c r="CF151" s="63"/>
    </row>
    <row r="152" spans="1:84">
      <c r="A152" s="29">
        <v>34205</v>
      </c>
      <c r="B152" s="27" t="s">
        <v>518</v>
      </c>
      <c r="C152" s="91">
        <v>61643703</v>
      </c>
      <c r="D152" s="86">
        <v>3.5270000000000001E-4</v>
      </c>
      <c r="E152" s="308"/>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8"/>
      <c r="AV152" s="58"/>
      <c r="AW152" s="58"/>
      <c r="AX152" s="58"/>
      <c r="AY152" s="58"/>
      <c r="AZ152" s="58"/>
      <c r="BA152" s="58"/>
      <c r="BB152" s="58"/>
      <c r="BC152" s="59"/>
      <c r="BD152" s="60"/>
      <c r="BE152" s="61"/>
      <c r="BF152" s="61"/>
      <c r="BG152" s="62"/>
      <c r="BH152" s="62"/>
      <c r="BI152" s="57"/>
      <c r="BJ152" s="57"/>
      <c r="BK152" s="57"/>
      <c r="BL152" s="57"/>
      <c r="BM152" s="57"/>
      <c r="BN152" s="57"/>
      <c r="BO152" s="57"/>
      <c r="BP152" s="57"/>
      <c r="BQ152" s="57"/>
      <c r="BR152" s="57"/>
      <c r="BS152" s="57"/>
      <c r="BT152" s="57"/>
      <c r="BU152" s="57"/>
      <c r="BV152" s="57"/>
      <c r="BW152" s="57"/>
      <c r="BX152" s="57"/>
      <c r="BY152" s="63"/>
      <c r="BZ152" s="63"/>
      <c r="CA152" s="63"/>
      <c r="CB152" s="63"/>
      <c r="CC152" s="63"/>
      <c r="CD152" s="63"/>
      <c r="CE152" s="63"/>
      <c r="CF152" s="63"/>
    </row>
    <row r="153" spans="1:84">
      <c r="A153" s="29">
        <v>34220</v>
      </c>
      <c r="B153" s="27" t="s">
        <v>519</v>
      </c>
      <c r="C153" s="91">
        <v>167514521</v>
      </c>
      <c r="D153" s="86">
        <v>9.5850000000000004E-4</v>
      </c>
      <c r="E153" s="308"/>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8"/>
      <c r="AV153" s="58"/>
      <c r="AW153" s="58"/>
      <c r="AX153" s="58"/>
      <c r="AY153" s="58"/>
      <c r="AZ153" s="58"/>
      <c r="BA153" s="58"/>
      <c r="BB153" s="58"/>
      <c r="BC153" s="59"/>
      <c r="BD153" s="60"/>
      <c r="BE153" s="61"/>
      <c r="BF153" s="61"/>
      <c r="BG153" s="62"/>
      <c r="BH153" s="62"/>
      <c r="BI153" s="57"/>
      <c r="BJ153" s="57"/>
      <c r="BK153" s="57"/>
      <c r="BL153" s="57"/>
      <c r="BM153" s="57"/>
      <c r="BN153" s="57"/>
      <c r="BO153" s="57"/>
      <c r="BP153" s="57"/>
      <c r="BQ153" s="57"/>
      <c r="BR153" s="57"/>
      <c r="BS153" s="57"/>
      <c r="BT153" s="57"/>
      <c r="BU153" s="57"/>
      <c r="BV153" s="57"/>
      <c r="BW153" s="57"/>
      <c r="BX153" s="57"/>
      <c r="BY153" s="63"/>
      <c r="BZ153" s="63"/>
      <c r="CA153" s="63"/>
      <c r="CB153" s="63"/>
      <c r="CC153" s="63"/>
      <c r="CD153" s="63"/>
      <c r="CE153" s="63"/>
      <c r="CF153" s="63"/>
    </row>
    <row r="154" spans="1:84">
      <c r="A154" s="29">
        <v>34230</v>
      </c>
      <c r="B154" s="27" t="s">
        <v>520</v>
      </c>
      <c r="C154" s="91">
        <v>55051025</v>
      </c>
      <c r="D154" s="86">
        <v>3.1500000000000001E-4</v>
      </c>
      <c r="E154" s="308"/>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8"/>
      <c r="AV154" s="58"/>
      <c r="AW154" s="58"/>
      <c r="AX154" s="58"/>
      <c r="AY154" s="58"/>
      <c r="AZ154" s="58"/>
      <c r="BA154" s="58"/>
      <c r="BB154" s="58"/>
      <c r="BC154" s="59"/>
      <c r="BD154" s="60"/>
      <c r="BE154" s="61"/>
      <c r="BF154" s="61"/>
      <c r="BG154" s="62"/>
      <c r="BH154" s="62"/>
      <c r="BI154" s="57"/>
      <c r="BJ154" s="57"/>
      <c r="BK154" s="57"/>
      <c r="BL154" s="57"/>
      <c r="BM154" s="57"/>
      <c r="BN154" s="57"/>
      <c r="BO154" s="57"/>
      <c r="BP154" s="57"/>
      <c r="BQ154" s="57"/>
      <c r="BR154" s="57"/>
      <c r="BS154" s="57"/>
      <c r="BT154" s="57"/>
      <c r="BU154" s="57"/>
      <c r="BV154" s="57"/>
      <c r="BW154" s="57"/>
      <c r="BX154" s="57"/>
      <c r="BY154" s="63"/>
      <c r="BZ154" s="63"/>
      <c r="CA154" s="63"/>
      <c r="CB154" s="63"/>
      <c r="CC154" s="63"/>
      <c r="CD154" s="63"/>
      <c r="CE154" s="63"/>
      <c r="CF154" s="63"/>
    </row>
    <row r="155" spans="1:84">
      <c r="A155" s="29">
        <v>34300</v>
      </c>
      <c r="B155" s="27" t="s">
        <v>521</v>
      </c>
      <c r="C155" s="91">
        <v>1085286095</v>
      </c>
      <c r="D155" s="86">
        <v>6.2100000000000002E-3</v>
      </c>
      <c r="E155" s="308"/>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8"/>
      <c r="AV155" s="58"/>
      <c r="AW155" s="58"/>
      <c r="AX155" s="58"/>
      <c r="AY155" s="58"/>
      <c r="AZ155" s="58"/>
      <c r="BA155" s="58"/>
      <c r="BB155" s="58"/>
      <c r="BC155" s="59"/>
      <c r="BD155" s="60"/>
      <c r="BE155" s="61"/>
      <c r="BF155" s="61"/>
      <c r="BG155" s="62"/>
      <c r="BH155" s="62"/>
      <c r="BI155" s="57"/>
      <c r="BJ155" s="57"/>
      <c r="BK155" s="57"/>
      <c r="BL155" s="57"/>
      <c r="BM155" s="57"/>
      <c r="BN155" s="57"/>
      <c r="BO155" s="57"/>
      <c r="BP155" s="57"/>
      <c r="BQ155" s="57"/>
      <c r="BR155" s="57"/>
      <c r="BS155" s="57"/>
      <c r="BT155" s="57"/>
      <c r="BU155" s="57"/>
      <c r="BV155" s="57"/>
      <c r="BW155" s="57"/>
      <c r="BX155" s="57"/>
      <c r="BY155" s="63"/>
      <c r="BZ155" s="63"/>
      <c r="CA155" s="63"/>
      <c r="CB155" s="63"/>
      <c r="CC155" s="63"/>
      <c r="CD155" s="63"/>
      <c r="CE155" s="63"/>
      <c r="CF155" s="63"/>
    </row>
    <row r="156" spans="1:84">
      <c r="A156" s="29">
        <v>34400</v>
      </c>
      <c r="B156" s="27" t="s">
        <v>522</v>
      </c>
      <c r="C156" s="91">
        <v>431047314</v>
      </c>
      <c r="D156" s="86">
        <v>2.4664999999999999E-3</v>
      </c>
      <c r="E156" s="308"/>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8"/>
      <c r="AV156" s="58"/>
      <c r="AW156" s="58"/>
      <c r="AX156" s="58"/>
      <c r="AY156" s="58"/>
      <c r="AZ156" s="58"/>
      <c r="BA156" s="58"/>
      <c r="BB156" s="58"/>
      <c r="BC156" s="59"/>
      <c r="BD156" s="60"/>
      <c r="BE156" s="61"/>
      <c r="BF156" s="61"/>
      <c r="BG156" s="62"/>
      <c r="BH156" s="62"/>
      <c r="BI156" s="57"/>
      <c r="BJ156" s="57"/>
      <c r="BK156" s="57"/>
      <c r="BL156" s="57"/>
      <c r="BM156" s="57"/>
      <c r="BN156" s="57"/>
      <c r="BO156" s="57"/>
      <c r="BP156" s="57"/>
      <c r="BQ156" s="57"/>
      <c r="BR156" s="57"/>
      <c r="BS156" s="57"/>
      <c r="BT156" s="57"/>
      <c r="BU156" s="57"/>
      <c r="BV156" s="57"/>
      <c r="BW156" s="57"/>
      <c r="BX156" s="57"/>
      <c r="BY156" s="63"/>
      <c r="BZ156" s="63"/>
      <c r="CA156" s="63"/>
      <c r="CB156" s="63"/>
      <c r="CC156" s="63"/>
      <c r="CD156" s="63"/>
      <c r="CE156" s="63"/>
      <c r="CF156" s="63"/>
    </row>
    <row r="157" spans="1:84">
      <c r="A157" s="29">
        <v>34405</v>
      </c>
      <c r="B157" s="27" t="s">
        <v>523</v>
      </c>
      <c r="C157" s="91">
        <v>85560389</v>
      </c>
      <c r="D157" s="86">
        <v>4.8959999999999997E-4</v>
      </c>
      <c r="E157" s="308"/>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8"/>
      <c r="AV157" s="58"/>
      <c r="AW157" s="58"/>
      <c r="AX157" s="58"/>
      <c r="AY157" s="58"/>
      <c r="AZ157" s="58"/>
      <c r="BA157" s="58"/>
      <c r="BB157" s="58"/>
      <c r="BC157" s="59"/>
      <c r="BD157" s="60"/>
      <c r="BE157" s="61"/>
      <c r="BF157" s="61"/>
      <c r="BG157" s="62"/>
      <c r="BH157" s="62"/>
      <c r="BI157" s="57"/>
      <c r="BJ157" s="57"/>
      <c r="BK157" s="57"/>
      <c r="BL157" s="57"/>
      <c r="BM157" s="57"/>
      <c r="BN157" s="57"/>
      <c r="BO157" s="57"/>
      <c r="BP157" s="57"/>
      <c r="BQ157" s="57"/>
      <c r="BR157" s="57"/>
      <c r="BS157" s="57"/>
      <c r="BT157" s="57"/>
      <c r="BU157" s="57"/>
      <c r="BV157" s="57"/>
      <c r="BW157" s="57"/>
      <c r="BX157" s="57"/>
      <c r="BY157" s="63"/>
      <c r="BZ157" s="63"/>
      <c r="CA157" s="63"/>
      <c r="CB157" s="63"/>
      <c r="CC157" s="63"/>
      <c r="CD157" s="63"/>
      <c r="CE157" s="63"/>
      <c r="CF157" s="63"/>
    </row>
    <row r="158" spans="1:84">
      <c r="A158" s="29">
        <v>34500</v>
      </c>
      <c r="B158" s="27" t="s">
        <v>524</v>
      </c>
      <c r="C158" s="91">
        <v>790710049</v>
      </c>
      <c r="D158" s="86">
        <v>4.5244999999999999E-3</v>
      </c>
      <c r="E158" s="308"/>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8"/>
      <c r="AV158" s="58"/>
      <c r="AW158" s="58"/>
      <c r="AX158" s="58"/>
      <c r="AY158" s="58"/>
      <c r="AZ158" s="58"/>
      <c r="BA158" s="58"/>
      <c r="BB158" s="58"/>
      <c r="BC158" s="59"/>
      <c r="BD158" s="60"/>
      <c r="BE158" s="61"/>
      <c r="BF158" s="61"/>
      <c r="BG158" s="62"/>
      <c r="BH158" s="62"/>
      <c r="BI158" s="57"/>
      <c r="BJ158" s="57"/>
      <c r="BK158" s="57"/>
      <c r="BL158" s="57"/>
      <c r="BM158" s="57"/>
      <c r="BN158" s="57"/>
      <c r="BO158" s="57"/>
      <c r="BP158" s="57"/>
      <c r="BQ158" s="57"/>
      <c r="BR158" s="57"/>
      <c r="BS158" s="57"/>
      <c r="BT158" s="57"/>
      <c r="BU158" s="57"/>
      <c r="BV158" s="57"/>
      <c r="BW158" s="57"/>
      <c r="BX158" s="57"/>
      <c r="BY158" s="63"/>
      <c r="BZ158" s="63"/>
      <c r="CA158" s="63"/>
      <c r="CB158" s="63"/>
      <c r="CC158" s="63"/>
      <c r="CD158" s="63"/>
      <c r="CE158" s="63"/>
      <c r="CF158" s="63"/>
    </row>
    <row r="159" spans="1:84">
      <c r="A159" s="29">
        <v>34501</v>
      </c>
      <c r="B159" s="27" t="s">
        <v>525</v>
      </c>
      <c r="C159" s="91">
        <v>10633581</v>
      </c>
      <c r="D159" s="86">
        <v>6.0800000000000001E-5</v>
      </c>
      <c r="E159" s="308"/>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8"/>
      <c r="AV159" s="58"/>
      <c r="AW159" s="58"/>
      <c r="AX159" s="58"/>
      <c r="AY159" s="58"/>
      <c r="AZ159" s="58"/>
      <c r="BA159" s="58"/>
      <c r="BB159" s="58"/>
      <c r="BC159" s="59"/>
      <c r="BD159" s="60"/>
      <c r="BE159" s="61"/>
      <c r="BF159" s="61"/>
      <c r="BG159" s="62"/>
      <c r="BH159" s="62"/>
      <c r="BI159" s="57"/>
      <c r="BJ159" s="57"/>
      <c r="BK159" s="57"/>
      <c r="BL159" s="57"/>
      <c r="BM159" s="57"/>
      <c r="BN159" s="57"/>
      <c r="BO159" s="57"/>
      <c r="BP159" s="57"/>
      <c r="BQ159" s="57"/>
      <c r="BR159" s="57"/>
      <c r="BS159" s="57"/>
      <c r="BT159" s="57"/>
      <c r="BU159" s="57"/>
      <c r="BV159" s="57"/>
      <c r="BW159" s="57"/>
      <c r="BX159" s="57"/>
      <c r="BY159" s="63"/>
      <c r="BZ159" s="63"/>
      <c r="CA159" s="63"/>
      <c r="CB159" s="63"/>
      <c r="CC159" s="63"/>
      <c r="CD159" s="63"/>
      <c r="CE159" s="63"/>
      <c r="CF159" s="63"/>
    </row>
    <row r="160" spans="1:84">
      <c r="A160" s="29">
        <v>34505</v>
      </c>
      <c r="B160" s="27" t="s">
        <v>526</v>
      </c>
      <c r="C160" s="91">
        <v>95832530</v>
      </c>
      <c r="D160" s="86">
        <v>5.4839999999999999E-4</v>
      </c>
      <c r="E160" s="308"/>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8"/>
      <c r="AV160" s="58"/>
      <c r="AW160" s="58"/>
      <c r="AX160" s="58"/>
      <c r="AY160" s="58"/>
      <c r="AZ160" s="58"/>
      <c r="BA160" s="58"/>
      <c r="BB160" s="58"/>
      <c r="BC160" s="59"/>
      <c r="BD160" s="60"/>
      <c r="BE160" s="61"/>
      <c r="BF160" s="61"/>
      <c r="BG160" s="62"/>
      <c r="BH160" s="62"/>
      <c r="BI160" s="57"/>
      <c r="BJ160" s="57"/>
      <c r="BK160" s="57"/>
      <c r="BL160" s="57"/>
      <c r="BM160" s="57"/>
      <c r="BN160" s="57"/>
      <c r="BO160" s="57"/>
      <c r="BP160" s="57"/>
      <c r="BQ160" s="57"/>
      <c r="BR160" s="57"/>
      <c r="BS160" s="57"/>
      <c r="BT160" s="57"/>
      <c r="BU160" s="57"/>
      <c r="BV160" s="57"/>
      <c r="BW160" s="57"/>
      <c r="BX160" s="57"/>
      <c r="BY160" s="63"/>
      <c r="BZ160" s="63"/>
      <c r="CA160" s="63"/>
      <c r="CB160" s="63"/>
      <c r="CC160" s="63"/>
      <c r="CD160" s="63"/>
      <c r="CE160" s="63"/>
      <c r="CF160" s="63"/>
    </row>
    <row r="161" spans="1:84">
      <c r="A161" s="29">
        <v>34600</v>
      </c>
      <c r="B161" s="27" t="s">
        <v>527</v>
      </c>
      <c r="C161" s="91">
        <v>171163820</v>
      </c>
      <c r="D161" s="86">
        <v>9.7940000000000006E-4</v>
      </c>
      <c r="E161" s="308"/>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8"/>
      <c r="AV161" s="58"/>
      <c r="AW161" s="58"/>
      <c r="AX161" s="58"/>
      <c r="AY161" s="58"/>
      <c r="AZ161" s="58"/>
      <c r="BA161" s="58"/>
      <c r="BB161" s="58"/>
      <c r="BC161" s="59"/>
      <c r="BD161" s="60"/>
      <c r="BE161" s="61"/>
      <c r="BF161" s="61"/>
      <c r="BG161" s="62"/>
      <c r="BH161" s="62"/>
      <c r="BI161" s="57"/>
      <c r="BJ161" s="57"/>
      <c r="BK161" s="57"/>
      <c r="BL161" s="57"/>
      <c r="BM161" s="57"/>
      <c r="BN161" s="57"/>
      <c r="BO161" s="57"/>
      <c r="BP161" s="57"/>
      <c r="BQ161" s="57"/>
      <c r="BR161" s="57"/>
      <c r="BS161" s="57"/>
      <c r="BT161" s="57"/>
      <c r="BU161" s="57"/>
      <c r="BV161" s="57"/>
      <c r="BW161" s="57"/>
      <c r="BX161" s="57"/>
      <c r="BY161" s="63"/>
      <c r="BZ161" s="63"/>
      <c r="CA161" s="63"/>
      <c r="CB161" s="63"/>
      <c r="CC161" s="63"/>
      <c r="CD161" s="63"/>
      <c r="CE161" s="63"/>
      <c r="CF161" s="63"/>
    </row>
    <row r="162" spans="1:84">
      <c r="A162" s="29">
        <v>34605</v>
      </c>
      <c r="B162" s="27" t="s">
        <v>528</v>
      </c>
      <c r="C162" s="91">
        <v>32731401</v>
      </c>
      <c r="D162" s="86">
        <v>1.873E-4</v>
      </c>
      <c r="E162" s="308"/>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8"/>
      <c r="AV162" s="58"/>
      <c r="AW162" s="58"/>
      <c r="AX162" s="58"/>
      <c r="AY162" s="58"/>
      <c r="AZ162" s="58"/>
      <c r="BA162" s="58"/>
      <c r="BB162" s="58"/>
      <c r="BC162" s="59"/>
      <c r="BD162" s="60"/>
      <c r="BE162" s="61"/>
      <c r="BF162" s="61"/>
      <c r="BG162" s="62"/>
      <c r="BH162" s="62"/>
      <c r="BI162" s="57"/>
      <c r="BJ162" s="57"/>
      <c r="BK162" s="57"/>
      <c r="BL162" s="57"/>
      <c r="BM162" s="57"/>
      <c r="BN162" s="57"/>
      <c r="BO162" s="57"/>
      <c r="BP162" s="57"/>
      <c r="BQ162" s="57"/>
      <c r="BR162" s="57"/>
      <c r="BS162" s="57"/>
      <c r="BT162" s="57"/>
      <c r="BU162" s="57"/>
      <c r="BV162" s="57"/>
      <c r="BW162" s="57"/>
      <c r="BX162" s="57"/>
      <c r="BY162" s="63"/>
      <c r="BZ162" s="63"/>
      <c r="CA162" s="63"/>
      <c r="CB162" s="63"/>
      <c r="CC162" s="63"/>
      <c r="CD162" s="63"/>
      <c r="CE162" s="63"/>
      <c r="CF162" s="63"/>
    </row>
    <row r="163" spans="1:84">
      <c r="A163" s="29">
        <v>34700</v>
      </c>
      <c r="B163" s="27" t="s">
        <v>529</v>
      </c>
      <c r="C163" s="91">
        <v>517785368</v>
      </c>
      <c r="D163" s="86">
        <v>2.9627999999999998E-3</v>
      </c>
      <c r="E163" s="308"/>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8"/>
      <c r="AV163" s="58"/>
      <c r="AW163" s="58"/>
      <c r="AX163" s="58"/>
      <c r="AY163" s="58"/>
      <c r="AZ163" s="58"/>
      <c r="BA163" s="58"/>
      <c r="BB163" s="58"/>
      <c r="BC163" s="59"/>
      <c r="BD163" s="60"/>
      <c r="BE163" s="61"/>
      <c r="BF163" s="61"/>
      <c r="BG163" s="62"/>
      <c r="BH163" s="62"/>
      <c r="BI163" s="57"/>
      <c r="BJ163" s="57"/>
      <c r="BK163" s="57"/>
      <c r="BL163" s="57"/>
      <c r="BM163" s="57"/>
      <c r="BN163" s="57"/>
      <c r="BO163" s="57"/>
      <c r="BP163" s="57"/>
      <c r="BQ163" s="57"/>
      <c r="BR163" s="57"/>
      <c r="BS163" s="57"/>
      <c r="BT163" s="57"/>
      <c r="BU163" s="57"/>
      <c r="BV163" s="57"/>
      <c r="BW163" s="57"/>
      <c r="BX163" s="57"/>
      <c r="BY163" s="63"/>
      <c r="BZ163" s="63"/>
      <c r="CA163" s="63"/>
      <c r="CB163" s="63"/>
      <c r="CC163" s="63"/>
      <c r="CD163" s="63"/>
      <c r="CE163" s="63"/>
      <c r="CF163" s="63"/>
    </row>
    <row r="164" spans="1:84">
      <c r="A164" s="29">
        <v>34800</v>
      </c>
      <c r="B164" s="27" t="s">
        <v>530</v>
      </c>
      <c r="C164" s="91">
        <v>54982252</v>
      </c>
      <c r="D164" s="86">
        <v>3.146E-4</v>
      </c>
      <c r="E164" s="308"/>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8"/>
      <c r="AV164" s="58"/>
      <c r="AW164" s="58"/>
      <c r="AX164" s="58"/>
      <c r="AY164" s="58"/>
      <c r="AZ164" s="58"/>
      <c r="BA164" s="58"/>
      <c r="BB164" s="58"/>
      <c r="BC164" s="59"/>
      <c r="BD164" s="60"/>
      <c r="BE164" s="61"/>
      <c r="BF164" s="61"/>
      <c r="BG164" s="62"/>
      <c r="BH164" s="62"/>
      <c r="BI164" s="57"/>
      <c r="BJ164" s="57"/>
      <c r="BK164" s="57"/>
      <c r="BL164" s="57"/>
      <c r="BM164" s="57"/>
      <c r="BN164" s="57"/>
      <c r="BO164" s="57"/>
      <c r="BP164" s="57"/>
      <c r="BQ164" s="57"/>
      <c r="BR164" s="57"/>
      <c r="BS164" s="57"/>
      <c r="BT164" s="57"/>
      <c r="BU164" s="57"/>
      <c r="BV164" s="57"/>
      <c r="BW164" s="57"/>
      <c r="BX164" s="57"/>
      <c r="BY164" s="63"/>
      <c r="BZ164" s="63"/>
      <c r="CA164" s="63"/>
      <c r="CB164" s="63"/>
      <c r="CC164" s="63"/>
      <c r="CD164" s="63"/>
      <c r="CE164" s="63"/>
      <c r="CF164" s="63"/>
    </row>
    <row r="165" spans="1:84">
      <c r="A165" s="29">
        <v>34900</v>
      </c>
      <c r="B165" s="27" t="s">
        <v>531</v>
      </c>
      <c r="C165" s="91">
        <v>1096391139</v>
      </c>
      <c r="D165" s="86">
        <v>6.2735999999999998E-3</v>
      </c>
      <c r="E165" s="308"/>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8"/>
      <c r="AV165" s="58"/>
      <c r="AW165" s="58"/>
      <c r="AX165" s="58"/>
      <c r="AY165" s="58"/>
      <c r="AZ165" s="58"/>
      <c r="BA165" s="58"/>
      <c r="BB165" s="58"/>
      <c r="BC165" s="59"/>
      <c r="BD165" s="60"/>
      <c r="BE165" s="61"/>
      <c r="BF165" s="61"/>
      <c r="BG165" s="62"/>
      <c r="BH165" s="62"/>
      <c r="BI165" s="57"/>
      <c r="BJ165" s="57"/>
      <c r="BK165" s="57"/>
      <c r="BL165" s="57"/>
      <c r="BM165" s="57"/>
      <c r="BN165" s="57"/>
      <c r="BO165" s="57"/>
      <c r="BP165" s="57"/>
      <c r="BQ165" s="57"/>
      <c r="BR165" s="57"/>
      <c r="BS165" s="57"/>
      <c r="BT165" s="57"/>
      <c r="BU165" s="57"/>
      <c r="BV165" s="57"/>
      <c r="BW165" s="57"/>
      <c r="BX165" s="57"/>
      <c r="BY165" s="63"/>
      <c r="BZ165" s="63"/>
      <c r="CA165" s="63"/>
      <c r="CB165" s="63"/>
      <c r="CC165" s="63"/>
      <c r="CD165" s="63"/>
      <c r="CE165" s="63"/>
      <c r="CF165" s="63"/>
    </row>
    <row r="166" spans="1:84">
      <c r="A166" s="29">
        <v>34901</v>
      </c>
      <c r="B166" s="27" t="s">
        <v>532</v>
      </c>
      <c r="C166" s="91">
        <v>29194775</v>
      </c>
      <c r="D166" s="86">
        <v>1.671E-4</v>
      </c>
      <c r="E166" s="308"/>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8"/>
      <c r="AV166" s="58"/>
      <c r="AW166" s="58"/>
      <c r="AX166" s="58"/>
      <c r="AY166" s="58"/>
      <c r="AZ166" s="58"/>
      <c r="BA166" s="58"/>
      <c r="BB166" s="58"/>
      <c r="BC166" s="59"/>
      <c r="BD166" s="60"/>
      <c r="BE166" s="61"/>
      <c r="BF166" s="61"/>
      <c r="BG166" s="62"/>
      <c r="BH166" s="62"/>
      <c r="BI166" s="57"/>
      <c r="BJ166" s="57"/>
      <c r="BK166" s="57"/>
      <c r="BL166" s="57"/>
      <c r="BM166" s="57"/>
      <c r="BN166" s="57"/>
      <c r="BO166" s="57"/>
      <c r="BP166" s="57"/>
      <c r="BQ166" s="57"/>
      <c r="BR166" s="57"/>
      <c r="BS166" s="57"/>
      <c r="BT166" s="57"/>
      <c r="BU166" s="57"/>
      <c r="BV166" s="57"/>
      <c r="BW166" s="57"/>
      <c r="BX166" s="57"/>
      <c r="BY166" s="63"/>
      <c r="BZ166" s="63"/>
      <c r="CA166" s="63"/>
      <c r="CB166" s="63"/>
      <c r="CC166" s="63"/>
      <c r="CD166" s="63"/>
      <c r="CE166" s="63"/>
      <c r="CF166" s="63"/>
    </row>
    <row r="167" spans="1:84">
      <c r="A167" s="29">
        <v>34903</v>
      </c>
      <c r="B167" s="27" t="s">
        <v>533</v>
      </c>
      <c r="C167" s="91">
        <v>1080183</v>
      </c>
      <c r="D167" s="86">
        <v>6.1999999999999999E-6</v>
      </c>
      <c r="E167" s="308"/>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8"/>
      <c r="AV167" s="58"/>
      <c r="AW167" s="58"/>
      <c r="AX167" s="58"/>
      <c r="AY167" s="58"/>
      <c r="AZ167" s="58"/>
      <c r="BA167" s="58"/>
      <c r="BB167" s="58"/>
      <c r="BC167" s="59"/>
      <c r="BD167" s="60"/>
      <c r="BE167" s="61"/>
      <c r="BF167" s="61"/>
      <c r="BG167" s="62"/>
      <c r="BH167" s="62"/>
      <c r="BI167" s="57"/>
      <c r="BJ167" s="57"/>
      <c r="BK167" s="57"/>
      <c r="BL167" s="57"/>
      <c r="BM167" s="57"/>
      <c r="BN167" s="57"/>
      <c r="BO167" s="57"/>
      <c r="BP167" s="57"/>
      <c r="BQ167" s="57"/>
      <c r="BR167" s="57"/>
      <c r="BS167" s="57"/>
      <c r="BT167" s="57"/>
      <c r="BU167" s="57"/>
      <c r="BV167" s="57"/>
      <c r="BW167" s="57"/>
      <c r="BX167" s="57"/>
      <c r="BY167" s="63"/>
      <c r="BZ167" s="63"/>
      <c r="CA167" s="63"/>
      <c r="CB167" s="63"/>
      <c r="CC167" s="63"/>
      <c r="CD167" s="63"/>
      <c r="CE167" s="63"/>
      <c r="CF167" s="63"/>
    </row>
    <row r="168" spans="1:84">
      <c r="A168" s="29">
        <v>34905</v>
      </c>
      <c r="B168" s="27" t="s">
        <v>534</v>
      </c>
      <c r="C168" s="91">
        <v>103034016</v>
      </c>
      <c r="D168" s="86">
        <v>5.8960000000000002E-4</v>
      </c>
      <c r="E168" s="308"/>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8"/>
      <c r="AV168" s="58"/>
      <c r="AW168" s="58"/>
      <c r="AX168" s="58"/>
      <c r="AY168" s="58"/>
      <c r="AZ168" s="58"/>
      <c r="BA168" s="58"/>
      <c r="BB168" s="58"/>
      <c r="BC168" s="59"/>
      <c r="BD168" s="60"/>
      <c r="BE168" s="61"/>
      <c r="BF168" s="61"/>
      <c r="BG168" s="62"/>
      <c r="BH168" s="62"/>
      <c r="BI168" s="57"/>
      <c r="BJ168" s="57"/>
      <c r="BK168" s="57"/>
      <c r="BL168" s="57"/>
      <c r="BM168" s="57"/>
      <c r="BN168" s="57"/>
      <c r="BO168" s="57"/>
      <c r="BP168" s="57"/>
      <c r="BQ168" s="57"/>
      <c r="BR168" s="57"/>
      <c r="BS168" s="57"/>
      <c r="BT168" s="57"/>
      <c r="BU168" s="57"/>
      <c r="BV168" s="57"/>
      <c r="BW168" s="57"/>
      <c r="BX168" s="57"/>
      <c r="BY168" s="63"/>
      <c r="BZ168" s="63"/>
      <c r="CA168" s="63"/>
      <c r="CB168" s="63"/>
      <c r="CC168" s="63"/>
      <c r="CD168" s="63"/>
      <c r="CE168" s="63"/>
      <c r="CF168" s="63"/>
    </row>
    <row r="169" spans="1:84">
      <c r="A169" s="29">
        <v>34910</v>
      </c>
      <c r="B169" s="27" t="s">
        <v>535</v>
      </c>
      <c r="C169" s="91">
        <v>346341536</v>
      </c>
      <c r="D169" s="86">
        <v>1.9818000000000001E-3</v>
      </c>
      <c r="E169" s="308"/>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8"/>
      <c r="AV169" s="58"/>
      <c r="AW169" s="58"/>
      <c r="AX169" s="58"/>
      <c r="AY169" s="58"/>
      <c r="AZ169" s="58"/>
      <c r="BA169" s="58"/>
      <c r="BB169" s="58"/>
      <c r="BC169" s="59"/>
      <c r="BD169" s="60"/>
      <c r="BE169" s="61"/>
      <c r="BF169" s="61"/>
      <c r="BG169" s="62"/>
      <c r="BH169" s="62"/>
      <c r="BI169" s="57"/>
      <c r="BJ169" s="57"/>
      <c r="BK169" s="57"/>
      <c r="BL169" s="57"/>
      <c r="BM169" s="57"/>
      <c r="BN169" s="57"/>
      <c r="BO169" s="57"/>
      <c r="BP169" s="57"/>
      <c r="BQ169" s="57"/>
      <c r="BR169" s="57"/>
      <c r="BS169" s="57"/>
      <c r="BT169" s="57"/>
      <c r="BU169" s="57"/>
      <c r="BV169" s="57"/>
      <c r="BW169" s="57"/>
      <c r="BX169" s="57"/>
      <c r="BY169" s="63"/>
      <c r="BZ169" s="63"/>
      <c r="CA169" s="63"/>
      <c r="CB169" s="63"/>
      <c r="CC169" s="63"/>
      <c r="CD169" s="63"/>
      <c r="CE169" s="63"/>
      <c r="CF169" s="63"/>
    </row>
    <row r="170" spans="1:84">
      <c r="A170" s="29">
        <v>35000</v>
      </c>
      <c r="B170" s="27" t="s">
        <v>536</v>
      </c>
      <c r="C170" s="91">
        <v>234450562</v>
      </c>
      <c r="D170" s="86">
        <v>1.3415E-3</v>
      </c>
      <c r="E170" s="308"/>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8"/>
      <c r="AV170" s="58"/>
      <c r="AW170" s="58"/>
      <c r="AX170" s="58"/>
      <c r="AY170" s="58"/>
      <c r="AZ170" s="58"/>
      <c r="BA170" s="58"/>
      <c r="BB170" s="58"/>
      <c r="BC170" s="59"/>
      <c r="BD170" s="60"/>
      <c r="BE170" s="61"/>
      <c r="BF170" s="61"/>
      <c r="BG170" s="62"/>
      <c r="BH170" s="62"/>
      <c r="BI170" s="57"/>
      <c r="BJ170" s="57"/>
      <c r="BK170" s="57"/>
      <c r="BL170" s="57"/>
      <c r="BM170" s="57"/>
      <c r="BN170" s="57"/>
      <c r="BO170" s="57"/>
      <c r="BP170" s="57"/>
      <c r="BQ170" s="57"/>
      <c r="BR170" s="57"/>
      <c r="BS170" s="57"/>
      <c r="BT170" s="57"/>
      <c r="BU170" s="57"/>
      <c r="BV170" s="57"/>
      <c r="BW170" s="57"/>
      <c r="BX170" s="57"/>
      <c r="BY170" s="63"/>
      <c r="BZ170" s="63"/>
      <c r="CA170" s="63"/>
      <c r="CB170" s="63"/>
      <c r="CC170" s="63"/>
      <c r="CD170" s="63"/>
      <c r="CE170" s="63"/>
      <c r="CF170" s="63"/>
    </row>
    <row r="171" spans="1:84">
      <c r="A171" s="29">
        <v>35005</v>
      </c>
      <c r="B171" s="27" t="s">
        <v>537</v>
      </c>
      <c r="C171" s="91">
        <v>102022254</v>
      </c>
      <c r="D171" s="86">
        <v>5.8379999999999999E-4</v>
      </c>
      <c r="E171" s="308"/>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8"/>
      <c r="AV171" s="58"/>
      <c r="AW171" s="58"/>
      <c r="AX171" s="58"/>
      <c r="AY171" s="58"/>
      <c r="AZ171" s="58"/>
      <c r="BA171" s="58"/>
      <c r="BB171" s="58"/>
      <c r="BC171" s="59"/>
      <c r="BD171" s="60"/>
      <c r="BE171" s="61"/>
      <c r="BF171" s="61"/>
      <c r="BG171" s="62"/>
      <c r="BH171" s="62"/>
      <c r="BI171" s="57"/>
      <c r="BJ171" s="57"/>
      <c r="BK171" s="57"/>
      <c r="BL171" s="57"/>
      <c r="BM171" s="57"/>
      <c r="BN171" s="57"/>
      <c r="BO171" s="57"/>
      <c r="BP171" s="57"/>
      <c r="BQ171" s="57"/>
      <c r="BR171" s="57"/>
      <c r="BS171" s="57"/>
      <c r="BT171" s="57"/>
      <c r="BU171" s="57"/>
      <c r="BV171" s="57"/>
      <c r="BW171" s="57"/>
      <c r="BX171" s="57"/>
      <c r="BY171" s="63"/>
      <c r="BZ171" s="63"/>
      <c r="CA171" s="63"/>
      <c r="CB171" s="63"/>
      <c r="CC171" s="63"/>
      <c r="CD171" s="63"/>
      <c r="CE171" s="63"/>
      <c r="CF171" s="63"/>
    </row>
    <row r="172" spans="1:84">
      <c r="A172" s="29">
        <v>35100</v>
      </c>
      <c r="B172" s="27" t="s">
        <v>538</v>
      </c>
      <c r="C172" s="91">
        <v>2102010168</v>
      </c>
      <c r="D172" s="86">
        <v>1.2027700000000001E-2</v>
      </c>
      <c r="E172" s="308"/>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8"/>
      <c r="AV172" s="58"/>
      <c r="AW172" s="58"/>
      <c r="AX172" s="58"/>
      <c r="AY172" s="58"/>
      <c r="AZ172" s="58"/>
      <c r="BA172" s="58"/>
      <c r="BB172" s="58"/>
      <c r="BC172" s="59"/>
      <c r="BD172" s="60"/>
      <c r="BE172" s="61"/>
      <c r="BF172" s="61"/>
      <c r="BG172" s="62"/>
      <c r="BH172" s="62"/>
      <c r="BI172" s="57"/>
      <c r="BJ172" s="57"/>
      <c r="BK172" s="57"/>
      <c r="BL172" s="57"/>
      <c r="BM172" s="57"/>
      <c r="BN172" s="57"/>
      <c r="BO172" s="57"/>
      <c r="BP172" s="57"/>
      <c r="BQ172" s="57"/>
      <c r="BR172" s="57"/>
      <c r="BS172" s="57"/>
      <c r="BT172" s="57"/>
      <c r="BU172" s="57"/>
      <c r="BV172" s="57"/>
      <c r="BW172" s="57"/>
      <c r="BX172" s="57"/>
      <c r="BY172" s="63"/>
      <c r="BZ172" s="63"/>
      <c r="CA172" s="63"/>
      <c r="CB172" s="63"/>
      <c r="CC172" s="63"/>
      <c r="CD172" s="63"/>
      <c r="CE172" s="63"/>
      <c r="CF172" s="63"/>
    </row>
    <row r="173" spans="1:84">
      <c r="A173" s="29">
        <v>35105</v>
      </c>
      <c r="B173" s="27" t="s">
        <v>539</v>
      </c>
      <c r="C173" s="91">
        <v>176451453</v>
      </c>
      <c r="D173" s="86">
        <v>1.0097000000000001E-3</v>
      </c>
      <c r="E173" s="308"/>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8"/>
      <c r="AV173" s="58"/>
      <c r="AW173" s="58"/>
      <c r="AX173" s="58"/>
      <c r="AY173" s="58"/>
      <c r="AZ173" s="58"/>
      <c r="BA173" s="58"/>
      <c r="BB173" s="58"/>
      <c r="BC173" s="59"/>
      <c r="BD173" s="60"/>
      <c r="BE173" s="61"/>
      <c r="BF173" s="61"/>
      <c r="BG173" s="62"/>
      <c r="BH173" s="62"/>
      <c r="BI173" s="57"/>
      <c r="BJ173" s="57"/>
      <c r="BK173" s="57"/>
      <c r="BL173" s="57"/>
      <c r="BM173" s="57"/>
      <c r="BN173" s="57"/>
      <c r="BO173" s="57"/>
      <c r="BP173" s="57"/>
      <c r="BQ173" s="57"/>
      <c r="BR173" s="57"/>
      <c r="BS173" s="57"/>
      <c r="BT173" s="57"/>
      <c r="BU173" s="57"/>
      <c r="BV173" s="57"/>
      <c r="BW173" s="57"/>
      <c r="BX173" s="57"/>
      <c r="BY173" s="63"/>
      <c r="BZ173" s="63"/>
      <c r="CA173" s="63"/>
      <c r="CB173" s="63"/>
      <c r="CC173" s="63"/>
      <c r="CD173" s="63"/>
      <c r="CE173" s="63"/>
      <c r="CF173" s="63"/>
    </row>
    <row r="174" spans="1:84">
      <c r="A174" s="29">
        <v>35106</v>
      </c>
      <c r="B174" s="27" t="s">
        <v>540</v>
      </c>
      <c r="C174" s="91">
        <v>43895513</v>
      </c>
      <c r="D174" s="86">
        <v>2.5119999999999998E-4</v>
      </c>
      <c r="E174" s="308"/>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8"/>
      <c r="AV174" s="58"/>
      <c r="AW174" s="58"/>
      <c r="AX174" s="58"/>
      <c r="AY174" s="58"/>
      <c r="AZ174" s="58"/>
      <c r="BA174" s="58"/>
      <c r="BB174" s="58"/>
      <c r="BC174" s="59"/>
      <c r="BD174" s="60"/>
      <c r="BE174" s="61"/>
      <c r="BF174" s="61"/>
      <c r="BG174" s="62"/>
      <c r="BH174" s="62"/>
      <c r="BI174" s="57"/>
      <c r="BJ174" s="57"/>
      <c r="BK174" s="57"/>
      <c r="BL174" s="57"/>
      <c r="BM174" s="57"/>
      <c r="BN174" s="57"/>
      <c r="BO174" s="57"/>
      <c r="BP174" s="57"/>
      <c r="BQ174" s="57"/>
      <c r="BR174" s="57"/>
      <c r="BS174" s="57"/>
      <c r="BT174" s="57"/>
      <c r="BU174" s="57"/>
      <c r="BV174" s="57"/>
      <c r="BW174" s="57"/>
      <c r="BX174" s="57"/>
      <c r="BY174" s="63"/>
      <c r="BZ174" s="63"/>
      <c r="CA174" s="63"/>
      <c r="CB174" s="63"/>
      <c r="CC174" s="63"/>
      <c r="CD174" s="63"/>
      <c r="CE174" s="63"/>
      <c r="CF174" s="63"/>
    </row>
    <row r="175" spans="1:84">
      <c r="A175" s="29">
        <v>35200</v>
      </c>
      <c r="B175" s="27" t="s">
        <v>541</v>
      </c>
      <c r="C175" s="91">
        <v>82356208</v>
      </c>
      <c r="D175" s="86">
        <v>4.7120000000000002E-4</v>
      </c>
      <c r="E175" s="308"/>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8"/>
      <c r="AV175" s="58"/>
      <c r="AW175" s="58"/>
      <c r="AX175" s="58"/>
      <c r="AY175" s="58"/>
      <c r="AZ175" s="58"/>
      <c r="BA175" s="58"/>
      <c r="BB175" s="58"/>
      <c r="BC175" s="59"/>
      <c r="BD175" s="60"/>
      <c r="BE175" s="61"/>
      <c r="BF175" s="61"/>
      <c r="BG175" s="62"/>
      <c r="BH175" s="62"/>
      <c r="BI175" s="57"/>
      <c r="BJ175" s="57"/>
      <c r="BK175" s="57"/>
      <c r="BL175" s="57"/>
      <c r="BM175" s="57"/>
      <c r="BN175" s="57"/>
      <c r="BO175" s="57"/>
      <c r="BP175" s="57"/>
      <c r="BQ175" s="57"/>
      <c r="BR175" s="57"/>
      <c r="BS175" s="57"/>
      <c r="BT175" s="57"/>
      <c r="BU175" s="57"/>
      <c r="BV175" s="57"/>
      <c r="BW175" s="57"/>
      <c r="BX175" s="57"/>
      <c r="BY175" s="63"/>
      <c r="BZ175" s="63"/>
      <c r="CA175" s="63"/>
      <c r="CB175" s="63"/>
      <c r="CC175" s="63"/>
      <c r="CD175" s="63"/>
      <c r="CE175" s="63"/>
      <c r="CF175" s="63"/>
    </row>
    <row r="176" spans="1:84">
      <c r="A176" s="29">
        <v>35300</v>
      </c>
      <c r="B176" s="27" t="s">
        <v>542</v>
      </c>
      <c r="C176" s="91">
        <v>619547282</v>
      </c>
      <c r="D176" s="86">
        <v>3.5450999999999998E-3</v>
      </c>
      <c r="E176" s="308"/>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8"/>
      <c r="AV176" s="58"/>
      <c r="AW176" s="58"/>
      <c r="AX176" s="58"/>
      <c r="AY176" s="58"/>
      <c r="AZ176" s="58"/>
      <c r="BA176" s="58"/>
      <c r="BB176" s="58"/>
      <c r="BC176" s="59"/>
      <c r="BD176" s="60"/>
      <c r="BE176" s="61"/>
      <c r="BF176" s="61"/>
      <c r="BG176" s="62"/>
      <c r="BH176" s="62"/>
      <c r="BI176" s="57"/>
      <c r="BJ176" s="57"/>
      <c r="BK176" s="57"/>
      <c r="BL176" s="57"/>
      <c r="BM176" s="57"/>
      <c r="BN176" s="57"/>
      <c r="BO176" s="57"/>
      <c r="BP176" s="57"/>
      <c r="BQ176" s="57"/>
      <c r="BR176" s="57"/>
      <c r="BS176" s="57"/>
      <c r="BT176" s="57"/>
      <c r="BU176" s="57"/>
      <c r="BV176" s="57"/>
      <c r="BW176" s="57"/>
      <c r="BX176" s="57"/>
      <c r="BY176" s="63"/>
      <c r="BZ176" s="63"/>
      <c r="CA176" s="63"/>
      <c r="CB176" s="63"/>
      <c r="CC176" s="63"/>
      <c r="CD176" s="63"/>
      <c r="CE176" s="63"/>
      <c r="CF176" s="63"/>
    </row>
    <row r="177" spans="1:84">
      <c r="A177" s="29">
        <v>35305</v>
      </c>
      <c r="B177" s="27" t="s">
        <v>543</v>
      </c>
      <c r="C177" s="91">
        <v>217798661</v>
      </c>
      <c r="D177" s="86">
        <v>1.2462E-3</v>
      </c>
      <c r="E177" s="308"/>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8"/>
      <c r="AV177" s="58"/>
      <c r="AW177" s="58"/>
      <c r="AX177" s="58"/>
      <c r="AY177" s="58"/>
      <c r="AZ177" s="58"/>
      <c r="BA177" s="58"/>
      <c r="BB177" s="58"/>
      <c r="BC177" s="59"/>
      <c r="BD177" s="60"/>
      <c r="BE177" s="61"/>
      <c r="BF177" s="61"/>
      <c r="BG177" s="62"/>
      <c r="BH177" s="62"/>
      <c r="BI177" s="57"/>
      <c r="BJ177" s="57"/>
      <c r="BK177" s="57"/>
      <c r="BL177" s="57"/>
      <c r="BM177" s="57"/>
      <c r="BN177" s="57"/>
      <c r="BO177" s="57"/>
      <c r="BP177" s="57"/>
      <c r="BQ177" s="57"/>
      <c r="BR177" s="57"/>
      <c r="BS177" s="57"/>
      <c r="BT177" s="57"/>
      <c r="BU177" s="57"/>
      <c r="BV177" s="57"/>
      <c r="BW177" s="57"/>
      <c r="BX177" s="57"/>
      <c r="BY177" s="63"/>
      <c r="BZ177" s="63"/>
      <c r="CA177" s="63"/>
      <c r="CB177" s="63"/>
      <c r="CC177" s="63"/>
      <c r="CD177" s="63"/>
      <c r="CE177" s="63"/>
      <c r="CF177" s="63"/>
    </row>
    <row r="178" spans="1:84">
      <c r="A178" s="29">
        <v>35400</v>
      </c>
      <c r="B178" s="27" t="s">
        <v>544</v>
      </c>
      <c r="C178" s="91">
        <v>451440036</v>
      </c>
      <c r="D178" s="86">
        <v>2.5831000000000001E-3</v>
      </c>
      <c r="E178" s="308"/>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8"/>
      <c r="AV178" s="58"/>
      <c r="AW178" s="58"/>
      <c r="AX178" s="58"/>
      <c r="AY178" s="58"/>
      <c r="AZ178" s="58"/>
      <c r="BA178" s="58"/>
      <c r="BB178" s="58"/>
      <c r="BC178" s="59"/>
      <c r="BD178" s="60"/>
      <c r="BE178" s="61"/>
      <c r="BF178" s="61"/>
      <c r="BG178" s="62"/>
      <c r="BH178" s="62"/>
      <c r="BI178" s="57"/>
      <c r="BJ178" s="57"/>
      <c r="BK178" s="57"/>
      <c r="BL178" s="57"/>
      <c r="BM178" s="57"/>
      <c r="BN178" s="57"/>
      <c r="BO178" s="57"/>
      <c r="BP178" s="57"/>
      <c r="BQ178" s="57"/>
      <c r="BR178" s="57"/>
      <c r="BS178" s="57"/>
      <c r="BT178" s="57"/>
      <c r="BU178" s="57"/>
      <c r="BV178" s="57"/>
      <c r="BW178" s="57"/>
      <c r="BX178" s="57"/>
      <c r="BY178" s="63"/>
      <c r="BZ178" s="63"/>
      <c r="CA178" s="63"/>
      <c r="CB178" s="63"/>
      <c r="CC178" s="63"/>
      <c r="CD178" s="63"/>
      <c r="CE178" s="63"/>
      <c r="CF178" s="63"/>
    </row>
    <row r="179" spans="1:84">
      <c r="A179" s="29">
        <v>35401</v>
      </c>
      <c r="B179" s="27" t="s">
        <v>545</v>
      </c>
      <c r="C179" s="91">
        <v>4785050</v>
      </c>
      <c r="D179" s="86">
        <v>2.7399999999999999E-5</v>
      </c>
      <c r="E179" s="308"/>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8"/>
      <c r="AV179" s="58"/>
      <c r="AW179" s="58"/>
      <c r="AX179" s="58"/>
      <c r="AY179" s="58"/>
      <c r="AZ179" s="58"/>
      <c r="BA179" s="58"/>
      <c r="BB179" s="58"/>
      <c r="BC179" s="59"/>
      <c r="BD179" s="60"/>
      <c r="BE179" s="61"/>
      <c r="BF179" s="61"/>
      <c r="BG179" s="62"/>
      <c r="BH179" s="62"/>
      <c r="BI179" s="57"/>
      <c r="BJ179" s="57"/>
      <c r="BK179" s="57"/>
      <c r="BL179" s="57"/>
      <c r="BM179" s="57"/>
      <c r="BN179" s="57"/>
      <c r="BO179" s="57"/>
      <c r="BP179" s="57"/>
      <c r="BQ179" s="57"/>
      <c r="BR179" s="57"/>
      <c r="BS179" s="57"/>
      <c r="BT179" s="57"/>
      <c r="BU179" s="57"/>
      <c r="BV179" s="57"/>
      <c r="BW179" s="57"/>
      <c r="BX179" s="57"/>
      <c r="BY179" s="63"/>
      <c r="BZ179" s="63"/>
      <c r="CA179" s="63"/>
      <c r="CB179" s="63"/>
      <c r="CC179" s="63"/>
      <c r="CD179" s="63"/>
      <c r="CE179" s="63"/>
      <c r="CF179" s="63"/>
    </row>
    <row r="180" spans="1:84">
      <c r="A180" s="29">
        <v>35405</v>
      </c>
      <c r="B180" s="27" t="s">
        <v>546</v>
      </c>
      <c r="C180" s="91">
        <v>145556721</v>
      </c>
      <c r="D180" s="86">
        <v>8.3290000000000002E-4</v>
      </c>
      <c r="E180" s="308"/>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8"/>
      <c r="AV180" s="58"/>
      <c r="AW180" s="58"/>
      <c r="AX180" s="58"/>
      <c r="AY180" s="58"/>
      <c r="AZ180" s="58"/>
      <c r="BA180" s="58"/>
      <c r="BB180" s="58"/>
      <c r="BC180" s="59"/>
      <c r="BD180" s="60"/>
      <c r="BE180" s="61"/>
      <c r="BF180" s="61"/>
      <c r="BG180" s="62"/>
      <c r="BH180" s="62"/>
      <c r="BI180" s="57"/>
      <c r="BJ180" s="57"/>
      <c r="BK180" s="57"/>
      <c r="BL180" s="57"/>
      <c r="BM180" s="57"/>
      <c r="BN180" s="57"/>
      <c r="BO180" s="57"/>
      <c r="BP180" s="57"/>
      <c r="BQ180" s="57"/>
      <c r="BR180" s="57"/>
      <c r="BS180" s="57"/>
      <c r="BT180" s="57"/>
      <c r="BU180" s="57"/>
      <c r="BV180" s="57"/>
      <c r="BW180" s="57"/>
      <c r="BX180" s="57"/>
      <c r="BY180" s="63"/>
      <c r="BZ180" s="63"/>
      <c r="CA180" s="63"/>
      <c r="CB180" s="63"/>
      <c r="CC180" s="63"/>
      <c r="CD180" s="63"/>
      <c r="CE180" s="63"/>
      <c r="CF180" s="63"/>
    </row>
    <row r="181" spans="1:84">
      <c r="A181" s="29">
        <v>35500</v>
      </c>
      <c r="B181" s="27" t="s">
        <v>547</v>
      </c>
      <c r="C181" s="91">
        <v>620258524</v>
      </c>
      <c r="D181" s="86">
        <v>3.5490999999999999E-3</v>
      </c>
      <c r="E181" s="308"/>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8"/>
      <c r="AV181" s="58"/>
      <c r="AW181" s="58"/>
      <c r="AX181" s="58"/>
      <c r="AY181" s="58"/>
      <c r="AZ181" s="58"/>
      <c r="BA181" s="58"/>
      <c r="BB181" s="58"/>
      <c r="BC181" s="59"/>
      <c r="BD181" s="60"/>
      <c r="BE181" s="61"/>
      <c r="BF181" s="61"/>
      <c r="BG181" s="62"/>
      <c r="BH181" s="62"/>
      <c r="BI181" s="57"/>
      <c r="BJ181" s="57"/>
      <c r="BK181" s="57"/>
      <c r="BL181" s="57"/>
      <c r="BM181" s="57"/>
      <c r="BN181" s="57"/>
      <c r="BO181" s="57"/>
      <c r="BP181" s="57"/>
      <c r="BQ181" s="57"/>
      <c r="BR181" s="57"/>
      <c r="BS181" s="57"/>
      <c r="BT181" s="57"/>
      <c r="BU181" s="57"/>
      <c r="BV181" s="57"/>
      <c r="BW181" s="57"/>
      <c r="BX181" s="57"/>
      <c r="BY181" s="63"/>
      <c r="BZ181" s="63"/>
      <c r="CA181" s="63"/>
      <c r="CB181" s="63"/>
      <c r="CC181" s="63"/>
      <c r="CD181" s="63"/>
      <c r="CE181" s="63"/>
      <c r="CF181" s="63"/>
    </row>
    <row r="182" spans="1:84">
      <c r="A182" s="29">
        <v>35600</v>
      </c>
      <c r="B182" s="27" t="s">
        <v>548</v>
      </c>
      <c r="C182" s="91">
        <v>262523983</v>
      </c>
      <c r="D182" s="86">
        <v>1.5022E-3</v>
      </c>
      <c r="E182" s="308"/>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8"/>
      <c r="AV182" s="58"/>
      <c r="AW182" s="58"/>
      <c r="AX182" s="58"/>
      <c r="AY182" s="58"/>
      <c r="AZ182" s="58"/>
      <c r="BA182" s="58"/>
      <c r="BB182" s="58"/>
      <c r="BC182" s="59"/>
      <c r="BD182" s="60"/>
      <c r="BE182" s="61"/>
      <c r="BF182" s="61"/>
      <c r="BG182" s="62"/>
      <c r="BH182" s="62"/>
      <c r="BI182" s="57"/>
      <c r="BJ182" s="57"/>
      <c r="BK182" s="57"/>
      <c r="BL182" s="57"/>
      <c r="BM182" s="57"/>
      <c r="BN182" s="57"/>
      <c r="BO182" s="57"/>
      <c r="BP182" s="57"/>
      <c r="BQ182" s="57"/>
      <c r="BR182" s="57"/>
      <c r="BS182" s="57"/>
      <c r="BT182" s="57"/>
      <c r="BU182" s="57"/>
      <c r="BV182" s="57"/>
      <c r="BW182" s="57"/>
      <c r="BX182" s="57"/>
      <c r="BY182" s="63"/>
      <c r="BZ182" s="63"/>
      <c r="CA182" s="63"/>
      <c r="CB182" s="63"/>
      <c r="CC182" s="63"/>
      <c r="CD182" s="63"/>
      <c r="CE182" s="63"/>
      <c r="CF182" s="63"/>
    </row>
    <row r="183" spans="1:84">
      <c r="A183" s="29">
        <v>35700</v>
      </c>
      <c r="B183" s="27" t="s">
        <v>549</v>
      </c>
      <c r="C183" s="91">
        <v>141326184</v>
      </c>
      <c r="D183" s="86">
        <v>8.0869999999999998E-4</v>
      </c>
      <c r="E183" s="308"/>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8"/>
      <c r="AV183" s="58"/>
      <c r="AW183" s="58"/>
      <c r="AX183" s="58"/>
      <c r="AY183" s="58"/>
      <c r="AZ183" s="58"/>
      <c r="BA183" s="58"/>
      <c r="BB183" s="58"/>
      <c r="BC183" s="59"/>
      <c r="BD183" s="60"/>
      <c r="BE183" s="61"/>
      <c r="BF183" s="61"/>
      <c r="BG183" s="62"/>
      <c r="BH183" s="62"/>
      <c r="BI183" s="57"/>
      <c r="BJ183" s="57"/>
      <c r="BK183" s="57"/>
      <c r="BL183" s="57"/>
      <c r="BM183" s="57"/>
      <c r="BN183" s="57"/>
      <c r="BO183" s="57"/>
      <c r="BP183" s="57"/>
      <c r="BQ183" s="57"/>
      <c r="BR183" s="57"/>
      <c r="BS183" s="57"/>
      <c r="BT183" s="57"/>
      <c r="BU183" s="57"/>
      <c r="BV183" s="57"/>
      <c r="BW183" s="57"/>
      <c r="BX183" s="57"/>
      <c r="BY183" s="63"/>
      <c r="BZ183" s="63"/>
      <c r="CA183" s="63"/>
      <c r="CB183" s="63"/>
      <c r="CC183" s="63"/>
      <c r="CD183" s="63"/>
      <c r="CE183" s="63"/>
      <c r="CF183" s="63"/>
    </row>
    <row r="184" spans="1:84">
      <c r="A184" s="29">
        <v>35800</v>
      </c>
      <c r="B184" s="27" t="s">
        <v>550</v>
      </c>
      <c r="C184" s="91">
        <v>187645462</v>
      </c>
      <c r="D184" s="86">
        <v>1.0736999999999999E-3</v>
      </c>
      <c r="E184" s="308"/>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8"/>
      <c r="AV184" s="58"/>
      <c r="AW184" s="58"/>
      <c r="AX184" s="58"/>
      <c r="AY184" s="58"/>
      <c r="AZ184" s="58"/>
      <c r="BA184" s="58"/>
      <c r="BB184" s="58"/>
      <c r="BC184" s="59"/>
      <c r="BD184" s="60"/>
      <c r="BE184" s="61"/>
      <c r="BF184" s="61"/>
      <c r="BG184" s="62"/>
      <c r="BH184" s="62"/>
      <c r="BI184" s="57"/>
      <c r="BJ184" s="57"/>
      <c r="BK184" s="57"/>
      <c r="BL184" s="57"/>
      <c r="BM184" s="57"/>
      <c r="BN184" s="57"/>
      <c r="BO184" s="57"/>
      <c r="BP184" s="57"/>
      <c r="BQ184" s="57"/>
      <c r="BR184" s="57"/>
      <c r="BS184" s="57"/>
      <c r="BT184" s="57"/>
      <c r="BU184" s="57"/>
      <c r="BV184" s="57"/>
      <c r="BW184" s="57"/>
      <c r="BX184" s="57"/>
      <c r="BY184" s="63"/>
      <c r="BZ184" s="63"/>
      <c r="CA184" s="63"/>
      <c r="CB184" s="63"/>
      <c r="CC184" s="63"/>
      <c r="CD184" s="63"/>
      <c r="CE184" s="63"/>
      <c r="CF184" s="63"/>
    </row>
    <row r="185" spans="1:84">
      <c r="A185" s="29">
        <v>35805</v>
      </c>
      <c r="B185" s="27" t="s">
        <v>551</v>
      </c>
      <c r="C185" s="91">
        <v>38949676</v>
      </c>
      <c r="D185" s="86">
        <v>2.229E-4</v>
      </c>
      <c r="E185" s="308"/>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8"/>
      <c r="AV185" s="58"/>
      <c r="AW185" s="58"/>
      <c r="AX185" s="58"/>
      <c r="AY185" s="58"/>
      <c r="AZ185" s="58"/>
      <c r="BA185" s="58"/>
      <c r="BB185" s="58"/>
      <c r="BC185" s="59"/>
      <c r="BD185" s="60"/>
      <c r="BE185" s="61"/>
      <c r="BF185" s="61"/>
      <c r="BG185" s="62"/>
      <c r="BH185" s="62"/>
      <c r="BI185" s="57"/>
      <c r="BJ185" s="57"/>
      <c r="BK185" s="57"/>
      <c r="BL185" s="57"/>
      <c r="BM185" s="57"/>
      <c r="BN185" s="57"/>
      <c r="BO185" s="57"/>
      <c r="BP185" s="57"/>
      <c r="BQ185" s="57"/>
      <c r="BR185" s="57"/>
      <c r="BS185" s="57"/>
      <c r="BT185" s="57"/>
      <c r="BU185" s="57"/>
      <c r="BV185" s="57"/>
      <c r="BW185" s="57"/>
      <c r="BX185" s="57"/>
      <c r="BY185" s="63"/>
      <c r="BZ185" s="63"/>
      <c r="CA185" s="63"/>
      <c r="CB185" s="63"/>
      <c r="CC185" s="63"/>
      <c r="CD185" s="63"/>
      <c r="CE185" s="63"/>
      <c r="CF185" s="63"/>
    </row>
    <row r="186" spans="1:84">
      <c r="A186" s="29">
        <v>35900</v>
      </c>
      <c r="B186" s="27" t="s">
        <v>552</v>
      </c>
      <c r="C186" s="91">
        <v>366980229</v>
      </c>
      <c r="D186" s="86">
        <v>2.0999E-3</v>
      </c>
      <c r="E186" s="308"/>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8"/>
      <c r="AV186" s="58"/>
      <c r="AW186" s="58"/>
      <c r="AX186" s="58"/>
      <c r="AY186" s="58"/>
      <c r="AZ186" s="58"/>
      <c r="BA186" s="58"/>
      <c r="BB186" s="58"/>
      <c r="BC186" s="59"/>
      <c r="BD186" s="60"/>
      <c r="BE186" s="61"/>
      <c r="BF186" s="61"/>
      <c r="BG186" s="62"/>
      <c r="BH186" s="62"/>
      <c r="BI186" s="57"/>
      <c r="BJ186" s="57"/>
      <c r="BK186" s="57"/>
      <c r="BL186" s="57"/>
      <c r="BM186" s="57"/>
      <c r="BN186" s="57"/>
      <c r="BO186" s="57"/>
      <c r="BP186" s="57"/>
      <c r="BQ186" s="57"/>
      <c r="BR186" s="57"/>
      <c r="BS186" s="57"/>
      <c r="BT186" s="57"/>
      <c r="BU186" s="57"/>
      <c r="BV186" s="57"/>
      <c r="BW186" s="57"/>
      <c r="BX186" s="57"/>
      <c r="BY186" s="63"/>
      <c r="BZ186" s="63"/>
      <c r="CA186" s="63"/>
      <c r="CB186" s="63"/>
      <c r="CC186" s="63"/>
      <c r="CD186" s="63"/>
      <c r="CE186" s="63"/>
      <c r="CF186" s="63"/>
    </row>
    <row r="187" spans="1:84">
      <c r="A187" s="29">
        <v>35905</v>
      </c>
      <c r="B187" s="27" t="s">
        <v>553</v>
      </c>
      <c r="C187" s="91">
        <v>42805511</v>
      </c>
      <c r="D187" s="86">
        <v>2.4489999999999999E-4</v>
      </c>
      <c r="E187" s="308"/>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8"/>
      <c r="AV187" s="58"/>
      <c r="AW187" s="58"/>
      <c r="AX187" s="58"/>
      <c r="AY187" s="58"/>
      <c r="AZ187" s="58"/>
      <c r="BA187" s="58"/>
      <c r="BB187" s="58"/>
      <c r="BC187" s="59"/>
      <c r="BD187" s="60"/>
      <c r="BE187" s="61"/>
      <c r="BF187" s="61"/>
      <c r="BG187" s="62"/>
      <c r="BH187" s="62"/>
      <c r="BI187" s="57"/>
      <c r="BJ187" s="57"/>
      <c r="BK187" s="57"/>
      <c r="BL187" s="57"/>
      <c r="BM187" s="57"/>
      <c r="BN187" s="57"/>
      <c r="BO187" s="57"/>
      <c r="BP187" s="57"/>
      <c r="BQ187" s="57"/>
      <c r="BR187" s="57"/>
      <c r="BS187" s="57"/>
      <c r="BT187" s="57"/>
      <c r="BU187" s="57"/>
      <c r="BV187" s="57"/>
      <c r="BW187" s="57"/>
      <c r="BX187" s="57"/>
      <c r="BY187" s="63"/>
      <c r="BZ187" s="63"/>
      <c r="CA187" s="63"/>
      <c r="CB187" s="63"/>
      <c r="CC187" s="63"/>
      <c r="CD187" s="63"/>
      <c r="CE187" s="63"/>
      <c r="CF187" s="63"/>
    </row>
    <row r="188" spans="1:84">
      <c r="A188" s="29">
        <v>36000</v>
      </c>
      <c r="B188" s="27" t="s">
        <v>554</v>
      </c>
      <c r="C188" s="91">
        <v>9325103610</v>
      </c>
      <c r="D188" s="86">
        <v>5.33584E-2</v>
      </c>
      <c r="E188" s="308"/>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8"/>
      <c r="AV188" s="58"/>
      <c r="AW188" s="58"/>
      <c r="AX188" s="58"/>
      <c r="AY188" s="58"/>
      <c r="AZ188" s="58"/>
      <c r="BA188" s="58"/>
      <c r="BB188" s="58"/>
      <c r="BC188" s="59"/>
      <c r="BD188" s="60"/>
      <c r="BE188" s="61"/>
      <c r="BF188" s="61"/>
      <c r="BG188" s="62"/>
      <c r="BH188" s="62"/>
      <c r="BI188" s="57"/>
      <c r="BJ188" s="57"/>
      <c r="BK188" s="57"/>
      <c r="BL188" s="57"/>
      <c r="BM188" s="57"/>
      <c r="BN188" s="57"/>
      <c r="BO188" s="57"/>
      <c r="BP188" s="57"/>
      <c r="BQ188" s="57"/>
      <c r="BR188" s="57"/>
      <c r="BS188" s="57"/>
      <c r="BT188" s="57"/>
      <c r="BU188" s="57"/>
      <c r="BV188" s="57"/>
      <c r="BW188" s="57"/>
      <c r="BX188" s="57"/>
      <c r="BY188" s="63"/>
      <c r="BZ188" s="63"/>
      <c r="CA188" s="63"/>
      <c r="CB188" s="63"/>
      <c r="CC188" s="63"/>
      <c r="CD188" s="63"/>
      <c r="CE188" s="63"/>
      <c r="CF188" s="63"/>
    </row>
    <row r="189" spans="1:84">
      <c r="A189" s="29">
        <v>36003</v>
      </c>
      <c r="B189" s="27" t="s">
        <v>557</v>
      </c>
      <c r="C189" s="91">
        <v>63758467</v>
      </c>
      <c r="D189" s="86">
        <v>3.6479999999999998E-4</v>
      </c>
      <c r="E189" s="308"/>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8"/>
      <c r="AV189" s="58"/>
      <c r="AW189" s="58"/>
      <c r="AX189" s="58"/>
      <c r="AY189" s="58"/>
      <c r="AZ189" s="58"/>
      <c r="BA189" s="58"/>
      <c r="BB189" s="58"/>
      <c r="BC189" s="59"/>
      <c r="BD189" s="60"/>
      <c r="BE189" s="61"/>
      <c r="BF189" s="61"/>
      <c r="BG189" s="62"/>
      <c r="BH189" s="62"/>
      <c r="BI189" s="57"/>
      <c r="BJ189" s="57"/>
      <c r="BK189" s="57"/>
      <c r="BL189" s="57"/>
      <c r="BM189" s="57"/>
      <c r="BN189" s="57"/>
      <c r="BO189" s="57"/>
      <c r="BP189" s="57"/>
      <c r="BQ189" s="57"/>
      <c r="BR189" s="57"/>
      <c r="BS189" s="57"/>
      <c r="BT189" s="57"/>
      <c r="BU189" s="57"/>
      <c r="BV189" s="57"/>
      <c r="BW189" s="57"/>
      <c r="BX189" s="57"/>
      <c r="BY189" s="63"/>
      <c r="BZ189" s="63"/>
      <c r="CA189" s="63"/>
      <c r="CB189" s="63"/>
      <c r="CC189" s="63"/>
      <c r="CD189" s="63"/>
      <c r="CE189" s="63"/>
      <c r="CF189" s="63"/>
    </row>
    <row r="190" spans="1:84">
      <c r="A190" s="29">
        <v>36004</v>
      </c>
      <c r="B190" s="27" t="s">
        <v>558</v>
      </c>
      <c r="C190" s="91">
        <v>44857210</v>
      </c>
      <c r="D190" s="86">
        <v>2.5670000000000001E-4</v>
      </c>
      <c r="E190" s="308"/>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8"/>
      <c r="AV190" s="58"/>
      <c r="AW190" s="58"/>
      <c r="AX190" s="58"/>
      <c r="AY190" s="58"/>
      <c r="AZ190" s="58"/>
      <c r="BA190" s="58"/>
      <c r="BB190" s="58"/>
      <c r="BC190" s="59"/>
      <c r="BD190" s="60"/>
      <c r="BE190" s="61"/>
      <c r="BF190" s="61"/>
      <c r="BG190" s="62"/>
      <c r="BH190" s="62"/>
      <c r="BI190" s="57"/>
      <c r="BJ190" s="57"/>
      <c r="BK190" s="57"/>
      <c r="BL190" s="57"/>
      <c r="BM190" s="57"/>
      <c r="BN190" s="57"/>
      <c r="BO190" s="57"/>
      <c r="BP190" s="57"/>
      <c r="BQ190" s="57"/>
      <c r="BR190" s="57"/>
      <c r="BS190" s="57"/>
      <c r="BT190" s="57"/>
      <c r="BU190" s="57"/>
      <c r="BV190" s="57"/>
      <c r="BW190" s="57"/>
      <c r="BX190" s="57"/>
      <c r="BY190" s="63"/>
      <c r="BZ190" s="63"/>
      <c r="CA190" s="63"/>
      <c r="CB190" s="63"/>
      <c r="CC190" s="63"/>
      <c r="CD190" s="63"/>
      <c r="CE190" s="63"/>
      <c r="CF190" s="63"/>
    </row>
    <row r="191" spans="1:84">
      <c r="A191" s="29">
        <v>36005</v>
      </c>
      <c r="B191" s="27" t="s">
        <v>559</v>
      </c>
      <c r="C191" s="91">
        <v>724567830</v>
      </c>
      <c r="D191" s="86">
        <v>4.1460000000000004E-3</v>
      </c>
      <c r="E191" s="308"/>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8"/>
      <c r="AV191" s="58"/>
      <c r="AW191" s="58"/>
      <c r="AX191" s="58"/>
      <c r="AY191" s="58"/>
      <c r="AZ191" s="58"/>
      <c r="BA191" s="58"/>
      <c r="BB191" s="58"/>
      <c r="BC191" s="59"/>
      <c r="BD191" s="60"/>
      <c r="BE191" s="61"/>
      <c r="BF191" s="61"/>
      <c r="BG191" s="62"/>
      <c r="BH191" s="62"/>
      <c r="BI191" s="57"/>
      <c r="BJ191" s="57"/>
      <c r="BK191" s="57"/>
      <c r="BL191" s="57"/>
      <c r="BM191" s="57"/>
      <c r="BN191" s="57"/>
      <c r="BO191" s="57"/>
      <c r="BP191" s="57"/>
      <c r="BQ191" s="57"/>
      <c r="BR191" s="57"/>
      <c r="BS191" s="57"/>
      <c r="BT191" s="57"/>
      <c r="BU191" s="57"/>
      <c r="BV191" s="57"/>
      <c r="BW191" s="57"/>
      <c r="BX191" s="57"/>
      <c r="BY191" s="63"/>
      <c r="BZ191" s="63"/>
      <c r="CA191" s="63"/>
      <c r="CB191" s="63"/>
      <c r="CC191" s="63"/>
      <c r="CD191" s="63"/>
      <c r="CE191" s="63"/>
      <c r="CF191" s="63"/>
    </row>
    <row r="192" spans="1:84">
      <c r="A192" s="29">
        <v>36006</v>
      </c>
      <c r="B192" s="27" t="s">
        <v>560</v>
      </c>
      <c r="C192" s="91">
        <v>107598800</v>
      </c>
      <c r="D192" s="86">
        <v>6.1569999999999995E-4</v>
      </c>
      <c r="E192" s="308"/>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8"/>
      <c r="AV192" s="58"/>
      <c r="AW192" s="58"/>
      <c r="AX192" s="58"/>
      <c r="AY192" s="58"/>
      <c r="AZ192" s="58"/>
      <c r="BA192" s="58"/>
      <c r="BB192" s="58"/>
      <c r="BC192" s="59"/>
      <c r="BD192" s="60"/>
      <c r="BE192" s="61"/>
      <c r="BF192" s="61"/>
      <c r="BG192" s="62"/>
      <c r="BH192" s="62"/>
      <c r="BI192" s="57"/>
      <c r="BJ192" s="57"/>
      <c r="BK192" s="57"/>
      <c r="BL192" s="57"/>
      <c r="BM192" s="57"/>
      <c r="BN192" s="57"/>
      <c r="BO192" s="57"/>
      <c r="BP192" s="57"/>
      <c r="BQ192" s="57"/>
      <c r="BR192" s="57"/>
      <c r="BS192" s="57"/>
      <c r="BT192" s="57"/>
      <c r="BU192" s="57"/>
      <c r="BV192" s="57"/>
      <c r="BW192" s="57"/>
      <c r="BX192" s="57"/>
      <c r="BY192" s="63"/>
      <c r="BZ192" s="63"/>
      <c r="CA192" s="63"/>
      <c r="CB192" s="63"/>
      <c r="CC192" s="63"/>
      <c r="CD192" s="63"/>
      <c r="CE192" s="63"/>
      <c r="CF192" s="63"/>
    </row>
    <row r="193" spans="1:84">
      <c r="A193" s="29">
        <v>36007</v>
      </c>
      <c r="B193" s="27" t="s">
        <v>561</v>
      </c>
      <c r="C193" s="91">
        <v>32856524</v>
      </c>
      <c r="D193" s="86">
        <v>1.8799999999999999E-4</v>
      </c>
      <c r="E193" s="308"/>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8"/>
      <c r="AV193" s="58"/>
      <c r="AW193" s="58"/>
      <c r="AX193" s="58"/>
      <c r="AY193" s="58"/>
      <c r="AZ193" s="58"/>
      <c r="BA193" s="58"/>
      <c r="BB193" s="58"/>
      <c r="BC193" s="59"/>
      <c r="BD193" s="60"/>
      <c r="BE193" s="61"/>
      <c r="BF193" s="61"/>
      <c r="BG193" s="62"/>
      <c r="BH193" s="62"/>
      <c r="BI193" s="57"/>
      <c r="BJ193" s="57"/>
      <c r="BK193" s="57"/>
      <c r="BL193" s="57"/>
      <c r="BM193" s="57"/>
      <c r="BN193" s="57"/>
      <c r="BO193" s="57"/>
      <c r="BP193" s="57"/>
      <c r="BQ193" s="57"/>
      <c r="BR193" s="57"/>
      <c r="BS193" s="57"/>
      <c r="BT193" s="57"/>
      <c r="BU193" s="57"/>
      <c r="BV193" s="57"/>
      <c r="BW193" s="57"/>
      <c r="BX193" s="57"/>
      <c r="BY193" s="63"/>
      <c r="BZ193" s="63"/>
      <c r="CA193" s="63"/>
      <c r="CB193" s="63"/>
      <c r="CC193" s="63"/>
      <c r="CD193" s="63"/>
      <c r="CE193" s="63"/>
      <c r="CF193" s="63"/>
    </row>
    <row r="194" spans="1:84">
      <c r="A194" s="29">
        <v>36008</v>
      </c>
      <c r="B194" s="27" t="s">
        <v>562</v>
      </c>
      <c r="C194" s="91">
        <v>92572650</v>
      </c>
      <c r="D194" s="86">
        <v>5.2970000000000003E-4</v>
      </c>
      <c r="E194" s="308"/>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8"/>
      <c r="AV194" s="58"/>
      <c r="AW194" s="58"/>
      <c r="AX194" s="58"/>
      <c r="AY194" s="58"/>
      <c r="AZ194" s="58"/>
      <c r="BA194" s="58"/>
      <c r="BB194" s="58"/>
      <c r="BC194" s="59"/>
      <c r="BD194" s="60"/>
      <c r="BE194" s="61"/>
      <c r="BF194" s="61"/>
      <c r="BG194" s="62"/>
      <c r="BH194" s="62"/>
      <c r="BI194" s="57"/>
      <c r="BJ194" s="57"/>
      <c r="BK194" s="57"/>
      <c r="BL194" s="57"/>
      <c r="BM194" s="57"/>
      <c r="BN194" s="57"/>
      <c r="BO194" s="57"/>
      <c r="BP194" s="57"/>
      <c r="BQ194" s="57"/>
      <c r="BR194" s="57"/>
      <c r="BS194" s="57"/>
      <c r="BT194" s="57"/>
      <c r="BU194" s="57"/>
      <c r="BV194" s="57"/>
      <c r="BW194" s="57"/>
      <c r="BX194" s="57"/>
      <c r="BY194" s="63"/>
      <c r="BZ194" s="63"/>
      <c r="CA194" s="63"/>
      <c r="CB194" s="63"/>
      <c r="CC194" s="63"/>
      <c r="CD194" s="63"/>
      <c r="CE194" s="63"/>
      <c r="CF194" s="63"/>
    </row>
    <row r="195" spans="1:84">
      <c r="A195" s="29">
        <v>36009</v>
      </c>
      <c r="B195" s="27" t="s">
        <v>563</v>
      </c>
      <c r="C195" s="91">
        <v>17575455</v>
      </c>
      <c r="D195" s="86">
        <v>1.0060000000000001E-4</v>
      </c>
      <c r="E195" s="308"/>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8"/>
      <c r="AV195" s="58"/>
      <c r="AW195" s="58"/>
      <c r="AX195" s="58"/>
      <c r="AY195" s="58"/>
      <c r="AZ195" s="58"/>
      <c r="BA195" s="58"/>
      <c r="BB195" s="58"/>
      <c r="BC195" s="59"/>
      <c r="BD195" s="60"/>
      <c r="BE195" s="61"/>
      <c r="BF195" s="61"/>
      <c r="BG195" s="62"/>
      <c r="BH195" s="62"/>
      <c r="BI195" s="57"/>
      <c r="BJ195" s="57"/>
      <c r="BK195" s="57"/>
      <c r="BL195" s="57"/>
      <c r="BM195" s="57"/>
      <c r="BN195" s="57"/>
      <c r="BO195" s="57"/>
      <c r="BP195" s="57"/>
      <c r="BQ195" s="57"/>
      <c r="BR195" s="57"/>
      <c r="BS195" s="57"/>
      <c r="BT195" s="57"/>
      <c r="BU195" s="57"/>
      <c r="BV195" s="57"/>
      <c r="BW195" s="57"/>
      <c r="BX195" s="57"/>
      <c r="BY195" s="63"/>
      <c r="BZ195" s="63"/>
      <c r="CA195" s="63"/>
      <c r="CB195" s="63"/>
      <c r="CC195" s="63"/>
      <c r="CD195" s="63"/>
      <c r="CE195" s="63"/>
      <c r="CF195" s="63"/>
    </row>
    <row r="196" spans="1:84">
      <c r="A196" s="29">
        <v>36100</v>
      </c>
      <c r="B196" s="27" t="s">
        <v>564</v>
      </c>
      <c r="C196" s="91">
        <v>111808683</v>
      </c>
      <c r="D196" s="86">
        <v>6.3980000000000005E-4</v>
      </c>
      <c r="E196" s="308"/>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8"/>
      <c r="AV196" s="58"/>
      <c r="AW196" s="58"/>
      <c r="AX196" s="58"/>
      <c r="AY196" s="58"/>
      <c r="AZ196" s="58"/>
      <c r="BA196" s="58"/>
      <c r="BB196" s="58"/>
      <c r="BC196" s="59"/>
      <c r="BD196" s="60"/>
      <c r="BE196" s="61"/>
      <c r="BF196" s="61"/>
      <c r="BG196" s="62"/>
      <c r="BH196" s="62"/>
      <c r="BI196" s="57"/>
      <c r="BJ196" s="57"/>
      <c r="BK196" s="57"/>
      <c r="BL196" s="57"/>
      <c r="BM196" s="57"/>
      <c r="BN196" s="57"/>
      <c r="BO196" s="57"/>
      <c r="BP196" s="57"/>
      <c r="BQ196" s="57"/>
      <c r="BR196" s="57"/>
      <c r="BS196" s="57"/>
      <c r="BT196" s="57"/>
      <c r="BU196" s="57"/>
      <c r="BV196" s="57"/>
      <c r="BW196" s="57"/>
      <c r="BX196" s="57"/>
      <c r="BY196" s="63"/>
      <c r="BZ196" s="63"/>
      <c r="CA196" s="63"/>
      <c r="CB196" s="63"/>
      <c r="CC196" s="63"/>
      <c r="CD196" s="63"/>
      <c r="CE196" s="63"/>
      <c r="CF196" s="63"/>
    </row>
    <row r="197" spans="1:84">
      <c r="A197" s="29">
        <v>36102</v>
      </c>
      <c r="B197" s="27" t="s">
        <v>565</v>
      </c>
      <c r="C197" s="91">
        <v>43730262</v>
      </c>
      <c r="D197" s="86">
        <v>2.5020000000000001E-4</v>
      </c>
      <c r="E197" s="308"/>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8"/>
      <c r="AV197" s="58"/>
      <c r="AW197" s="58"/>
      <c r="AX197" s="58"/>
      <c r="AY197" s="58"/>
      <c r="AZ197" s="58"/>
      <c r="BA197" s="58"/>
      <c r="BB197" s="58"/>
      <c r="BC197" s="59"/>
      <c r="BD197" s="60"/>
      <c r="BE197" s="61"/>
      <c r="BF197" s="61"/>
      <c r="BG197" s="62"/>
      <c r="BH197" s="62"/>
      <c r="BI197" s="57"/>
      <c r="BJ197" s="57"/>
      <c r="BK197" s="57"/>
      <c r="BL197" s="57"/>
      <c r="BM197" s="57"/>
      <c r="BN197" s="57"/>
      <c r="BO197" s="57"/>
      <c r="BP197" s="57"/>
      <c r="BQ197" s="57"/>
      <c r="BR197" s="57"/>
      <c r="BS197" s="57"/>
      <c r="BT197" s="57"/>
      <c r="BU197" s="57"/>
      <c r="BV197" s="57"/>
      <c r="BW197" s="57"/>
      <c r="BX197" s="57"/>
      <c r="BY197" s="63"/>
      <c r="BZ197" s="63"/>
      <c r="CA197" s="63"/>
      <c r="CB197" s="63"/>
      <c r="CC197" s="63"/>
      <c r="CD197" s="63"/>
      <c r="CE197" s="63"/>
      <c r="CF197" s="63"/>
    </row>
    <row r="198" spans="1:84">
      <c r="A198" s="29">
        <v>36105</v>
      </c>
      <c r="B198" s="27" t="s">
        <v>566</v>
      </c>
      <c r="C198" s="91">
        <v>54185194</v>
      </c>
      <c r="D198" s="86">
        <v>3.1E-4</v>
      </c>
      <c r="E198" s="308"/>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8"/>
      <c r="AV198" s="58"/>
      <c r="AW198" s="58"/>
      <c r="AX198" s="58"/>
      <c r="AY198" s="58"/>
      <c r="AZ198" s="58"/>
      <c r="BA198" s="58"/>
      <c r="BB198" s="58"/>
      <c r="BC198" s="59"/>
      <c r="BD198" s="60"/>
      <c r="BE198" s="61"/>
      <c r="BF198" s="61"/>
      <c r="BG198" s="62"/>
      <c r="BH198" s="62"/>
      <c r="BI198" s="57"/>
      <c r="BJ198" s="57"/>
      <c r="BK198" s="57"/>
      <c r="BL198" s="57"/>
      <c r="BM198" s="57"/>
      <c r="BN198" s="57"/>
      <c r="BO198" s="57"/>
      <c r="BP198" s="57"/>
      <c r="BQ198" s="57"/>
      <c r="BR198" s="57"/>
      <c r="BS198" s="57"/>
      <c r="BT198" s="57"/>
      <c r="BU198" s="57"/>
      <c r="BV198" s="57"/>
      <c r="BW198" s="57"/>
      <c r="BX198" s="57"/>
      <c r="BY198" s="63"/>
      <c r="BZ198" s="63"/>
      <c r="CA198" s="63"/>
      <c r="CB198" s="63"/>
      <c r="CC198" s="63"/>
      <c r="CD198" s="63"/>
      <c r="CE198" s="63"/>
      <c r="CF198" s="63"/>
    </row>
    <row r="199" spans="1:84">
      <c r="A199" s="29">
        <v>36200</v>
      </c>
      <c r="B199" s="27" t="s">
        <v>567</v>
      </c>
      <c r="C199" s="91">
        <v>222430679</v>
      </c>
      <c r="D199" s="86">
        <v>1.2727999999999999E-3</v>
      </c>
      <c r="E199" s="308"/>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8"/>
      <c r="AV199" s="58"/>
      <c r="AW199" s="58"/>
      <c r="AX199" s="58"/>
      <c r="AY199" s="58"/>
      <c r="AZ199" s="58"/>
      <c r="BA199" s="58"/>
      <c r="BB199" s="58"/>
      <c r="BC199" s="59"/>
      <c r="BD199" s="60"/>
      <c r="BE199" s="61"/>
      <c r="BF199" s="61"/>
      <c r="BG199" s="62"/>
      <c r="BH199" s="62"/>
      <c r="BI199" s="57"/>
      <c r="BJ199" s="57"/>
      <c r="BK199" s="57"/>
      <c r="BL199" s="57"/>
      <c r="BM199" s="57"/>
      <c r="BN199" s="57"/>
      <c r="BO199" s="57"/>
      <c r="BP199" s="57"/>
      <c r="BQ199" s="57"/>
      <c r="BR199" s="57"/>
      <c r="BS199" s="57"/>
      <c r="BT199" s="57"/>
      <c r="BU199" s="57"/>
      <c r="BV199" s="57"/>
      <c r="BW199" s="57"/>
      <c r="BX199" s="57"/>
      <c r="BY199" s="63"/>
      <c r="BZ199" s="63"/>
      <c r="CA199" s="63"/>
      <c r="CB199" s="63"/>
      <c r="CC199" s="63"/>
      <c r="CD199" s="63"/>
      <c r="CE199" s="63"/>
      <c r="CF199" s="63"/>
    </row>
    <row r="200" spans="1:84">
      <c r="A200" s="29">
        <v>36205</v>
      </c>
      <c r="B200" s="27" t="s">
        <v>568</v>
      </c>
      <c r="C200" s="91">
        <v>44704059</v>
      </c>
      <c r="D200" s="86">
        <v>2.5579999999999998E-4</v>
      </c>
      <c r="E200" s="308"/>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8"/>
      <c r="AV200" s="58"/>
      <c r="AW200" s="58"/>
      <c r="AX200" s="58"/>
      <c r="AY200" s="58"/>
      <c r="AZ200" s="58"/>
      <c r="BA200" s="58"/>
      <c r="BB200" s="58"/>
      <c r="BC200" s="59"/>
      <c r="BD200" s="60"/>
      <c r="BE200" s="61"/>
      <c r="BF200" s="61"/>
      <c r="BG200" s="62"/>
      <c r="BH200" s="62"/>
      <c r="BI200" s="57"/>
      <c r="BJ200" s="57"/>
      <c r="BK200" s="57"/>
      <c r="BL200" s="57"/>
      <c r="BM200" s="57"/>
      <c r="BN200" s="57"/>
      <c r="BO200" s="57"/>
      <c r="BP200" s="57"/>
      <c r="BQ200" s="57"/>
      <c r="BR200" s="57"/>
      <c r="BS200" s="57"/>
      <c r="BT200" s="57"/>
      <c r="BU200" s="57"/>
      <c r="BV200" s="57"/>
      <c r="BW200" s="57"/>
      <c r="BX200" s="57"/>
      <c r="BY200" s="63"/>
      <c r="BZ200" s="63"/>
      <c r="CA200" s="63"/>
      <c r="CB200" s="63"/>
      <c r="CC200" s="63"/>
      <c r="CD200" s="63"/>
      <c r="CE200" s="63"/>
      <c r="CF200" s="63"/>
    </row>
    <row r="201" spans="1:84">
      <c r="A201" s="29">
        <v>36300</v>
      </c>
      <c r="B201" s="27" t="s">
        <v>569</v>
      </c>
      <c r="C201" s="91">
        <v>763210920</v>
      </c>
      <c r="D201" s="86">
        <v>4.3670999999999996E-3</v>
      </c>
      <c r="E201" s="308"/>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8"/>
      <c r="AV201" s="58"/>
      <c r="AW201" s="58"/>
      <c r="AX201" s="58"/>
      <c r="AY201" s="58"/>
      <c r="AZ201" s="58"/>
      <c r="BA201" s="58"/>
      <c r="BB201" s="58"/>
      <c r="BC201" s="59"/>
      <c r="BD201" s="60"/>
      <c r="BE201" s="61"/>
      <c r="BF201" s="61"/>
      <c r="BG201" s="62"/>
      <c r="BH201" s="62"/>
      <c r="BI201" s="57"/>
      <c r="BJ201" s="57"/>
      <c r="BK201" s="57"/>
      <c r="BL201" s="57"/>
      <c r="BM201" s="57"/>
      <c r="BN201" s="57"/>
      <c r="BO201" s="57"/>
      <c r="BP201" s="57"/>
      <c r="BQ201" s="57"/>
      <c r="BR201" s="57"/>
      <c r="BS201" s="57"/>
      <c r="BT201" s="57"/>
      <c r="BU201" s="57"/>
      <c r="BV201" s="57"/>
      <c r="BW201" s="57"/>
      <c r="BX201" s="57"/>
      <c r="BY201" s="63"/>
      <c r="BZ201" s="63"/>
      <c r="CA201" s="63"/>
      <c r="CB201" s="63"/>
      <c r="CC201" s="63"/>
      <c r="CD201" s="63"/>
      <c r="CE201" s="63"/>
      <c r="CF201" s="63"/>
    </row>
    <row r="202" spans="1:84">
      <c r="A202" s="29">
        <v>36301</v>
      </c>
      <c r="B202" s="27" t="s">
        <v>570</v>
      </c>
      <c r="C202" s="91">
        <v>15323790</v>
      </c>
      <c r="D202" s="86">
        <v>8.7700000000000004E-5</v>
      </c>
      <c r="E202" s="308"/>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c r="AU202" s="58"/>
      <c r="AV202" s="58"/>
      <c r="AW202" s="58"/>
      <c r="AX202" s="58"/>
      <c r="AY202" s="58"/>
      <c r="AZ202" s="58"/>
      <c r="BA202" s="58"/>
      <c r="BB202" s="58"/>
      <c r="BC202" s="59"/>
      <c r="BD202" s="60"/>
      <c r="BE202" s="61"/>
      <c r="BF202" s="61"/>
      <c r="BG202" s="62"/>
      <c r="BH202" s="62"/>
      <c r="BI202" s="57"/>
      <c r="BJ202" s="57"/>
      <c r="BK202" s="57"/>
      <c r="BL202" s="57"/>
      <c r="BM202" s="57"/>
      <c r="BN202" s="57"/>
      <c r="BO202" s="57"/>
      <c r="BP202" s="57"/>
      <c r="BQ202" s="57"/>
      <c r="BR202" s="57"/>
      <c r="BS202" s="57"/>
      <c r="BT202" s="57"/>
      <c r="BU202" s="57"/>
      <c r="BV202" s="57"/>
      <c r="BW202" s="57"/>
      <c r="BX202" s="57"/>
      <c r="BY202" s="63"/>
      <c r="BZ202" s="63"/>
      <c r="CA202" s="63"/>
      <c r="CB202" s="63"/>
      <c r="CC202" s="63"/>
      <c r="CD202" s="63"/>
      <c r="CE202" s="63"/>
      <c r="CF202" s="63"/>
    </row>
    <row r="203" spans="1:84">
      <c r="A203" s="29">
        <v>36302</v>
      </c>
      <c r="B203" s="27" t="s">
        <v>571</v>
      </c>
      <c r="C203" s="91">
        <v>21930734</v>
      </c>
      <c r="D203" s="86">
        <v>1.2549999999999999E-4</v>
      </c>
      <c r="E203" s="308"/>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8"/>
      <c r="AV203" s="58"/>
      <c r="AW203" s="58"/>
      <c r="AX203" s="58"/>
      <c r="AY203" s="58"/>
      <c r="AZ203" s="58"/>
      <c r="BA203" s="58"/>
      <c r="BB203" s="58"/>
      <c r="BC203" s="59"/>
      <c r="BD203" s="60"/>
      <c r="BE203" s="61"/>
      <c r="BF203" s="61"/>
      <c r="BG203" s="62"/>
      <c r="BH203" s="62"/>
      <c r="BI203" s="57"/>
      <c r="BJ203" s="57"/>
      <c r="BK203" s="57"/>
      <c r="BL203" s="57"/>
      <c r="BM203" s="57"/>
      <c r="BN203" s="57"/>
      <c r="BO203" s="57"/>
      <c r="BP203" s="57"/>
      <c r="BQ203" s="57"/>
      <c r="BR203" s="57"/>
      <c r="BS203" s="57"/>
      <c r="BT203" s="57"/>
      <c r="BU203" s="57"/>
      <c r="BV203" s="57"/>
      <c r="BW203" s="57"/>
      <c r="BX203" s="57"/>
      <c r="BY203" s="63"/>
      <c r="BZ203" s="63"/>
      <c r="CA203" s="63"/>
      <c r="CB203" s="63"/>
      <c r="CC203" s="63"/>
      <c r="CD203" s="63"/>
      <c r="CE203" s="63"/>
      <c r="CF203" s="63"/>
    </row>
    <row r="204" spans="1:84">
      <c r="A204" s="29">
        <v>36303</v>
      </c>
      <c r="B204" s="27" t="s">
        <v>735</v>
      </c>
      <c r="C204" s="91">
        <v>32335359</v>
      </c>
      <c r="D204" s="86">
        <v>1.85E-4</v>
      </c>
      <c r="E204" s="308"/>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8"/>
      <c r="AV204" s="58"/>
      <c r="AW204" s="58"/>
      <c r="AX204" s="58"/>
      <c r="AY204" s="58"/>
      <c r="AZ204" s="58"/>
      <c r="BA204" s="58"/>
      <c r="BB204" s="58"/>
      <c r="BC204" s="59"/>
      <c r="BD204" s="60"/>
      <c r="BE204" s="61"/>
      <c r="BF204" s="61"/>
      <c r="BG204" s="62"/>
      <c r="BH204" s="62"/>
      <c r="BI204" s="57"/>
      <c r="BJ204" s="57"/>
      <c r="BK204" s="57"/>
      <c r="BL204" s="57"/>
      <c r="BM204" s="57"/>
      <c r="BN204" s="57"/>
      <c r="BO204" s="57"/>
      <c r="BP204" s="57"/>
      <c r="BQ204" s="57"/>
      <c r="BR204" s="57"/>
      <c r="BS204" s="57"/>
      <c r="BT204" s="57"/>
      <c r="BU204" s="57"/>
      <c r="BV204" s="57"/>
      <c r="BW204" s="57"/>
      <c r="BX204" s="57"/>
      <c r="BY204" s="63"/>
      <c r="BZ204" s="63"/>
      <c r="CA204" s="63"/>
      <c r="CB204" s="63"/>
      <c r="CC204" s="63"/>
      <c r="CD204" s="63"/>
      <c r="CE204" s="63"/>
      <c r="CF204" s="63"/>
    </row>
    <row r="205" spans="1:84">
      <c r="A205" s="29">
        <v>36305</v>
      </c>
      <c r="B205" s="27" t="s">
        <v>572</v>
      </c>
      <c r="C205" s="91">
        <v>138852166</v>
      </c>
      <c r="D205" s="86">
        <v>7.9449999999999996E-4</v>
      </c>
      <c r="E205" s="308"/>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8"/>
      <c r="AV205" s="58"/>
      <c r="AW205" s="58"/>
      <c r="AX205" s="58"/>
      <c r="AY205" s="58"/>
      <c r="AZ205" s="58"/>
      <c r="BA205" s="58"/>
      <c r="BB205" s="58"/>
      <c r="BC205" s="59"/>
      <c r="BD205" s="60"/>
      <c r="BE205" s="61"/>
      <c r="BF205" s="61"/>
      <c r="BG205" s="62"/>
      <c r="BH205" s="62"/>
      <c r="BI205" s="57"/>
      <c r="BJ205" s="57"/>
      <c r="BK205" s="57"/>
      <c r="BL205" s="57"/>
      <c r="BM205" s="57"/>
      <c r="BN205" s="57"/>
      <c r="BO205" s="57"/>
      <c r="BP205" s="57"/>
      <c r="BQ205" s="57"/>
      <c r="BR205" s="57"/>
      <c r="BS205" s="57"/>
      <c r="BT205" s="57"/>
      <c r="BU205" s="57"/>
      <c r="BV205" s="57"/>
      <c r="BW205" s="57"/>
      <c r="BX205" s="57"/>
      <c r="BY205" s="63"/>
      <c r="BZ205" s="63"/>
      <c r="CA205" s="63"/>
      <c r="CB205" s="63"/>
      <c r="CC205" s="63"/>
      <c r="CD205" s="63"/>
      <c r="CE205" s="63"/>
      <c r="CF205" s="63"/>
    </row>
    <row r="206" spans="1:84">
      <c r="A206" s="29">
        <v>36400</v>
      </c>
      <c r="B206" s="27" t="s">
        <v>574</v>
      </c>
      <c r="C206" s="91">
        <v>802934827</v>
      </c>
      <c r="D206" s="86">
        <v>4.5944000000000002E-3</v>
      </c>
      <c r="E206" s="308"/>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8"/>
      <c r="AV206" s="58"/>
      <c r="AW206" s="58"/>
      <c r="AX206" s="58"/>
      <c r="AY206" s="58"/>
      <c r="AZ206" s="58"/>
      <c r="BA206" s="58"/>
      <c r="BB206" s="58"/>
      <c r="BC206" s="59"/>
      <c r="BD206" s="60"/>
      <c r="BE206" s="61"/>
      <c r="BF206" s="61"/>
      <c r="BG206" s="62"/>
      <c r="BH206" s="62"/>
      <c r="BI206" s="57"/>
      <c r="BJ206" s="57"/>
      <c r="BK206" s="57"/>
      <c r="BL206" s="57"/>
      <c r="BM206" s="57"/>
      <c r="BN206" s="57"/>
      <c r="BO206" s="57"/>
      <c r="BP206" s="57"/>
      <c r="BQ206" s="57"/>
      <c r="BR206" s="57"/>
      <c r="BS206" s="57"/>
      <c r="BT206" s="57"/>
      <c r="BU206" s="57"/>
      <c r="BV206" s="57"/>
      <c r="BW206" s="57"/>
      <c r="BX206" s="57"/>
      <c r="BY206" s="63"/>
      <c r="BZ206" s="63"/>
      <c r="CA206" s="63"/>
      <c r="CB206" s="63"/>
      <c r="CC206" s="63"/>
      <c r="CD206" s="63"/>
      <c r="CE206" s="63"/>
      <c r="CF206" s="63"/>
    </row>
    <row r="207" spans="1:84">
      <c r="A207" s="29">
        <v>36405</v>
      </c>
      <c r="B207" s="27" t="s">
        <v>575</v>
      </c>
      <c r="C207" s="91">
        <v>132188198</v>
      </c>
      <c r="D207" s="86">
        <v>7.5639999999999995E-4</v>
      </c>
      <c r="E207" s="308"/>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57"/>
      <c r="AQ207" s="57"/>
      <c r="AR207" s="57"/>
      <c r="AS207" s="57"/>
      <c r="AT207" s="57"/>
      <c r="AU207" s="58"/>
      <c r="AV207" s="58"/>
      <c r="AW207" s="58"/>
      <c r="AX207" s="58"/>
      <c r="AY207" s="58"/>
      <c r="AZ207" s="58"/>
      <c r="BA207" s="58"/>
      <c r="BB207" s="58"/>
      <c r="BC207" s="59"/>
      <c r="BD207" s="60"/>
      <c r="BE207" s="61"/>
      <c r="BF207" s="61"/>
      <c r="BG207" s="62"/>
      <c r="BH207" s="62"/>
      <c r="BI207" s="57"/>
      <c r="BJ207" s="57"/>
      <c r="BK207" s="57"/>
      <c r="BL207" s="57"/>
      <c r="BM207" s="57"/>
      <c r="BN207" s="57"/>
      <c r="BO207" s="57"/>
      <c r="BP207" s="57"/>
      <c r="BQ207" s="57"/>
      <c r="BR207" s="57"/>
      <c r="BS207" s="57"/>
      <c r="BT207" s="57"/>
      <c r="BU207" s="57"/>
      <c r="BV207" s="57"/>
      <c r="BW207" s="57"/>
      <c r="BX207" s="57"/>
      <c r="BY207" s="63"/>
      <c r="BZ207" s="63"/>
      <c r="CA207" s="63"/>
      <c r="CB207" s="63"/>
      <c r="CC207" s="63"/>
      <c r="CD207" s="63"/>
      <c r="CE207" s="63"/>
      <c r="CF207" s="63"/>
    </row>
    <row r="208" spans="1:84">
      <c r="A208" s="29">
        <v>36500</v>
      </c>
      <c r="B208" s="27" t="s">
        <v>576</v>
      </c>
      <c r="C208" s="91">
        <v>1670296003</v>
      </c>
      <c r="D208" s="86">
        <v>9.5575E-3</v>
      </c>
      <c r="E208" s="308"/>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c r="AO208" s="57"/>
      <c r="AP208" s="57"/>
      <c r="AQ208" s="57"/>
      <c r="AR208" s="57"/>
      <c r="AS208" s="57"/>
      <c r="AT208" s="57"/>
      <c r="AU208" s="58"/>
      <c r="AV208" s="58"/>
      <c r="AW208" s="58"/>
      <c r="AX208" s="58"/>
      <c r="AY208" s="58"/>
      <c r="AZ208" s="58"/>
      <c r="BA208" s="58"/>
      <c r="BB208" s="58"/>
      <c r="BC208" s="59"/>
      <c r="BD208" s="60"/>
      <c r="BE208" s="61"/>
      <c r="BF208" s="61"/>
      <c r="BG208" s="62"/>
      <c r="BH208" s="62"/>
      <c r="BI208" s="57"/>
      <c r="BJ208" s="57"/>
      <c r="BK208" s="57"/>
      <c r="BL208" s="57"/>
      <c r="BM208" s="57"/>
      <c r="BN208" s="57"/>
      <c r="BO208" s="57"/>
      <c r="BP208" s="57"/>
      <c r="BQ208" s="57"/>
      <c r="BR208" s="57"/>
      <c r="BS208" s="57"/>
      <c r="BT208" s="57"/>
      <c r="BU208" s="57"/>
      <c r="BV208" s="57"/>
      <c r="BW208" s="57"/>
      <c r="BX208" s="57"/>
      <c r="BY208" s="63"/>
      <c r="BZ208" s="63"/>
      <c r="CA208" s="63"/>
      <c r="CB208" s="63"/>
      <c r="CC208" s="63"/>
      <c r="CD208" s="63"/>
      <c r="CE208" s="63"/>
      <c r="CF208" s="63"/>
    </row>
    <row r="209" spans="1:84">
      <c r="A209" s="29">
        <v>36501</v>
      </c>
      <c r="B209" s="27" t="s">
        <v>577</v>
      </c>
      <c r="C209" s="91">
        <v>22447891</v>
      </c>
      <c r="D209" s="86">
        <v>1.284E-4</v>
      </c>
      <c r="E209" s="308"/>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57"/>
      <c r="AQ209" s="57"/>
      <c r="AR209" s="57"/>
      <c r="AS209" s="57"/>
      <c r="AT209" s="57"/>
      <c r="AU209" s="58"/>
      <c r="AV209" s="58"/>
      <c r="AW209" s="58"/>
      <c r="AX209" s="58"/>
      <c r="AY209" s="58"/>
      <c r="AZ209" s="58"/>
      <c r="BA209" s="58"/>
      <c r="BB209" s="58"/>
      <c r="BC209" s="59"/>
      <c r="BD209" s="60"/>
      <c r="BE209" s="61"/>
      <c r="BF209" s="61"/>
      <c r="BG209" s="62"/>
      <c r="BH209" s="62"/>
      <c r="BI209" s="57"/>
      <c r="BJ209" s="57"/>
      <c r="BK209" s="57"/>
      <c r="BL209" s="57"/>
      <c r="BM209" s="57"/>
      <c r="BN209" s="57"/>
      <c r="BO209" s="57"/>
      <c r="BP209" s="57"/>
      <c r="BQ209" s="57"/>
      <c r="BR209" s="57"/>
      <c r="BS209" s="57"/>
      <c r="BT209" s="57"/>
      <c r="BU209" s="57"/>
      <c r="BV209" s="57"/>
      <c r="BW209" s="57"/>
      <c r="BX209" s="57"/>
      <c r="BY209" s="63"/>
      <c r="BZ209" s="63"/>
      <c r="CA209" s="63"/>
      <c r="CB209" s="63"/>
      <c r="CC209" s="63"/>
      <c r="CD209" s="63"/>
      <c r="CE209" s="63"/>
      <c r="CF209" s="63"/>
    </row>
    <row r="210" spans="1:84">
      <c r="A210" s="29">
        <v>36502</v>
      </c>
      <c r="B210" s="27" t="s">
        <v>578</v>
      </c>
      <c r="C210" s="91">
        <v>7980486</v>
      </c>
      <c r="D210" s="86">
        <v>4.57E-5</v>
      </c>
      <c r="E210" s="308"/>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c r="AT210" s="57"/>
      <c r="AU210" s="58"/>
      <c r="AV210" s="58"/>
      <c r="AW210" s="58"/>
      <c r="AX210" s="58"/>
      <c r="AY210" s="58"/>
      <c r="AZ210" s="58"/>
      <c r="BA210" s="58"/>
      <c r="BB210" s="58"/>
      <c r="BC210" s="59"/>
      <c r="BD210" s="60"/>
      <c r="BE210" s="61"/>
      <c r="BF210" s="61"/>
      <c r="BG210" s="62"/>
      <c r="BH210" s="62"/>
      <c r="BI210" s="57"/>
      <c r="BJ210" s="57"/>
      <c r="BK210" s="57"/>
      <c r="BL210" s="57"/>
      <c r="BM210" s="57"/>
      <c r="BN210" s="57"/>
      <c r="BO210" s="57"/>
      <c r="BP210" s="57"/>
      <c r="BQ210" s="57"/>
      <c r="BR210" s="57"/>
      <c r="BS210" s="57"/>
      <c r="BT210" s="57"/>
      <c r="BU210" s="57"/>
      <c r="BV210" s="57"/>
      <c r="BW210" s="57"/>
      <c r="BX210" s="57"/>
      <c r="BY210" s="63"/>
      <c r="BZ210" s="63"/>
      <c r="CA210" s="63"/>
      <c r="CB210" s="63"/>
      <c r="CC210" s="63"/>
      <c r="CD210" s="63"/>
      <c r="CE210" s="63"/>
      <c r="CF210" s="63"/>
    </row>
    <row r="211" spans="1:84">
      <c r="A211" s="29">
        <v>36505</v>
      </c>
      <c r="B211" s="27" t="s">
        <v>579</v>
      </c>
      <c r="C211" s="91">
        <v>314464179</v>
      </c>
      <c r="D211" s="86">
        <v>1.7994E-3</v>
      </c>
      <c r="E211" s="308"/>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8"/>
      <c r="AV211" s="58"/>
      <c r="AW211" s="58"/>
      <c r="AX211" s="58"/>
      <c r="AY211" s="58"/>
      <c r="AZ211" s="58"/>
      <c r="BA211" s="58"/>
      <c r="BB211" s="58"/>
      <c r="BC211" s="59"/>
      <c r="BD211" s="60"/>
      <c r="BE211" s="61"/>
      <c r="BF211" s="61"/>
      <c r="BG211" s="62"/>
      <c r="BH211" s="62"/>
      <c r="BI211" s="57"/>
      <c r="BJ211" s="57"/>
      <c r="BK211" s="57"/>
      <c r="BL211" s="57"/>
      <c r="BM211" s="57"/>
      <c r="BN211" s="57"/>
      <c r="BO211" s="57"/>
      <c r="BP211" s="57"/>
      <c r="BQ211" s="57"/>
      <c r="BR211" s="57"/>
      <c r="BS211" s="57"/>
      <c r="BT211" s="57"/>
      <c r="BU211" s="57"/>
      <c r="BV211" s="57"/>
      <c r="BW211" s="57"/>
      <c r="BX211" s="57"/>
      <c r="BY211" s="63"/>
      <c r="BZ211" s="63"/>
      <c r="CA211" s="63"/>
      <c r="CB211" s="63"/>
      <c r="CC211" s="63"/>
      <c r="CD211" s="63"/>
      <c r="CE211" s="63"/>
      <c r="CF211" s="63"/>
    </row>
    <row r="212" spans="1:84">
      <c r="A212" s="29">
        <v>36600</v>
      </c>
      <c r="B212" s="27" t="s">
        <v>580</v>
      </c>
      <c r="C212" s="91">
        <v>109243750</v>
      </c>
      <c r="D212" s="86">
        <v>6.2509999999999996E-4</v>
      </c>
      <c r="E212" s="308"/>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c r="AU212" s="58"/>
      <c r="AV212" s="58"/>
      <c r="AW212" s="58"/>
      <c r="AX212" s="58"/>
      <c r="AY212" s="58"/>
      <c r="AZ212" s="58"/>
      <c r="BA212" s="58"/>
      <c r="BB212" s="58"/>
      <c r="BC212" s="59"/>
      <c r="BD212" s="60"/>
      <c r="BE212" s="61"/>
      <c r="BF212" s="61"/>
      <c r="BG212" s="62"/>
      <c r="BH212" s="62"/>
      <c r="BI212" s="57"/>
      <c r="BJ212" s="57"/>
      <c r="BK212" s="57"/>
      <c r="BL212" s="57"/>
      <c r="BM212" s="57"/>
      <c r="BN212" s="57"/>
      <c r="BO212" s="57"/>
      <c r="BP212" s="57"/>
      <c r="BQ212" s="57"/>
      <c r="BR212" s="57"/>
      <c r="BS212" s="57"/>
      <c r="BT212" s="57"/>
      <c r="BU212" s="57"/>
      <c r="BV212" s="57"/>
      <c r="BW212" s="57"/>
      <c r="BX212" s="57"/>
      <c r="BY212" s="63"/>
      <c r="BZ212" s="63"/>
      <c r="CA212" s="63"/>
      <c r="CB212" s="63"/>
      <c r="CC212" s="63"/>
      <c r="CD212" s="63"/>
      <c r="CE212" s="63"/>
      <c r="CF212" s="63"/>
    </row>
    <row r="213" spans="1:84">
      <c r="A213" s="29">
        <v>36601</v>
      </c>
      <c r="B213" s="27" t="s">
        <v>581</v>
      </c>
      <c r="C213" s="91">
        <v>72060975</v>
      </c>
      <c r="D213" s="86">
        <v>4.1229999999999999E-4</v>
      </c>
      <c r="E213" s="308"/>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8"/>
      <c r="AV213" s="58"/>
      <c r="AW213" s="58"/>
      <c r="AX213" s="58"/>
      <c r="AY213" s="58"/>
      <c r="AZ213" s="58"/>
      <c r="BA213" s="58"/>
      <c r="BB213" s="58"/>
      <c r="BC213" s="59"/>
      <c r="BD213" s="60"/>
      <c r="BE213" s="61"/>
      <c r="BF213" s="61"/>
      <c r="BG213" s="62"/>
      <c r="BH213" s="62"/>
      <c r="BI213" s="57"/>
      <c r="BJ213" s="57"/>
      <c r="BK213" s="57"/>
      <c r="BL213" s="57"/>
      <c r="BM213" s="57"/>
      <c r="BN213" s="57"/>
      <c r="BO213" s="57"/>
      <c r="BP213" s="57"/>
      <c r="BQ213" s="57"/>
      <c r="BR213" s="57"/>
      <c r="BS213" s="57"/>
      <c r="BT213" s="57"/>
      <c r="BU213" s="57"/>
      <c r="BV213" s="57"/>
      <c r="BW213" s="57"/>
      <c r="BX213" s="57"/>
      <c r="BY213" s="63"/>
      <c r="BZ213" s="63"/>
      <c r="CA213" s="63"/>
      <c r="CB213" s="63"/>
      <c r="CC213" s="63"/>
      <c r="CD213" s="63"/>
      <c r="CE213" s="63"/>
      <c r="CF213" s="63"/>
    </row>
    <row r="214" spans="1:84">
      <c r="A214" s="29">
        <v>36700</v>
      </c>
      <c r="B214" s="27" t="s">
        <v>582</v>
      </c>
      <c r="C214" s="91">
        <v>1463964396</v>
      </c>
      <c r="D214" s="86">
        <v>8.3768000000000002E-3</v>
      </c>
      <c r="E214" s="308"/>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8"/>
      <c r="AV214" s="58"/>
      <c r="AW214" s="58"/>
      <c r="AX214" s="58"/>
      <c r="AY214" s="58"/>
      <c r="AZ214" s="58"/>
      <c r="BA214" s="58"/>
      <c r="BB214" s="58"/>
      <c r="BC214" s="59"/>
      <c r="BD214" s="60"/>
      <c r="BE214" s="61"/>
      <c r="BF214" s="61"/>
      <c r="BG214" s="62"/>
      <c r="BH214" s="62"/>
      <c r="BI214" s="57"/>
      <c r="BJ214" s="57"/>
      <c r="BK214" s="57"/>
      <c r="BL214" s="57"/>
      <c r="BM214" s="57"/>
      <c r="BN214" s="57"/>
      <c r="BO214" s="57"/>
      <c r="BP214" s="57"/>
      <c r="BQ214" s="57"/>
      <c r="BR214" s="57"/>
      <c r="BS214" s="57"/>
      <c r="BT214" s="57"/>
      <c r="BU214" s="57"/>
      <c r="BV214" s="57"/>
      <c r="BW214" s="57"/>
      <c r="BX214" s="57"/>
      <c r="BY214" s="63"/>
      <c r="BZ214" s="63"/>
      <c r="CA214" s="63"/>
      <c r="CB214" s="63"/>
      <c r="CC214" s="63"/>
      <c r="CD214" s="63"/>
      <c r="CE214" s="63"/>
      <c r="CF214" s="63"/>
    </row>
    <row r="215" spans="1:84">
      <c r="A215" s="29">
        <v>36701</v>
      </c>
      <c r="B215" s="27" t="s">
        <v>583</v>
      </c>
      <c r="C215" s="91">
        <v>7010266</v>
      </c>
      <c r="D215" s="86">
        <v>4.0099999999999999E-5</v>
      </c>
      <c r="E215" s="308"/>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8"/>
      <c r="AV215" s="58"/>
      <c r="AW215" s="58"/>
      <c r="AX215" s="58"/>
      <c r="AY215" s="58"/>
      <c r="AZ215" s="58"/>
      <c r="BA215" s="58"/>
      <c r="BB215" s="58"/>
      <c r="BC215" s="59"/>
      <c r="BD215" s="60"/>
      <c r="BE215" s="61"/>
      <c r="BF215" s="61"/>
      <c r="BG215" s="62"/>
      <c r="BH215" s="62"/>
      <c r="BI215" s="57"/>
      <c r="BJ215" s="57"/>
      <c r="BK215" s="57"/>
      <c r="BL215" s="57"/>
      <c r="BM215" s="57"/>
      <c r="BN215" s="57"/>
      <c r="BO215" s="57"/>
      <c r="BP215" s="57"/>
      <c r="BQ215" s="57"/>
      <c r="BR215" s="57"/>
      <c r="BS215" s="57"/>
      <c r="BT215" s="57"/>
      <c r="BU215" s="57"/>
      <c r="BV215" s="57"/>
      <c r="BW215" s="57"/>
      <c r="BX215" s="57"/>
      <c r="BY215" s="63"/>
      <c r="BZ215" s="63"/>
      <c r="CA215" s="63"/>
      <c r="CB215" s="63"/>
      <c r="CC215" s="63"/>
      <c r="CD215" s="63"/>
      <c r="CE215" s="63"/>
      <c r="CF215" s="63"/>
    </row>
    <row r="216" spans="1:84">
      <c r="A216" s="29">
        <v>36705</v>
      </c>
      <c r="B216" s="27" t="s">
        <v>584</v>
      </c>
      <c r="C216" s="91">
        <v>165780640</v>
      </c>
      <c r="D216" s="86">
        <v>9.4859999999999996E-4</v>
      </c>
      <c r="E216" s="308"/>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8"/>
      <c r="AV216" s="58"/>
      <c r="AW216" s="58"/>
      <c r="AX216" s="58"/>
      <c r="AY216" s="58"/>
      <c r="AZ216" s="58"/>
      <c r="BA216" s="58"/>
      <c r="BB216" s="58"/>
      <c r="BC216" s="59"/>
      <c r="BD216" s="60"/>
      <c r="BE216" s="61"/>
      <c r="BF216" s="61"/>
      <c r="BG216" s="62"/>
      <c r="BH216" s="62"/>
      <c r="BI216" s="57"/>
      <c r="BJ216" s="57"/>
      <c r="BK216" s="57"/>
      <c r="BL216" s="57"/>
      <c r="BM216" s="57"/>
      <c r="BN216" s="57"/>
      <c r="BO216" s="57"/>
      <c r="BP216" s="57"/>
      <c r="BQ216" s="57"/>
      <c r="BR216" s="57"/>
      <c r="BS216" s="57"/>
      <c r="BT216" s="57"/>
      <c r="BU216" s="57"/>
      <c r="BV216" s="57"/>
      <c r="BW216" s="57"/>
      <c r="BX216" s="57"/>
      <c r="BY216" s="63"/>
      <c r="BZ216" s="63"/>
      <c r="CA216" s="63"/>
      <c r="CB216" s="63"/>
      <c r="CC216" s="63"/>
      <c r="CD216" s="63"/>
      <c r="CE216" s="63"/>
      <c r="CF216" s="63"/>
    </row>
    <row r="217" spans="1:84">
      <c r="A217" s="29">
        <v>36800</v>
      </c>
      <c r="B217" s="27" t="s">
        <v>585</v>
      </c>
      <c r="C217" s="91">
        <v>528722025</v>
      </c>
      <c r="D217" s="86">
        <v>3.0254000000000001E-3</v>
      </c>
      <c r="E217" s="308"/>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8"/>
      <c r="AV217" s="58"/>
      <c r="AW217" s="58"/>
      <c r="AX217" s="58"/>
      <c r="AY217" s="58"/>
      <c r="AZ217" s="58"/>
      <c r="BA217" s="58"/>
      <c r="BB217" s="58"/>
      <c r="BC217" s="59"/>
      <c r="BD217" s="60"/>
      <c r="BE217" s="61"/>
      <c r="BF217" s="61"/>
      <c r="BG217" s="62"/>
      <c r="BH217" s="62"/>
      <c r="BI217" s="57"/>
      <c r="BJ217" s="57"/>
      <c r="BK217" s="57"/>
      <c r="BL217" s="57"/>
      <c r="BM217" s="57"/>
      <c r="BN217" s="57"/>
      <c r="BO217" s="57"/>
      <c r="BP217" s="57"/>
      <c r="BQ217" s="57"/>
      <c r="BR217" s="57"/>
      <c r="BS217" s="57"/>
      <c r="BT217" s="57"/>
      <c r="BU217" s="57"/>
      <c r="BV217" s="57"/>
      <c r="BW217" s="57"/>
      <c r="BX217" s="57"/>
      <c r="BY217" s="63"/>
      <c r="BZ217" s="63"/>
      <c r="CA217" s="63"/>
      <c r="CB217" s="63"/>
      <c r="CC217" s="63"/>
      <c r="CD217" s="63"/>
      <c r="CE217" s="63"/>
      <c r="CF217" s="63"/>
    </row>
    <row r="218" spans="1:84">
      <c r="A218" s="29">
        <v>36802</v>
      </c>
      <c r="B218" s="27" t="s">
        <v>586</v>
      </c>
      <c r="C218" s="91">
        <v>32319885</v>
      </c>
      <c r="D218" s="86">
        <v>1.8489999999999999E-4</v>
      </c>
      <c r="E218" s="308"/>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8"/>
      <c r="AV218" s="58"/>
      <c r="AW218" s="58"/>
      <c r="AX218" s="58"/>
      <c r="AY218" s="58"/>
      <c r="AZ218" s="58"/>
      <c r="BA218" s="58"/>
      <c r="BB218" s="58"/>
      <c r="BC218" s="59"/>
      <c r="BD218" s="60"/>
      <c r="BE218" s="61"/>
      <c r="BF218" s="61"/>
      <c r="BG218" s="62"/>
      <c r="BH218" s="62"/>
      <c r="BI218" s="57"/>
      <c r="BJ218" s="57"/>
      <c r="BK218" s="57"/>
      <c r="BL218" s="57"/>
      <c r="BM218" s="57"/>
      <c r="BN218" s="57"/>
      <c r="BO218" s="57"/>
      <c r="BP218" s="57"/>
      <c r="BQ218" s="57"/>
      <c r="BR218" s="57"/>
      <c r="BS218" s="57"/>
      <c r="BT218" s="57"/>
      <c r="BU218" s="57"/>
      <c r="BV218" s="57"/>
      <c r="BW218" s="57"/>
      <c r="BX218" s="57"/>
      <c r="BY218" s="63"/>
      <c r="BZ218" s="63"/>
      <c r="CA218" s="63"/>
      <c r="CB218" s="63"/>
      <c r="CC218" s="63"/>
      <c r="CD218" s="63"/>
      <c r="CE218" s="63"/>
      <c r="CF218" s="63"/>
    </row>
    <row r="219" spans="1:84">
      <c r="A219" s="29">
        <v>36810</v>
      </c>
      <c r="B219" s="27" t="s">
        <v>587</v>
      </c>
      <c r="C219" s="91">
        <v>1033514915</v>
      </c>
      <c r="D219" s="86">
        <v>5.9138000000000003E-3</v>
      </c>
      <c r="E219" s="308"/>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8"/>
      <c r="AV219" s="58"/>
      <c r="AW219" s="58"/>
      <c r="AX219" s="58"/>
      <c r="AY219" s="58"/>
      <c r="AZ219" s="58"/>
      <c r="BA219" s="58"/>
      <c r="BB219" s="58"/>
      <c r="BC219" s="59"/>
      <c r="BD219" s="60"/>
      <c r="BE219" s="61"/>
      <c r="BF219" s="61"/>
      <c r="BG219" s="62"/>
      <c r="BH219" s="62"/>
      <c r="BI219" s="57"/>
      <c r="BJ219" s="57"/>
      <c r="BK219" s="57"/>
      <c r="BL219" s="57"/>
      <c r="BM219" s="57"/>
      <c r="BN219" s="57"/>
      <c r="BO219" s="57"/>
      <c r="BP219" s="57"/>
      <c r="BQ219" s="57"/>
      <c r="BR219" s="57"/>
      <c r="BS219" s="57"/>
      <c r="BT219" s="57"/>
      <c r="BU219" s="57"/>
      <c r="BV219" s="57"/>
      <c r="BW219" s="57"/>
      <c r="BX219" s="57"/>
      <c r="BY219" s="63"/>
      <c r="BZ219" s="63"/>
      <c r="CA219" s="63"/>
      <c r="CB219" s="63"/>
      <c r="CC219" s="63"/>
      <c r="CD219" s="63"/>
      <c r="CE219" s="63"/>
      <c r="CF219" s="63"/>
    </row>
    <row r="220" spans="1:84">
      <c r="A220" s="29">
        <v>36900</v>
      </c>
      <c r="B220" s="27" t="s">
        <v>588</v>
      </c>
      <c r="C220" s="91">
        <v>96567692</v>
      </c>
      <c r="D220" s="86">
        <v>5.5259999999999999E-4</v>
      </c>
      <c r="E220" s="308"/>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c r="AT220" s="57"/>
      <c r="AU220" s="58"/>
      <c r="AV220" s="58"/>
      <c r="AW220" s="58"/>
      <c r="AX220" s="58"/>
      <c r="AY220" s="58"/>
      <c r="AZ220" s="58"/>
      <c r="BA220" s="58"/>
      <c r="BB220" s="58"/>
      <c r="BC220" s="59"/>
      <c r="BD220" s="60"/>
      <c r="BE220" s="61"/>
      <c r="BF220" s="61"/>
      <c r="BG220" s="62"/>
      <c r="BH220" s="62"/>
      <c r="BI220" s="57"/>
      <c r="BJ220" s="57"/>
      <c r="BK220" s="57"/>
      <c r="BL220" s="57"/>
      <c r="BM220" s="57"/>
      <c r="BN220" s="57"/>
      <c r="BO220" s="57"/>
      <c r="BP220" s="57"/>
      <c r="BQ220" s="57"/>
      <c r="BR220" s="57"/>
      <c r="BS220" s="57"/>
      <c r="BT220" s="57"/>
      <c r="BU220" s="57"/>
      <c r="BV220" s="57"/>
      <c r="BW220" s="57"/>
      <c r="BX220" s="57"/>
      <c r="BY220" s="63"/>
      <c r="BZ220" s="63"/>
      <c r="CA220" s="63"/>
      <c r="CB220" s="63"/>
      <c r="CC220" s="63"/>
      <c r="CD220" s="63"/>
      <c r="CE220" s="63"/>
      <c r="CF220" s="63"/>
    </row>
    <row r="221" spans="1:84">
      <c r="A221" s="29">
        <v>36901</v>
      </c>
      <c r="B221" s="27" t="s">
        <v>589</v>
      </c>
      <c r="C221" s="91">
        <v>38633778</v>
      </c>
      <c r="D221" s="86">
        <v>2.2110000000000001E-4</v>
      </c>
      <c r="E221" s="308"/>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8"/>
      <c r="AV221" s="58"/>
      <c r="AW221" s="58"/>
      <c r="AX221" s="58"/>
      <c r="AY221" s="58"/>
      <c r="AZ221" s="58"/>
      <c r="BA221" s="58"/>
      <c r="BB221" s="58"/>
      <c r="BC221" s="59"/>
      <c r="BD221" s="60"/>
      <c r="BE221" s="61"/>
      <c r="BF221" s="61"/>
      <c r="BG221" s="62"/>
      <c r="BH221" s="62"/>
      <c r="BI221" s="57"/>
      <c r="BJ221" s="57"/>
      <c r="BK221" s="57"/>
      <c r="BL221" s="57"/>
      <c r="BM221" s="57"/>
      <c r="BN221" s="57"/>
      <c r="BO221" s="57"/>
      <c r="BP221" s="57"/>
      <c r="BQ221" s="57"/>
      <c r="BR221" s="57"/>
      <c r="BS221" s="57"/>
      <c r="BT221" s="57"/>
      <c r="BU221" s="57"/>
      <c r="BV221" s="57"/>
      <c r="BW221" s="57"/>
      <c r="BX221" s="57"/>
      <c r="BY221" s="63"/>
      <c r="BZ221" s="63"/>
      <c r="CA221" s="63"/>
      <c r="CB221" s="63"/>
      <c r="CC221" s="63"/>
      <c r="CD221" s="63"/>
      <c r="CE221" s="63"/>
      <c r="CF221" s="63"/>
    </row>
    <row r="222" spans="1:84">
      <c r="A222" s="29">
        <v>36905</v>
      </c>
      <c r="B222" s="27" t="s">
        <v>590</v>
      </c>
      <c r="C222" s="91">
        <v>35937455</v>
      </c>
      <c r="D222" s="86">
        <v>2.0560000000000001E-4</v>
      </c>
      <c r="E222" s="308"/>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8"/>
      <c r="AV222" s="58"/>
      <c r="AW222" s="58"/>
      <c r="AX222" s="58"/>
      <c r="AY222" s="58"/>
      <c r="AZ222" s="58"/>
      <c r="BA222" s="58"/>
      <c r="BB222" s="58"/>
      <c r="BC222" s="59"/>
      <c r="BD222" s="60"/>
      <c r="BE222" s="61"/>
      <c r="BF222" s="61"/>
      <c r="BG222" s="62"/>
      <c r="BH222" s="62"/>
      <c r="BI222" s="57"/>
      <c r="BJ222" s="57"/>
      <c r="BK222" s="57"/>
      <c r="BL222" s="57"/>
      <c r="BM222" s="57"/>
      <c r="BN222" s="57"/>
      <c r="BO222" s="57"/>
      <c r="BP222" s="57"/>
      <c r="BQ222" s="57"/>
      <c r="BR222" s="57"/>
      <c r="BS222" s="57"/>
      <c r="BT222" s="57"/>
      <c r="BU222" s="57"/>
      <c r="BV222" s="57"/>
      <c r="BW222" s="57"/>
      <c r="BX222" s="57"/>
      <c r="BY222" s="63"/>
      <c r="BZ222" s="63"/>
      <c r="CA222" s="63"/>
      <c r="CB222" s="63"/>
      <c r="CC222" s="63"/>
      <c r="CD222" s="63"/>
      <c r="CE222" s="63"/>
      <c r="CF222" s="63"/>
    </row>
    <row r="223" spans="1:84">
      <c r="A223" s="29">
        <v>37000</v>
      </c>
      <c r="B223" s="27" t="s">
        <v>591</v>
      </c>
      <c r="C223" s="91">
        <v>308050022</v>
      </c>
      <c r="D223" s="86">
        <v>1.7627000000000001E-3</v>
      </c>
      <c r="E223" s="308"/>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8"/>
      <c r="AV223" s="58"/>
      <c r="AW223" s="58"/>
      <c r="AX223" s="58"/>
      <c r="AY223" s="58"/>
      <c r="AZ223" s="58"/>
      <c r="BA223" s="58"/>
      <c r="BB223" s="58"/>
      <c r="BC223" s="59"/>
      <c r="BD223" s="60"/>
      <c r="BE223" s="61"/>
      <c r="BF223" s="61"/>
      <c r="BG223" s="62"/>
      <c r="BH223" s="62"/>
      <c r="BI223" s="57"/>
      <c r="BJ223" s="57"/>
      <c r="BK223" s="57"/>
      <c r="BL223" s="57"/>
      <c r="BM223" s="57"/>
      <c r="BN223" s="57"/>
      <c r="BO223" s="57"/>
      <c r="BP223" s="57"/>
      <c r="BQ223" s="57"/>
      <c r="BR223" s="57"/>
      <c r="BS223" s="57"/>
      <c r="BT223" s="57"/>
      <c r="BU223" s="57"/>
      <c r="BV223" s="57"/>
      <c r="BW223" s="57"/>
      <c r="BX223" s="57"/>
      <c r="BY223" s="63"/>
      <c r="BZ223" s="63"/>
      <c r="CA223" s="63"/>
      <c r="CB223" s="63"/>
      <c r="CC223" s="63"/>
      <c r="CD223" s="63"/>
      <c r="CE223" s="63"/>
      <c r="CF223" s="63"/>
    </row>
    <row r="224" spans="1:84">
      <c r="A224" s="29">
        <v>37001</v>
      </c>
      <c r="B224" s="27" t="s">
        <v>770</v>
      </c>
      <c r="C224" s="91">
        <v>19849957</v>
      </c>
      <c r="D224" s="86">
        <v>1.136E-4</v>
      </c>
      <c r="E224" s="308"/>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c r="AO224" s="57"/>
      <c r="AP224" s="57"/>
      <c r="AQ224" s="57"/>
      <c r="AR224" s="57"/>
      <c r="AS224" s="57"/>
      <c r="AT224" s="57"/>
      <c r="AU224" s="58"/>
      <c r="AV224" s="58"/>
      <c r="AW224" s="58"/>
      <c r="AX224" s="58"/>
      <c r="AY224" s="58"/>
      <c r="AZ224" s="58"/>
      <c r="BA224" s="58"/>
      <c r="BB224" s="58"/>
      <c r="BC224" s="59"/>
      <c r="BD224" s="60"/>
      <c r="BE224" s="61"/>
      <c r="BF224" s="61"/>
      <c r="BG224" s="62"/>
      <c r="BH224" s="62"/>
      <c r="BI224" s="57"/>
      <c r="BJ224" s="57"/>
      <c r="BK224" s="57"/>
      <c r="BL224" s="57"/>
      <c r="BM224" s="57"/>
      <c r="BN224" s="57"/>
      <c r="BO224" s="57"/>
      <c r="BP224" s="57"/>
      <c r="BQ224" s="57"/>
      <c r="BR224" s="57"/>
      <c r="BS224" s="57"/>
      <c r="BT224" s="57"/>
      <c r="BU224" s="57"/>
      <c r="BV224" s="57"/>
      <c r="BW224" s="57"/>
      <c r="BX224" s="57"/>
      <c r="BY224" s="63"/>
      <c r="BZ224" s="63"/>
      <c r="CA224" s="63"/>
      <c r="CB224" s="63"/>
      <c r="CC224" s="63"/>
      <c r="CD224" s="63"/>
      <c r="CE224" s="63"/>
      <c r="CF224" s="63"/>
    </row>
    <row r="225" spans="1:84">
      <c r="A225" s="29">
        <v>37005</v>
      </c>
      <c r="B225" s="27" t="s">
        <v>592</v>
      </c>
      <c r="C225" s="91">
        <v>74529535</v>
      </c>
      <c r="D225" s="86">
        <v>4.2650000000000001E-4</v>
      </c>
      <c r="E225" s="308"/>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c r="AO225" s="57"/>
      <c r="AP225" s="57"/>
      <c r="AQ225" s="57"/>
      <c r="AR225" s="57"/>
      <c r="AS225" s="57"/>
      <c r="AT225" s="57"/>
      <c r="AU225" s="58"/>
      <c r="AV225" s="58"/>
      <c r="AW225" s="58"/>
      <c r="AX225" s="58"/>
      <c r="AY225" s="58"/>
      <c r="AZ225" s="58"/>
      <c r="BA225" s="58"/>
      <c r="BB225" s="58"/>
      <c r="BC225" s="59"/>
      <c r="BD225" s="60"/>
      <c r="BE225" s="61"/>
      <c r="BF225" s="61"/>
      <c r="BG225" s="62"/>
      <c r="BH225" s="62"/>
      <c r="BI225" s="57"/>
      <c r="BJ225" s="57"/>
      <c r="BK225" s="57"/>
      <c r="BL225" s="57"/>
      <c r="BM225" s="57"/>
      <c r="BN225" s="57"/>
      <c r="BO225" s="57"/>
      <c r="BP225" s="57"/>
      <c r="BQ225" s="57"/>
      <c r="BR225" s="57"/>
      <c r="BS225" s="57"/>
      <c r="BT225" s="57"/>
      <c r="BU225" s="57"/>
      <c r="BV225" s="57"/>
      <c r="BW225" s="57"/>
      <c r="BX225" s="57"/>
      <c r="BY225" s="63"/>
      <c r="BZ225" s="63"/>
      <c r="CA225" s="63"/>
      <c r="CB225" s="63"/>
      <c r="CC225" s="63"/>
      <c r="CD225" s="63"/>
      <c r="CE225" s="63"/>
      <c r="CF225" s="63"/>
    </row>
    <row r="226" spans="1:84">
      <c r="A226" s="29">
        <v>37100</v>
      </c>
      <c r="B226" s="27" t="s">
        <v>593</v>
      </c>
      <c r="C226" s="91">
        <v>514401161</v>
      </c>
      <c r="D226" s="86">
        <v>2.9434000000000001E-3</v>
      </c>
      <c r="E226" s="308"/>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8"/>
      <c r="AV226" s="58"/>
      <c r="AW226" s="58"/>
      <c r="AX226" s="58"/>
      <c r="AY226" s="58"/>
      <c r="AZ226" s="58"/>
      <c r="BA226" s="58"/>
      <c r="BB226" s="58"/>
      <c r="BC226" s="59"/>
      <c r="BD226" s="60"/>
      <c r="BE226" s="61"/>
      <c r="BF226" s="61"/>
      <c r="BG226" s="62"/>
      <c r="BH226" s="62"/>
      <c r="BI226" s="57"/>
      <c r="BJ226" s="57"/>
      <c r="BK226" s="57"/>
      <c r="BL226" s="57"/>
      <c r="BM226" s="57"/>
      <c r="BN226" s="57"/>
      <c r="BO226" s="57"/>
      <c r="BP226" s="57"/>
      <c r="BQ226" s="57"/>
      <c r="BR226" s="57"/>
      <c r="BS226" s="57"/>
      <c r="BT226" s="57"/>
      <c r="BU226" s="57"/>
      <c r="BV226" s="57"/>
      <c r="BW226" s="57"/>
      <c r="BX226" s="57"/>
      <c r="BY226" s="63"/>
      <c r="BZ226" s="63"/>
      <c r="CA226" s="63"/>
      <c r="CB226" s="63"/>
      <c r="CC226" s="63"/>
      <c r="CD226" s="63"/>
      <c r="CE226" s="63"/>
      <c r="CF226" s="63"/>
    </row>
    <row r="227" spans="1:84">
      <c r="A227" s="29">
        <v>37200</v>
      </c>
      <c r="B227" s="27" t="s">
        <v>594</v>
      </c>
      <c r="C227" s="91">
        <v>108176123</v>
      </c>
      <c r="D227" s="86">
        <v>6.1899999999999998E-4</v>
      </c>
      <c r="E227" s="308"/>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c r="AO227" s="57"/>
      <c r="AP227" s="57"/>
      <c r="AQ227" s="57"/>
      <c r="AR227" s="57"/>
      <c r="AS227" s="57"/>
      <c r="AT227" s="57"/>
      <c r="AU227" s="58"/>
      <c r="AV227" s="58"/>
      <c r="AW227" s="58"/>
      <c r="AX227" s="58"/>
      <c r="AY227" s="58"/>
      <c r="AZ227" s="58"/>
      <c r="BA227" s="58"/>
      <c r="BB227" s="58"/>
      <c r="BC227" s="59"/>
      <c r="BD227" s="60"/>
      <c r="BE227" s="61"/>
      <c r="BF227" s="61"/>
      <c r="BG227" s="62"/>
      <c r="BH227" s="62"/>
      <c r="BI227" s="57"/>
      <c r="BJ227" s="57"/>
      <c r="BK227" s="57"/>
      <c r="BL227" s="57"/>
      <c r="BM227" s="57"/>
      <c r="BN227" s="57"/>
      <c r="BO227" s="57"/>
      <c r="BP227" s="57"/>
      <c r="BQ227" s="57"/>
      <c r="BR227" s="57"/>
      <c r="BS227" s="57"/>
      <c r="BT227" s="57"/>
      <c r="BU227" s="57"/>
      <c r="BV227" s="57"/>
      <c r="BW227" s="57"/>
      <c r="BX227" s="57"/>
      <c r="BY227" s="63"/>
      <c r="BZ227" s="63"/>
      <c r="CA227" s="63"/>
      <c r="CB227" s="63"/>
      <c r="CC227" s="63"/>
      <c r="CD227" s="63"/>
      <c r="CE227" s="63"/>
      <c r="CF227" s="63"/>
    </row>
    <row r="228" spans="1:84">
      <c r="A228" s="29">
        <v>37300</v>
      </c>
      <c r="B228" s="27" t="s">
        <v>595</v>
      </c>
      <c r="C228" s="91">
        <v>291303342</v>
      </c>
      <c r="D228" s="86">
        <v>1.6668E-3</v>
      </c>
      <c r="E228" s="308"/>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8"/>
      <c r="AV228" s="58"/>
      <c r="AW228" s="58"/>
      <c r="AX228" s="58"/>
      <c r="AY228" s="58"/>
      <c r="AZ228" s="58"/>
      <c r="BA228" s="58"/>
      <c r="BB228" s="58"/>
      <c r="BC228" s="59"/>
      <c r="BD228" s="60"/>
      <c r="BE228" s="61"/>
      <c r="BF228" s="61"/>
      <c r="BG228" s="62"/>
      <c r="BH228" s="62"/>
      <c r="BI228" s="57"/>
      <c r="BJ228" s="57"/>
      <c r="BK228" s="57"/>
      <c r="BL228" s="57"/>
      <c r="BM228" s="57"/>
      <c r="BN228" s="57"/>
      <c r="BO228" s="57"/>
      <c r="BP228" s="57"/>
      <c r="BQ228" s="57"/>
      <c r="BR228" s="57"/>
      <c r="BS228" s="57"/>
      <c r="BT228" s="57"/>
      <c r="BU228" s="57"/>
      <c r="BV228" s="57"/>
      <c r="BW228" s="57"/>
      <c r="BX228" s="57"/>
      <c r="BY228" s="63"/>
      <c r="BZ228" s="63"/>
      <c r="CA228" s="63"/>
      <c r="CB228" s="63"/>
      <c r="CC228" s="63"/>
      <c r="CD228" s="63"/>
      <c r="CE228" s="63"/>
      <c r="CF228" s="63"/>
    </row>
    <row r="229" spans="1:84">
      <c r="A229" s="29">
        <v>37301</v>
      </c>
      <c r="B229" s="27" t="s">
        <v>596</v>
      </c>
      <c r="C229" s="91">
        <v>33562123</v>
      </c>
      <c r="D229" s="86">
        <v>1.92E-4</v>
      </c>
      <c r="E229" s="308"/>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8"/>
      <c r="AV229" s="58"/>
      <c r="AW229" s="58"/>
      <c r="AX229" s="58"/>
      <c r="AY229" s="58"/>
      <c r="AZ229" s="58"/>
      <c r="BA229" s="58"/>
      <c r="BB229" s="58"/>
      <c r="BC229" s="59"/>
      <c r="BD229" s="60"/>
      <c r="BE229" s="61"/>
      <c r="BF229" s="61"/>
      <c r="BG229" s="62"/>
      <c r="BH229" s="62"/>
      <c r="BI229" s="57"/>
      <c r="BJ229" s="57"/>
      <c r="BK229" s="57"/>
      <c r="BL229" s="57"/>
      <c r="BM229" s="57"/>
      <c r="BN229" s="57"/>
      <c r="BO229" s="57"/>
      <c r="BP229" s="57"/>
      <c r="BQ229" s="57"/>
      <c r="BR229" s="57"/>
      <c r="BS229" s="57"/>
      <c r="BT229" s="57"/>
      <c r="BU229" s="57"/>
      <c r="BV229" s="57"/>
      <c r="BW229" s="57"/>
      <c r="BX229" s="57"/>
      <c r="BY229" s="63"/>
      <c r="BZ229" s="63"/>
      <c r="CA229" s="63"/>
      <c r="CB229" s="63"/>
      <c r="CC229" s="63"/>
      <c r="CD229" s="63"/>
      <c r="CE229" s="63"/>
      <c r="CF229" s="63"/>
    </row>
    <row r="230" spans="1:84">
      <c r="A230" s="29">
        <v>37305</v>
      </c>
      <c r="B230" s="27" t="s">
        <v>597</v>
      </c>
      <c r="C230" s="91">
        <v>69135811</v>
      </c>
      <c r="D230" s="86">
        <v>3.9560000000000002E-4</v>
      </c>
      <c r="E230" s="308"/>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8"/>
      <c r="AV230" s="58"/>
      <c r="AW230" s="58"/>
      <c r="AX230" s="58"/>
      <c r="AY230" s="58"/>
      <c r="AZ230" s="58"/>
      <c r="BA230" s="58"/>
      <c r="BB230" s="58"/>
      <c r="BC230" s="59"/>
      <c r="BD230" s="60"/>
      <c r="BE230" s="61"/>
      <c r="BF230" s="61"/>
      <c r="BG230" s="62"/>
      <c r="BH230" s="62"/>
      <c r="BI230" s="57"/>
      <c r="BJ230" s="57"/>
      <c r="BK230" s="57"/>
      <c r="BL230" s="57"/>
      <c r="BM230" s="57"/>
      <c r="BN230" s="57"/>
      <c r="BO230" s="57"/>
      <c r="BP230" s="57"/>
      <c r="BQ230" s="57"/>
      <c r="BR230" s="57"/>
      <c r="BS230" s="57"/>
      <c r="BT230" s="57"/>
      <c r="BU230" s="57"/>
      <c r="BV230" s="57"/>
      <c r="BW230" s="57"/>
      <c r="BX230" s="57"/>
      <c r="BY230" s="63"/>
      <c r="BZ230" s="63"/>
      <c r="CA230" s="63"/>
      <c r="CB230" s="63"/>
      <c r="CC230" s="63"/>
      <c r="CD230" s="63"/>
      <c r="CE230" s="63"/>
      <c r="CF230" s="63"/>
    </row>
    <row r="231" spans="1:84">
      <c r="A231" s="29">
        <v>37400</v>
      </c>
      <c r="B231" s="27" t="s">
        <v>598</v>
      </c>
      <c r="C231" s="91">
        <v>1413669069</v>
      </c>
      <c r="D231" s="86">
        <v>8.0890000000000007E-3</v>
      </c>
      <c r="E231" s="308"/>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8"/>
      <c r="AV231" s="58"/>
      <c r="AW231" s="58"/>
      <c r="AX231" s="58"/>
      <c r="AY231" s="58"/>
      <c r="AZ231" s="58"/>
      <c r="BA231" s="58"/>
      <c r="BB231" s="58"/>
      <c r="BC231" s="59"/>
      <c r="BD231" s="60"/>
      <c r="BE231" s="61"/>
      <c r="BF231" s="61"/>
      <c r="BG231" s="62"/>
      <c r="BH231" s="62"/>
      <c r="BI231" s="57"/>
      <c r="BJ231" s="57"/>
      <c r="BK231" s="57"/>
      <c r="BL231" s="57"/>
      <c r="BM231" s="57"/>
      <c r="BN231" s="57"/>
      <c r="BO231" s="57"/>
      <c r="BP231" s="57"/>
      <c r="BQ231" s="57"/>
      <c r="BR231" s="57"/>
      <c r="BS231" s="57"/>
      <c r="BT231" s="57"/>
      <c r="BU231" s="57"/>
      <c r="BV231" s="57"/>
      <c r="BW231" s="57"/>
      <c r="BX231" s="57"/>
      <c r="BY231" s="63"/>
      <c r="BZ231" s="63"/>
      <c r="CA231" s="63"/>
      <c r="CB231" s="63"/>
      <c r="CC231" s="63"/>
      <c r="CD231" s="63"/>
      <c r="CE231" s="63"/>
      <c r="CF231" s="63"/>
    </row>
    <row r="232" spans="1:84">
      <c r="A232" s="29">
        <v>37405</v>
      </c>
      <c r="B232" s="27" t="s">
        <v>599</v>
      </c>
      <c r="C232" s="91">
        <v>289593324</v>
      </c>
      <c r="D232" s="86">
        <v>1.6570999999999999E-3</v>
      </c>
      <c r="E232" s="308"/>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c r="AO232" s="57"/>
      <c r="AP232" s="57"/>
      <c r="AQ232" s="57"/>
      <c r="AR232" s="57"/>
      <c r="AS232" s="57"/>
      <c r="AT232" s="57"/>
      <c r="AU232" s="58"/>
      <c r="AV232" s="58"/>
      <c r="AW232" s="58"/>
      <c r="AX232" s="58"/>
      <c r="AY232" s="58"/>
      <c r="AZ232" s="58"/>
      <c r="BA232" s="58"/>
      <c r="BB232" s="58"/>
      <c r="BC232" s="59"/>
      <c r="BD232" s="60"/>
      <c r="BE232" s="61"/>
      <c r="BF232" s="61"/>
      <c r="BG232" s="62"/>
      <c r="BH232" s="62"/>
      <c r="BI232" s="57"/>
      <c r="BJ232" s="57"/>
      <c r="BK232" s="57"/>
      <c r="BL232" s="57"/>
      <c r="BM232" s="57"/>
      <c r="BN232" s="57"/>
      <c r="BO232" s="57"/>
      <c r="BP232" s="57"/>
      <c r="BQ232" s="57"/>
      <c r="BR232" s="57"/>
      <c r="BS232" s="57"/>
      <c r="BT232" s="57"/>
      <c r="BU232" s="57"/>
      <c r="BV232" s="57"/>
      <c r="BW232" s="57"/>
      <c r="BX232" s="57"/>
      <c r="BY232" s="63"/>
      <c r="BZ232" s="63"/>
      <c r="CA232" s="63"/>
      <c r="CB232" s="63"/>
      <c r="CC232" s="63"/>
      <c r="CD232" s="63"/>
      <c r="CE232" s="63"/>
      <c r="CF232" s="63"/>
    </row>
    <row r="233" spans="1:84">
      <c r="A233" s="29">
        <v>37500</v>
      </c>
      <c r="B233" s="27" t="s">
        <v>600</v>
      </c>
      <c r="C233" s="91">
        <v>151157747</v>
      </c>
      <c r="D233" s="86">
        <v>8.6490000000000004E-4</v>
      </c>
      <c r="E233" s="308"/>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8"/>
      <c r="AV233" s="58"/>
      <c r="AW233" s="58"/>
      <c r="AX233" s="58"/>
      <c r="AY233" s="58"/>
      <c r="AZ233" s="58"/>
      <c r="BA233" s="58"/>
      <c r="BB233" s="58"/>
      <c r="BC233" s="59"/>
      <c r="BD233" s="60"/>
      <c r="BE233" s="61"/>
      <c r="BF233" s="61"/>
      <c r="BG233" s="62"/>
      <c r="BH233" s="62"/>
      <c r="BI233" s="57"/>
      <c r="BJ233" s="57"/>
      <c r="BK233" s="57"/>
      <c r="BL233" s="57"/>
      <c r="BM233" s="57"/>
      <c r="BN233" s="57"/>
      <c r="BO233" s="57"/>
      <c r="BP233" s="57"/>
      <c r="BQ233" s="57"/>
      <c r="BR233" s="57"/>
      <c r="BS233" s="57"/>
      <c r="BT233" s="57"/>
      <c r="BU233" s="57"/>
      <c r="BV233" s="57"/>
      <c r="BW233" s="57"/>
      <c r="BX233" s="57"/>
      <c r="BY233" s="63"/>
      <c r="BZ233" s="63"/>
      <c r="CA233" s="63"/>
      <c r="CB233" s="63"/>
      <c r="CC233" s="63"/>
      <c r="CD233" s="63"/>
      <c r="CE233" s="63"/>
      <c r="CF233" s="63"/>
    </row>
    <row r="234" spans="1:84">
      <c r="A234" s="29">
        <v>37600</v>
      </c>
      <c r="B234" s="27" t="s">
        <v>601</v>
      </c>
      <c r="C234" s="91">
        <v>916815896</v>
      </c>
      <c r="D234" s="86">
        <v>5.2459999999999998E-3</v>
      </c>
      <c r="E234" s="308"/>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8"/>
      <c r="AV234" s="58"/>
      <c r="AW234" s="58"/>
      <c r="AX234" s="58"/>
      <c r="AY234" s="58"/>
      <c r="AZ234" s="58"/>
      <c r="BA234" s="58"/>
      <c r="BB234" s="58"/>
      <c r="BC234" s="59"/>
      <c r="BD234" s="60"/>
      <c r="BE234" s="61"/>
      <c r="BF234" s="61"/>
      <c r="BG234" s="62"/>
      <c r="BH234" s="62"/>
      <c r="BI234" s="57"/>
      <c r="BJ234" s="57"/>
      <c r="BK234" s="57"/>
      <c r="BL234" s="57"/>
      <c r="BM234" s="57"/>
      <c r="BN234" s="57"/>
      <c r="BO234" s="57"/>
      <c r="BP234" s="57"/>
      <c r="BQ234" s="57"/>
      <c r="BR234" s="57"/>
      <c r="BS234" s="57"/>
      <c r="BT234" s="57"/>
      <c r="BU234" s="57"/>
      <c r="BV234" s="57"/>
      <c r="BW234" s="57"/>
      <c r="BX234" s="57"/>
      <c r="BY234" s="63"/>
      <c r="BZ234" s="63"/>
      <c r="CA234" s="63"/>
      <c r="CB234" s="63"/>
      <c r="CC234" s="63"/>
      <c r="CD234" s="63"/>
      <c r="CE234" s="63"/>
      <c r="CF234" s="63"/>
    </row>
    <row r="235" spans="1:84">
      <c r="A235" s="29">
        <v>37601</v>
      </c>
      <c r="B235" s="27" t="s">
        <v>602</v>
      </c>
      <c r="C235" s="91">
        <v>72468373</v>
      </c>
      <c r="D235" s="86">
        <v>4.147E-4</v>
      </c>
      <c r="E235" s="308"/>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8"/>
      <c r="AV235" s="58"/>
      <c r="AW235" s="58"/>
      <c r="AX235" s="58"/>
      <c r="AY235" s="58"/>
      <c r="AZ235" s="58"/>
      <c r="BA235" s="58"/>
      <c r="BB235" s="58"/>
      <c r="BC235" s="59"/>
      <c r="BD235" s="60"/>
      <c r="BE235" s="61"/>
      <c r="BF235" s="61"/>
      <c r="BG235" s="62"/>
      <c r="BH235" s="62"/>
      <c r="BI235" s="57"/>
      <c r="BJ235" s="57"/>
      <c r="BK235" s="57"/>
      <c r="BL235" s="57"/>
      <c r="BM235" s="57"/>
      <c r="BN235" s="57"/>
      <c r="BO235" s="57"/>
      <c r="BP235" s="57"/>
      <c r="BQ235" s="57"/>
      <c r="BR235" s="57"/>
      <c r="BS235" s="57"/>
      <c r="BT235" s="57"/>
      <c r="BU235" s="57"/>
      <c r="BV235" s="57"/>
      <c r="BW235" s="57"/>
      <c r="BX235" s="57"/>
      <c r="BY235" s="63"/>
      <c r="BZ235" s="63"/>
      <c r="CA235" s="63"/>
      <c r="CB235" s="63"/>
      <c r="CC235" s="63"/>
      <c r="CD235" s="63"/>
      <c r="CE235" s="63"/>
      <c r="CF235" s="63"/>
    </row>
    <row r="236" spans="1:84">
      <c r="A236" s="29">
        <v>37605</v>
      </c>
      <c r="B236" s="27" t="s">
        <v>603</v>
      </c>
      <c r="C236" s="91">
        <v>114074685</v>
      </c>
      <c r="D236" s="86">
        <v>6.5269999999999998E-4</v>
      </c>
      <c r="E236" s="308"/>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c r="AU236" s="58"/>
      <c r="AV236" s="58"/>
      <c r="AW236" s="58"/>
      <c r="AX236" s="58"/>
      <c r="AY236" s="58"/>
      <c r="AZ236" s="58"/>
      <c r="BA236" s="58"/>
      <c r="BB236" s="58"/>
      <c r="BC236" s="59"/>
      <c r="BD236" s="60"/>
      <c r="BE236" s="61"/>
      <c r="BF236" s="61"/>
      <c r="BG236" s="62"/>
      <c r="BH236" s="62"/>
      <c r="BI236" s="57"/>
      <c r="BJ236" s="57"/>
      <c r="BK236" s="57"/>
      <c r="BL236" s="57"/>
      <c r="BM236" s="57"/>
      <c r="BN236" s="57"/>
      <c r="BO236" s="57"/>
      <c r="BP236" s="57"/>
      <c r="BQ236" s="57"/>
      <c r="BR236" s="57"/>
      <c r="BS236" s="57"/>
      <c r="BT236" s="57"/>
      <c r="BU236" s="57"/>
      <c r="BV236" s="57"/>
      <c r="BW236" s="57"/>
      <c r="BX236" s="57"/>
      <c r="BY236" s="63"/>
      <c r="BZ236" s="63"/>
      <c r="CA236" s="63"/>
      <c r="CB236" s="63"/>
      <c r="CC236" s="63"/>
      <c r="CD236" s="63"/>
      <c r="CE236" s="63"/>
      <c r="CF236" s="63"/>
    </row>
    <row r="237" spans="1:84">
      <c r="A237" s="29">
        <v>37610</v>
      </c>
      <c r="B237" s="27" t="s">
        <v>604</v>
      </c>
      <c r="C237" s="91">
        <v>289538086</v>
      </c>
      <c r="D237" s="86">
        <v>1.6567000000000001E-3</v>
      </c>
      <c r="E237" s="308"/>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57"/>
      <c r="AQ237" s="57"/>
      <c r="AR237" s="57"/>
      <c r="AS237" s="57"/>
      <c r="AT237" s="57"/>
      <c r="AU237" s="58"/>
      <c r="AV237" s="58"/>
      <c r="AW237" s="58"/>
      <c r="AX237" s="58"/>
      <c r="AY237" s="58"/>
      <c r="AZ237" s="58"/>
      <c r="BA237" s="58"/>
      <c r="BB237" s="58"/>
      <c r="BC237" s="59"/>
      <c r="BD237" s="60"/>
      <c r="BE237" s="61"/>
      <c r="BF237" s="61"/>
      <c r="BG237" s="62"/>
      <c r="BH237" s="62"/>
      <c r="BI237" s="57"/>
      <c r="BJ237" s="57"/>
      <c r="BK237" s="57"/>
      <c r="BL237" s="57"/>
      <c r="BM237" s="57"/>
      <c r="BN237" s="57"/>
      <c r="BO237" s="57"/>
      <c r="BP237" s="57"/>
      <c r="BQ237" s="57"/>
      <c r="BR237" s="57"/>
      <c r="BS237" s="57"/>
      <c r="BT237" s="57"/>
      <c r="BU237" s="57"/>
      <c r="BV237" s="57"/>
      <c r="BW237" s="57"/>
      <c r="BX237" s="57"/>
      <c r="BY237" s="63"/>
      <c r="BZ237" s="63"/>
      <c r="CA237" s="63"/>
      <c r="CB237" s="63"/>
      <c r="CC237" s="63"/>
      <c r="CD237" s="63"/>
      <c r="CE237" s="63"/>
      <c r="CF237" s="63"/>
    </row>
    <row r="238" spans="1:84">
      <c r="A238" s="29">
        <v>37700</v>
      </c>
      <c r="B238" s="27" t="s">
        <v>605</v>
      </c>
      <c r="C238" s="91">
        <v>398371293</v>
      </c>
      <c r="D238" s="86">
        <v>2.2794999999999998E-3</v>
      </c>
      <c r="E238" s="308"/>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c r="AO238" s="57"/>
      <c r="AP238" s="57"/>
      <c r="AQ238" s="57"/>
      <c r="AR238" s="57"/>
      <c r="AS238" s="57"/>
      <c r="AT238" s="57"/>
      <c r="AU238" s="58"/>
      <c r="AV238" s="58"/>
      <c r="AW238" s="58"/>
      <c r="AX238" s="58"/>
      <c r="AY238" s="58"/>
      <c r="AZ238" s="58"/>
      <c r="BA238" s="58"/>
      <c r="BB238" s="58"/>
      <c r="BC238" s="59"/>
      <c r="BD238" s="60"/>
      <c r="BE238" s="61"/>
      <c r="BF238" s="61"/>
      <c r="BG238" s="62"/>
      <c r="BH238" s="62"/>
      <c r="BI238" s="57"/>
      <c r="BJ238" s="57"/>
      <c r="BK238" s="57"/>
      <c r="BL238" s="57"/>
      <c r="BM238" s="57"/>
      <c r="BN238" s="57"/>
      <c r="BO238" s="57"/>
      <c r="BP238" s="57"/>
      <c r="BQ238" s="57"/>
      <c r="BR238" s="57"/>
      <c r="BS238" s="57"/>
      <c r="BT238" s="57"/>
      <c r="BU238" s="57"/>
      <c r="BV238" s="57"/>
      <c r="BW238" s="57"/>
      <c r="BX238" s="57"/>
      <c r="BY238" s="63"/>
      <c r="BZ238" s="63"/>
      <c r="CA238" s="63"/>
      <c r="CB238" s="63"/>
      <c r="CC238" s="63"/>
      <c r="CD238" s="63"/>
      <c r="CE238" s="63"/>
      <c r="CF238" s="63"/>
    </row>
    <row r="239" spans="1:84">
      <c r="A239" s="29">
        <v>37705</v>
      </c>
      <c r="B239" s="27" t="s">
        <v>606</v>
      </c>
      <c r="C239" s="91">
        <v>121075927</v>
      </c>
      <c r="D239" s="86">
        <v>6.9280000000000003E-4</v>
      </c>
      <c r="E239" s="308"/>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c r="AT239" s="57"/>
      <c r="AU239" s="58"/>
      <c r="AV239" s="58"/>
      <c r="AW239" s="58"/>
      <c r="AX239" s="58"/>
      <c r="AY239" s="58"/>
      <c r="AZ239" s="58"/>
      <c r="BA239" s="58"/>
      <c r="BB239" s="58"/>
      <c r="BC239" s="59"/>
      <c r="BD239" s="60"/>
      <c r="BE239" s="61"/>
      <c r="BF239" s="61"/>
      <c r="BG239" s="62"/>
      <c r="BH239" s="62"/>
      <c r="BI239" s="57"/>
      <c r="BJ239" s="57"/>
      <c r="BK239" s="57"/>
      <c r="BL239" s="57"/>
      <c r="BM239" s="57"/>
      <c r="BN239" s="57"/>
      <c r="BO239" s="57"/>
      <c r="BP239" s="57"/>
      <c r="BQ239" s="57"/>
      <c r="BR239" s="57"/>
      <c r="BS239" s="57"/>
      <c r="BT239" s="57"/>
      <c r="BU239" s="57"/>
      <c r="BV239" s="57"/>
      <c r="BW239" s="57"/>
      <c r="BX239" s="57"/>
      <c r="BY239" s="63"/>
      <c r="BZ239" s="63"/>
      <c r="CA239" s="63"/>
      <c r="CB239" s="63"/>
      <c r="CC239" s="63"/>
      <c r="CD239" s="63"/>
      <c r="CE239" s="63"/>
      <c r="CF239" s="63"/>
    </row>
    <row r="240" spans="1:84">
      <c r="A240" s="29">
        <v>37800</v>
      </c>
      <c r="B240" s="27" t="s">
        <v>607</v>
      </c>
      <c r="C240" s="91">
        <v>1246835021</v>
      </c>
      <c r="D240" s="86">
        <v>7.1343999999999999E-3</v>
      </c>
      <c r="E240" s="308"/>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c r="AO240" s="57"/>
      <c r="AP240" s="57"/>
      <c r="AQ240" s="57"/>
      <c r="AR240" s="57"/>
      <c r="AS240" s="57"/>
      <c r="AT240" s="57"/>
      <c r="AU240" s="58"/>
      <c r="AV240" s="58"/>
      <c r="AW240" s="58"/>
      <c r="AX240" s="58"/>
      <c r="AY240" s="58"/>
      <c r="AZ240" s="58"/>
      <c r="BA240" s="58"/>
      <c r="BB240" s="58"/>
      <c r="BC240" s="59"/>
      <c r="BD240" s="60"/>
      <c r="BE240" s="61"/>
      <c r="BF240" s="61"/>
      <c r="BG240" s="62"/>
      <c r="BH240" s="62"/>
      <c r="BI240" s="57"/>
      <c r="BJ240" s="57"/>
      <c r="BK240" s="57"/>
      <c r="BL240" s="57"/>
      <c r="BM240" s="57"/>
      <c r="BN240" s="57"/>
      <c r="BO240" s="57"/>
      <c r="BP240" s="57"/>
      <c r="BQ240" s="57"/>
      <c r="BR240" s="57"/>
      <c r="BS240" s="57"/>
      <c r="BT240" s="57"/>
      <c r="BU240" s="57"/>
      <c r="BV240" s="57"/>
      <c r="BW240" s="57"/>
      <c r="BX240" s="57"/>
      <c r="BY240" s="63"/>
      <c r="BZ240" s="63"/>
      <c r="CA240" s="63"/>
      <c r="CB240" s="63"/>
      <c r="CC240" s="63"/>
      <c r="CD240" s="63"/>
      <c r="CE240" s="63"/>
      <c r="CF240" s="63"/>
    </row>
    <row r="241" spans="1:84">
      <c r="A241" s="29">
        <v>37801</v>
      </c>
      <c r="B241" s="27" t="s">
        <v>608</v>
      </c>
      <c r="C241" s="91">
        <v>10253521</v>
      </c>
      <c r="D241" s="86">
        <v>5.8699999999999997E-5</v>
      </c>
      <c r="E241" s="308"/>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8"/>
      <c r="AV241" s="58"/>
      <c r="AW241" s="58"/>
      <c r="AX241" s="58"/>
      <c r="AY241" s="58"/>
      <c r="AZ241" s="58"/>
      <c r="BA241" s="58"/>
      <c r="BB241" s="58"/>
      <c r="BC241" s="59"/>
      <c r="BD241" s="60"/>
      <c r="BE241" s="61"/>
      <c r="BF241" s="61"/>
      <c r="BG241" s="62"/>
      <c r="BH241" s="62"/>
      <c r="BI241" s="57"/>
      <c r="BJ241" s="57"/>
      <c r="BK241" s="57"/>
      <c r="BL241" s="57"/>
      <c r="BM241" s="57"/>
      <c r="BN241" s="57"/>
      <c r="BO241" s="57"/>
      <c r="BP241" s="57"/>
      <c r="BQ241" s="57"/>
      <c r="BR241" s="57"/>
      <c r="BS241" s="57"/>
      <c r="BT241" s="57"/>
      <c r="BU241" s="57"/>
      <c r="BV241" s="57"/>
      <c r="BW241" s="57"/>
      <c r="BX241" s="57"/>
      <c r="BY241" s="63"/>
      <c r="BZ241" s="63"/>
      <c r="CA241" s="63"/>
      <c r="CB241" s="63"/>
      <c r="CC241" s="63"/>
      <c r="CD241" s="63"/>
      <c r="CE241" s="63"/>
      <c r="CF241" s="63"/>
    </row>
    <row r="242" spans="1:84">
      <c r="A242" s="29">
        <v>37805</v>
      </c>
      <c r="B242" s="27" t="s">
        <v>609</v>
      </c>
      <c r="C242" s="91">
        <v>84790775</v>
      </c>
      <c r="D242" s="86">
        <v>4.8519999999999998E-4</v>
      </c>
      <c r="E242" s="308"/>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c r="AO242" s="57"/>
      <c r="AP242" s="57"/>
      <c r="AQ242" s="57"/>
      <c r="AR242" s="57"/>
      <c r="AS242" s="57"/>
      <c r="AT242" s="57"/>
      <c r="AU242" s="58"/>
      <c r="AV242" s="58"/>
      <c r="AW242" s="58"/>
      <c r="AX242" s="58"/>
      <c r="AY242" s="58"/>
      <c r="AZ242" s="58"/>
      <c r="BA242" s="58"/>
      <c r="BB242" s="58"/>
      <c r="BC242" s="59"/>
      <c r="BD242" s="60"/>
      <c r="BE242" s="61"/>
      <c r="BF242" s="61"/>
      <c r="BG242" s="62"/>
      <c r="BH242" s="62"/>
      <c r="BI242" s="57"/>
      <c r="BJ242" s="57"/>
      <c r="BK242" s="57"/>
      <c r="BL242" s="57"/>
      <c r="BM242" s="57"/>
      <c r="BN242" s="57"/>
      <c r="BO242" s="57"/>
      <c r="BP242" s="57"/>
      <c r="BQ242" s="57"/>
      <c r="BR242" s="57"/>
      <c r="BS242" s="57"/>
      <c r="BT242" s="57"/>
      <c r="BU242" s="57"/>
      <c r="BV242" s="57"/>
      <c r="BW242" s="57"/>
      <c r="BX242" s="57"/>
      <c r="BY242" s="63"/>
      <c r="BZ242" s="63"/>
      <c r="CA242" s="63"/>
      <c r="CB242" s="63"/>
      <c r="CC242" s="63"/>
      <c r="CD242" s="63"/>
      <c r="CE242" s="63"/>
      <c r="CF242" s="63"/>
    </row>
    <row r="243" spans="1:84">
      <c r="A243" s="29">
        <v>37900</v>
      </c>
      <c r="B243" s="27" t="s">
        <v>610</v>
      </c>
      <c r="C243" s="91">
        <v>608688044</v>
      </c>
      <c r="D243" s="86">
        <v>3.4829000000000001E-3</v>
      </c>
      <c r="E243" s="308"/>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57"/>
      <c r="AS243" s="57"/>
      <c r="AT243" s="57"/>
      <c r="AU243" s="58"/>
      <c r="AV243" s="58"/>
      <c r="AW243" s="58"/>
      <c r="AX243" s="58"/>
      <c r="AY243" s="58"/>
      <c r="AZ243" s="58"/>
      <c r="BA243" s="58"/>
      <c r="BB243" s="58"/>
      <c r="BC243" s="59"/>
      <c r="BD243" s="60"/>
      <c r="BE243" s="61"/>
      <c r="BF243" s="61"/>
      <c r="BG243" s="62"/>
      <c r="BH243" s="62"/>
      <c r="BI243" s="57"/>
      <c r="BJ243" s="57"/>
      <c r="BK243" s="57"/>
      <c r="BL243" s="57"/>
      <c r="BM243" s="57"/>
      <c r="BN243" s="57"/>
      <c r="BO243" s="57"/>
      <c r="BP243" s="57"/>
      <c r="BQ243" s="57"/>
      <c r="BR243" s="57"/>
      <c r="BS243" s="57"/>
      <c r="BT243" s="57"/>
      <c r="BU243" s="57"/>
      <c r="BV243" s="57"/>
      <c r="BW243" s="57"/>
      <c r="BX243" s="57"/>
      <c r="BY243" s="63"/>
      <c r="BZ243" s="63"/>
      <c r="CA243" s="63"/>
      <c r="CB243" s="63"/>
      <c r="CC243" s="63"/>
      <c r="CD243" s="63"/>
      <c r="CE243" s="63"/>
      <c r="CF243" s="63"/>
    </row>
    <row r="244" spans="1:84">
      <c r="A244" s="29">
        <v>37901</v>
      </c>
      <c r="B244" s="27" t="s">
        <v>611</v>
      </c>
      <c r="C244" s="91">
        <v>15032607</v>
      </c>
      <c r="D244" s="86">
        <v>8.6000000000000003E-5</v>
      </c>
      <c r="E244" s="308"/>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c r="AO244" s="57"/>
      <c r="AP244" s="57"/>
      <c r="AQ244" s="57"/>
      <c r="AR244" s="57"/>
      <c r="AS244" s="57"/>
      <c r="AT244" s="57"/>
      <c r="AU244" s="58"/>
      <c r="AV244" s="58"/>
      <c r="AW244" s="58"/>
      <c r="AX244" s="58"/>
      <c r="AY244" s="58"/>
      <c r="AZ244" s="58"/>
      <c r="BA244" s="58"/>
      <c r="BB244" s="58"/>
      <c r="BC244" s="59"/>
      <c r="BD244" s="60"/>
      <c r="BE244" s="61"/>
      <c r="BF244" s="61"/>
      <c r="BG244" s="62"/>
      <c r="BH244" s="62"/>
      <c r="BI244" s="57"/>
      <c r="BJ244" s="57"/>
      <c r="BK244" s="57"/>
      <c r="BL244" s="57"/>
      <c r="BM244" s="57"/>
      <c r="BN244" s="57"/>
      <c r="BO244" s="57"/>
      <c r="BP244" s="57"/>
      <c r="BQ244" s="57"/>
      <c r="BR244" s="57"/>
      <c r="BS244" s="57"/>
      <c r="BT244" s="57"/>
      <c r="BU244" s="57"/>
      <c r="BV244" s="57"/>
      <c r="BW244" s="57"/>
      <c r="BX244" s="57"/>
      <c r="BY244" s="63"/>
      <c r="BZ244" s="63"/>
      <c r="CA244" s="63"/>
      <c r="CB244" s="63"/>
      <c r="CC244" s="63"/>
      <c r="CD244" s="63"/>
      <c r="CE244" s="63"/>
      <c r="CF244" s="63"/>
    </row>
    <row r="245" spans="1:84">
      <c r="A245" s="29">
        <v>37905</v>
      </c>
      <c r="B245" s="27" t="s">
        <v>612</v>
      </c>
      <c r="C245" s="91">
        <v>68983961</v>
      </c>
      <c r="D245" s="86">
        <v>3.947E-4</v>
      </c>
      <c r="E245" s="308"/>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c r="AO245" s="57"/>
      <c r="AP245" s="57"/>
      <c r="AQ245" s="57"/>
      <c r="AR245" s="57"/>
      <c r="AS245" s="57"/>
      <c r="AT245" s="57"/>
      <c r="AU245" s="58"/>
      <c r="AV245" s="58"/>
      <c r="AW245" s="58"/>
      <c r="AX245" s="58"/>
      <c r="AY245" s="58"/>
      <c r="AZ245" s="58"/>
      <c r="BA245" s="58"/>
      <c r="BB245" s="58"/>
      <c r="BC245" s="59"/>
      <c r="BD245" s="60"/>
      <c r="BE245" s="61"/>
      <c r="BF245" s="61"/>
      <c r="BG245" s="62"/>
      <c r="BH245" s="62"/>
      <c r="BI245" s="57"/>
      <c r="BJ245" s="57"/>
      <c r="BK245" s="57"/>
      <c r="BL245" s="57"/>
      <c r="BM245" s="57"/>
      <c r="BN245" s="57"/>
      <c r="BO245" s="57"/>
      <c r="BP245" s="57"/>
      <c r="BQ245" s="57"/>
      <c r="BR245" s="57"/>
      <c r="BS245" s="57"/>
      <c r="BT245" s="57"/>
      <c r="BU245" s="57"/>
      <c r="BV245" s="57"/>
      <c r="BW245" s="57"/>
      <c r="BX245" s="57"/>
      <c r="BY245" s="63"/>
      <c r="BZ245" s="63"/>
      <c r="CA245" s="63"/>
      <c r="CB245" s="63"/>
      <c r="CC245" s="63"/>
      <c r="CD245" s="63"/>
      <c r="CE245" s="63"/>
      <c r="CF245" s="63"/>
    </row>
    <row r="246" spans="1:84">
      <c r="A246" s="29">
        <v>38000</v>
      </c>
      <c r="B246" s="27" t="s">
        <v>613</v>
      </c>
      <c r="C246" s="91">
        <v>1095721783</v>
      </c>
      <c r="D246" s="86">
        <v>6.2696999999999996E-3</v>
      </c>
      <c r="E246" s="308"/>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c r="AO246" s="57"/>
      <c r="AP246" s="57"/>
      <c r="AQ246" s="57"/>
      <c r="AR246" s="57"/>
      <c r="AS246" s="57"/>
      <c r="AT246" s="57"/>
      <c r="AU246" s="58"/>
      <c r="AV246" s="58"/>
      <c r="AW246" s="58"/>
      <c r="AX246" s="58"/>
      <c r="AY246" s="58"/>
      <c r="AZ246" s="58"/>
      <c r="BA246" s="58"/>
      <c r="BB246" s="58"/>
      <c r="BC246" s="59"/>
      <c r="BD246" s="60"/>
      <c r="BE246" s="61"/>
      <c r="BF246" s="61"/>
      <c r="BG246" s="62"/>
      <c r="BH246" s="62"/>
      <c r="BI246" s="57"/>
      <c r="BJ246" s="57"/>
      <c r="BK246" s="57"/>
      <c r="BL246" s="57"/>
      <c r="BM246" s="57"/>
      <c r="BN246" s="57"/>
      <c r="BO246" s="57"/>
      <c r="BP246" s="57"/>
      <c r="BQ246" s="57"/>
      <c r="BR246" s="57"/>
      <c r="BS246" s="57"/>
      <c r="BT246" s="57"/>
      <c r="BU246" s="57"/>
      <c r="BV246" s="57"/>
      <c r="BW246" s="57"/>
      <c r="BX246" s="57"/>
      <c r="BY246" s="63"/>
      <c r="BZ246" s="63"/>
      <c r="CA246" s="63"/>
      <c r="CB246" s="63"/>
      <c r="CC246" s="63"/>
      <c r="CD246" s="63"/>
      <c r="CE246" s="63"/>
      <c r="CF246" s="63"/>
    </row>
    <row r="247" spans="1:84">
      <c r="A247" s="29">
        <v>38005</v>
      </c>
      <c r="B247" s="27" t="s">
        <v>614</v>
      </c>
      <c r="C247" s="91">
        <v>205708931</v>
      </c>
      <c r="D247" s="86">
        <v>1.1770999999999999E-3</v>
      </c>
      <c r="E247" s="308"/>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57"/>
      <c r="AQ247" s="57"/>
      <c r="AR247" s="57"/>
      <c r="AS247" s="57"/>
      <c r="AT247" s="57"/>
      <c r="AU247" s="58"/>
      <c r="AV247" s="58"/>
      <c r="AW247" s="58"/>
      <c r="AX247" s="58"/>
      <c r="AY247" s="58"/>
      <c r="AZ247" s="58"/>
      <c r="BA247" s="58"/>
      <c r="BB247" s="58"/>
      <c r="BC247" s="59"/>
      <c r="BD247" s="60"/>
      <c r="BE247" s="61"/>
      <c r="BF247" s="61"/>
      <c r="BG247" s="62"/>
      <c r="BH247" s="62"/>
      <c r="BI247" s="57"/>
      <c r="BJ247" s="57"/>
      <c r="BK247" s="57"/>
      <c r="BL247" s="57"/>
      <c r="BM247" s="57"/>
      <c r="BN247" s="57"/>
      <c r="BO247" s="57"/>
      <c r="BP247" s="57"/>
      <c r="BQ247" s="57"/>
      <c r="BR247" s="57"/>
      <c r="BS247" s="57"/>
      <c r="BT247" s="57"/>
      <c r="BU247" s="57"/>
      <c r="BV247" s="57"/>
      <c r="BW247" s="57"/>
      <c r="BX247" s="57"/>
      <c r="BY247" s="63"/>
      <c r="BZ247" s="63"/>
      <c r="CA247" s="63"/>
      <c r="CB247" s="63"/>
      <c r="CC247" s="63"/>
      <c r="CD247" s="63"/>
      <c r="CE247" s="63"/>
      <c r="CF247" s="63"/>
    </row>
    <row r="248" spans="1:84">
      <c r="A248" s="29">
        <v>38100</v>
      </c>
      <c r="B248" s="27" t="s">
        <v>615</v>
      </c>
      <c r="C248" s="91">
        <v>492566583</v>
      </c>
      <c r="D248" s="86">
        <v>2.8184999999999998E-3</v>
      </c>
      <c r="E248" s="308"/>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c r="AO248" s="57"/>
      <c r="AP248" s="57"/>
      <c r="AQ248" s="57"/>
      <c r="AR248" s="57"/>
      <c r="AS248" s="57"/>
      <c r="AT248" s="57"/>
      <c r="AU248" s="58"/>
      <c r="AV248" s="58"/>
      <c r="AW248" s="58"/>
      <c r="AX248" s="58"/>
      <c r="AY248" s="58"/>
      <c r="AZ248" s="58"/>
      <c r="BA248" s="58"/>
      <c r="BB248" s="58"/>
      <c r="BC248" s="59"/>
      <c r="BD248" s="60"/>
      <c r="BE248" s="61"/>
      <c r="BF248" s="61"/>
      <c r="BG248" s="62"/>
      <c r="BH248" s="62"/>
      <c r="BI248" s="57"/>
      <c r="BJ248" s="57"/>
      <c r="BK248" s="57"/>
      <c r="BL248" s="57"/>
      <c r="BM248" s="57"/>
      <c r="BN248" s="57"/>
      <c r="BO248" s="57"/>
      <c r="BP248" s="57"/>
      <c r="BQ248" s="57"/>
      <c r="BR248" s="57"/>
      <c r="BS248" s="57"/>
      <c r="BT248" s="57"/>
      <c r="BU248" s="57"/>
      <c r="BV248" s="57"/>
      <c r="BW248" s="57"/>
      <c r="BX248" s="57"/>
      <c r="BY248" s="63"/>
      <c r="BZ248" s="63"/>
      <c r="CA248" s="63"/>
      <c r="CB248" s="63"/>
      <c r="CC248" s="63"/>
      <c r="CD248" s="63"/>
      <c r="CE248" s="63"/>
      <c r="CF248" s="63"/>
    </row>
    <row r="249" spans="1:84">
      <c r="A249" s="29">
        <v>38105</v>
      </c>
      <c r="B249" s="27" t="s">
        <v>616</v>
      </c>
      <c r="C249" s="91">
        <v>91895037</v>
      </c>
      <c r="D249" s="86">
        <v>5.2579999999999999E-4</v>
      </c>
      <c r="E249" s="308"/>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c r="AO249" s="57"/>
      <c r="AP249" s="57"/>
      <c r="AQ249" s="57"/>
      <c r="AR249" s="57"/>
      <c r="AS249" s="57"/>
      <c r="AT249" s="57"/>
      <c r="AU249" s="58"/>
      <c r="AV249" s="58"/>
      <c r="AW249" s="58"/>
      <c r="AX249" s="58"/>
      <c r="AY249" s="58"/>
      <c r="AZ249" s="58"/>
      <c r="BA249" s="58"/>
      <c r="BB249" s="58"/>
      <c r="BC249" s="59"/>
      <c r="BD249" s="60"/>
      <c r="BE249" s="61"/>
      <c r="BF249" s="61"/>
      <c r="BG249" s="62"/>
      <c r="BH249" s="62"/>
      <c r="BI249" s="57"/>
      <c r="BJ249" s="57"/>
      <c r="BK249" s="57"/>
      <c r="BL249" s="57"/>
      <c r="BM249" s="57"/>
      <c r="BN249" s="57"/>
      <c r="BO249" s="57"/>
      <c r="BP249" s="57"/>
      <c r="BQ249" s="57"/>
      <c r="BR249" s="57"/>
      <c r="BS249" s="57"/>
      <c r="BT249" s="57"/>
      <c r="BU249" s="57"/>
      <c r="BV249" s="57"/>
      <c r="BW249" s="57"/>
      <c r="BX249" s="57"/>
      <c r="BY249" s="63"/>
      <c r="BZ249" s="63"/>
      <c r="CA249" s="63"/>
      <c r="CB249" s="63"/>
      <c r="CC249" s="63"/>
      <c r="CD249" s="63"/>
      <c r="CE249" s="63"/>
      <c r="CF249" s="63"/>
    </row>
    <row r="250" spans="1:84">
      <c r="A250" s="29">
        <v>38200</v>
      </c>
      <c r="B250" s="27" t="s">
        <v>617</v>
      </c>
      <c r="C250" s="91">
        <v>455639816</v>
      </c>
      <c r="D250" s="86">
        <v>2.6072000000000001E-3</v>
      </c>
      <c r="E250" s="308"/>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c r="AO250" s="57"/>
      <c r="AP250" s="57"/>
      <c r="AQ250" s="57"/>
      <c r="AR250" s="57"/>
      <c r="AS250" s="57"/>
      <c r="AT250" s="57"/>
      <c r="AU250" s="58"/>
      <c r="AV250" s="58"/>
      <c r="AW250" s="58"/>
      <c r="AX250" s="58"/>
      <c r="AY250" s="58"/>
      <c r="AZ250" s="58"/>
      <c r="BA250" s="58"/>
      <c r="BB250" s="58"/>
      <c r="BC250" s="59"/>
      <c r="BD250" s="60"/>
      <c r="BE250" s="61"/>
      <c r="BF250" s="61"/>
      <c r="BG250" s="62"/>
      <c r="BH250" s="62"/>
      <c r="BI250" s="57"/>
      <c r="BJ250" s="57"/>
      <c r="BK250" s="57"/>
      <c r="BL250" s="57"/>
      <c r="BM250" s="57"/>
      <c r="BN250" s="57"/>
      <c r="BO250" s="57"/>
      <c r="BP250" s="57"/>
      <c r="BQ250" s="57"/>
      <c r="BR250" s="57"/>
      <c r="BS250" s="57"/>
      <c r="BT250" s="57"/>
      <c r="BU250" s="57"/>
      <c r="BV250" s="57"/>
      <c r="BW250" s="57"/>
      <c r="BX250" s="57"/>
      <c r="BY250" s="63"/>
      <c r="BZ250" s="63"/>
      <c r="CA250" s="63"/>
      <c r="CB250" s="63"/>
      <c r="CC250" s="63"/>
      <c r="CD250" s="63"/>
      <c r="CE250" s="63"/>
      <c r="CF250" s="63"/>
    </row>
    <row r="251" spans="1:84">
      <c r="A251" s="29">
        <v>38205</v>
      </c>
      <c r="B251" s="27" t="s">
        <v>618</v>
      </c>
      <c r="C251" s="91">
        <v>65154731</v>
      </c>
      <c r="D251" s="86">
        <v>3.7280000000000001E-4</v>
      </c>
      <c r="E251" s="308"/>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c r="AO251" s="57"/>
      <c r="AP251" s="57"/>
      <c r="AQ251" s="57"/>
      <c r="AR251" s="57"/>
      <c r="AS251" s="57"/>
      <c r="AT251" s="57"/>
      <c r="AU251" s="58"/>
      <c r="AV251" s="58"/>
      <c r="AW251" s="58"/>
      <c r="AX251" s="58"/>
      <c r="AY251" s="58"/>
      <c r="AZ251" s="58"/>
      <c r="BA251" s="58"/>
      <c r="BB251" s="58"/>
      <c r="BC251" s="59"/>
      <c r="BD251" s="60"/>
      <c r="BE251" s="61"/>
      <c r="BF251" s="61"/>
      <c r="BG251" s="62"/>
      <c r="BH251" s="62"/>
      <c r="BI251" s="57"/>
      <c r="BJ251" s="57"/>
      <c r="BK251" s="57"/>
      <c r="BL251" s="57"/>
      <c r="BM251" s="57"/>
      <c r="BN251" s="57"/>
      <c r="BO251" s="57"/>
      <c r="BP251" s="57"/>
      <c r="BQ251" s="57"/>
      <c r="BR251" s="57"/>
      <c r="BS251" s="57"/>
      <c r="BT251" s="57"/>
      <c r="BU251" s="57"/>
      <c r="BV251" s="57"/>
      <c r="BW251" s="57"/>
      <c r="BX251" s="57"/>
      <c r="BY251" s="63"/>
      <c r="BZ251" s="63"/>
      <c r="CA251" s="63"/>
      <c r="CB251" s="63"/>
      <c r="CC251" s="63"/>
      <c r="CD251" s="63"/>
      <c r="CE251" s="63"/>
      <c r="CF251" s="63"/>
    </row>
    <row r="252" spans="1:84">
      <c r="A252" s="29">
        <v>38210</v>
      </c>
      <c r="B252" s="27" t="s">
        <v>619</v>
      </c>
      <c r="C252" s="91">
        <v>176025083</v>
      </c>
      <c r="D252" s="86">
        <v>1.0072E-3</v>
      </c>
      <c r="E252" s="308"/>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c r="AO252" s="57"/>
      <c r="AP252" s="57"/>
      <c r="AQ252" s="57"/>
      <c r="AR252" s="57"/>
      <c r="AS252" s="57"/>
      <c r="AT252" s="57"/>
      <c r="AU252" s="58"/>
      <c r="AV252" s="58"/>
      <c r="AW252" s="58"/>
      <c r="AX252" s="58"/>
      <c r="AY252" s="58"/>
      <c r="AZ252" s="58"/>
      <c r="BA252" s="58"/>
      <c r="BB252" s="58"/>
      <c r="BC252" s="59"/>
      <c r="BD252" s="60"/>
      <c r="BE252" s="61"/>
      <c r="BF252" s="61"/>
      <c r="BG252" s="62"/>
      <c r="BH252" s="62"/>
      <c r="BI252" s="57"/>
      <c r="BJ252" s="57"/>
      <c r="BK252" s="57"/>
      <c r="BL252" s="57"/>
      <c r="BM252" s="57"/>
      <c r="BN252" s="57"/>
      <c r="BO252" s="57"/>
      <c r="BP252" s="57"/>
      <c r="BQ252" s="57"/>
      <c r="BR252" s="57"/>
      <c r="BS252" s="57"/>
      <c r="BT252" s="57"/>
      <c r="BU252" s="57"/>
      <c r="BV252" s="57"/>
      <c r="BW252" s="57"/>
      <c r="BX252" s="57"/>
      <c r="BY252" s="63"/>
      <c r="BZ252" s="63"/>
      <c r="CA252" s="63"/>
      <c r="CB252" s="63"/>
      <c r="CC252" s="63"/>
      <c r="CD252" s="63"/>
      <c r="CE252" s="63"/>
      <c r="CF252" s="63"/>
    </row>
    <row r="253" spans="1:84">
      <c r="A253" s="29">
        <v>38300</v>
      </c>
      <c r="B253" s="27" t="s">
        <v>620</v>
      </c>
      <c r="C253" s="91">
        <v>352959910</v>
      </c>
      <c r="D253" s="86">
        <v>2.0195999999999999E-3</v>
      </c>
      <c r="E253" s="308"/>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c r="AO253" s="57"/>
      <c r="AP253" s="57"/>
      <c r="AQ253" s="57"/>
      <c r="AR253" s="57"/>
      <c r="AS253" s="57"/>
      <c r="AT253" s="57"/>
      <c r="AU253" s="58"/>
      <c r="AV253" s="58"/>
      <c r="AW253" s="58"/>
      <c r="AX253" s="58"/>
      <c r="AY253" s="58"/>
      <c r="AZ253" s="58"/>
      <c r="BA253" s="58"/>
      <c r="BB253" s="58"/>
      <c r="BC253" s="59"/>
      <c r="BD253" s="60"/>
      <c r="BE253" s="61"/>
      <c r="BF253" s="61"/>
      <c r="BG253" s="62"/>
      <c r="BH253" s="62"/>
      <c r="BI253" s="57"/>
      <c r="BJ253" s="57"/>
      <c r="BK253" s="57"/>
      <c r="BL253" s="57"/>
      <c r="BM253" s="57"/>
      <c r="BN253" s="57"/>
      <c r="BO253" s="57"/>
      <c r="BP253" s="57"/>
      <c r="BQ253" s="57"/>
      <c r="BR253" s="57"/>
      <c r="BS253" s="57"/>
      <c r="BT253" s="57"/>
      <c r="BU253" s="57"/>
      <c r="BV253" s="57"/>
      <c r="BW253" s="57"/>
      <c r="BX253" s="57"/>
      <c r="BY253" s="63"/>
      <c r="BZ253" s="63"/>
      <c r="CA253" s="63"/>
      <c r="CB253" s="63"/>
      <c r="CC253" s="63"/>
      <c r="CD253" s="63"/>
      <c r="CE253" s="63"/>
      <c r="CF253" s="63"/>
    </row>
    <row r="254" spans="1:84">
      <c r="A254" s="29">
        <v>38400</v>
      </c>
      <c r="B254" s="27" t="s">
        <v>621</v>
      </c>
      <c r="C254" s="91">
        <v>439077449</v>
      </c>
      <c r="D254" s="86">
        <v>2.5124000000000001E-3</v>
      </c>
      <c r="E254" s="308"/>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c r="AO254" s="57"/>
      <c r="AP254" s="57"/>
      <c r="AQ254" s="57"/>
      <c r="AR254" s="57"/>
      <c r="AS254" s="57"/>
      <c r="AT254" s="57"/>
      <c r="AU254" s="58"/>
      <c r="AV254" s="58"/>
      <c r="AW254" s="58"/>
      <c r="AX254" s="58"/>
      <c r="AY254" s="58"/>
      <c r="AZ254" s="58"/>
      <c r="BA254" s="58"/>
      <c r="BB254" s="58"/>
      <c r="BC254" s="59"/>
      <c r="BD254" s="60"/>
      <c r="BE254" s="61"/>
      <c r="BF254" s="61"/>
      <c r="BG254" s="62"/>
      <c r="BH254" s="62"/>
      <c r="BI254" s="57"/>
      <c r="BJ254" s="57"/>
      <c r="BK254" s="57"/>
      <c r="BL254" s="57"/>
      <c r="BM254" s="57"/>
      <c r="BN254" s="57"/>
      <c r="BO254" s="57"/>
      <c r="BP254" s="57"/>
      <c r="BQ254" s="57"/>
      <c r="BR254" s="57"/>
      <c r="BS254" s="57"/>
      <c r="BT254" s="57"/>
      <c r="BU254" s="57"/>
      <c r="BV254" s="57"/>
      <c r="BW254" s="57"/>
      <c r="BX254" s="57"/>
      <c r="BY254" s="63"/>
      <c r="BZ254" s="63"/>
      <c r="CA254" s="63"/>
      <c r="CB254" s="63"/>
      <c r="CC254" s="63"/>
      <c r="CD254" s="63"/>
      <c r="CE254" s="63"/>
      <c r="CF254" s="63"/>
    </row>
    <row r="255" spans="1:84">
      <c r="A255" s="29">
        <v>38402</v>
      </c>
      <c r="B255" s="27" t="s">
        <v>622</v>
      </c>
      <c r="C255" s="91">
        <v>35648559</v>
      </c>
      <c r="D255" s="86">
        <v>2.04E-4</v>
      </c>
      <c r="E255" s="308"/>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57"/>
      <c r="AQ255" s="57"/>
      <c r="AR255" s="57"/>
      <c r="AS255" s="57"/>
      <c r="AT255" s="57"/>
      <c r="AU255" s="58"/>
      <c r="AV255" s="58"/>
      <c r="AW255" s="58"/>
      <c r="AX255" s="58"/>
      <c r="AY255" s="58"/>
      <c r="AZ255" s="58"/>
      <c r="BA255" s="58"/>
      <c r="BB255" s="58"/>
      <c r="BC255" s="59"/>
      <c r="BD255" s="60"/>
      <c r="BE255" s="61"/>
      <c r="BF255" s="61"/>
      <c r="BG255" s="62"/>
      <c r="BH255" s="62"/>
      <c r="BI255" s="57"/>
      <c r="BJ255" s="57"/>
      <c r="BK255" s="57"/>
      <c r="BL255" s="57"/>
      <c r="BM255" s="57"/>
      <c r="BN255" s="57"/>
      <c r="BO255" s="57"/>
      <c r="BP255" s="57"/>
      <c r="BQ255" s="57"/>
      <c r="BR255" s="57"/>
      <c r="BS255" s="57"/>
      <c r="BT255" s="57"/>
      <c r="BU255" s="57"/>
      <c r="BV255" s="57"/>
      <c r="BW255" s="57"/>
      <c r="BX255" s="57"/>
      <c r="BY255" s="63"/>
      <c r="BZ255" s="63"/>
      <c r="CA255" s="63"/>
      <c r="CB255" s="63"/>
      <c r="CC255" s="63"/>
      <c r="CD255" s="63"/>
      <c r="CE255" s="63"/>
      <c r="CF255" s="63"/>
    </row>
    <row r="256" spans="1:84">
      <c r="A256" s="29">
        <v>38405</v>
      </c>
      <c r="B256" s="27" t="s">
        <v>623</v>
      </c>
      <c r="C256" s="91">
        <v>111628725</v>
      </c>
      <c r="D256" s="86">
        <v>6.3869999999999997E-4</v>
      </c>
      <c r="E256" s="308"/>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57"/>
      <c r="AS256" s="57"/>
      <c r="AT256" s="57"/>
      <c r="AU256" s="58"/>
      <c r="AV256" s="58"/>
      <c r="AW256" s="58"/>
      <c r="AX256" s="58"/>
      <c r="AY256" s="58"/>
      <c r="AZ256" s="58"/>
      <c r="BA256" s="58"/>
      <c r="BB256" s="58"/>
      <c r="BC256" s="59"/>
      <c r="BD256" s="60"/>
      <c r="BE256" s="61"/>
      <c r="BF256" s="61"/>
      <c r="BG256" s="62"/>
      <c r="BH256" s="62"/>
      <c r="BI256" s="57"/>
      <c r="BJ256" s="57"/>
      <c r="BK256" s="57"/>
      <c r="BL256" s="57"/>
      <c r="BM256" s="57"/>
      <c r="BN256" s="57"/>
      <c r="BO256" s="57"/>
      <c r="BP256" s="57"/>
      <c r="BQ256" s="57"/>
      <c r="BR256" s="57"/>
      <c r="BS256" s="57"/>
      <c r="BT256" s="57"/>
      <c r="BU256" s="57"/>
      <c r="BV256" s="57"/>
      <c r="BW256" s="57"/>
      <c r="BX256" s="57"/>
      <c r="BY256" s="63"/>
      <c r="BZ256" s="63"/>
      <c r="CA256" s="63"/>
      <c r="CB256" s="63"/>
      <c r="CC256" s="63"/>
      <c r="CD256" s="63"/>
      <c r="CE256" s="63"/>
      <c r="CF256" s="63"/>
    </row>
    <row r="257" spans="1:84">
      <c r="A257" s="29">
        <v>38500</v>
      </c>
      <c r="B257" s="27" t="s">
        <v>624</v>
      </c>
      <c r="C257" s="91">
        <v>339986414</v>
      </c>
      <c r="D257" s="86">
        <v>1.9453999999999999E-3</v>
      </c>
      <c r="E257" s="308"/>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57"/>
      <c r="AQ257" s="57"/>
      <c r="AR257" s="57"/>
      <c r="AS257" s="57"/>
      <c r="AT257" s="57"/>
      <c r="AU257" s="58"/>
      <c r="AV257" s="58"/>
      <c r="AW257" s="58"/>
      <c r="AX257" s="58"/>
      <c r="AY257" s="58"/>
      <c r="AZ257" s="58"/>
      <c r="BA257" s="58"/>
      <c r="BB257" s="58"/>
      <c r="BC257" s="59"/>
      <c r="BD257" s="60"/>
      <c r="BE257" s="61"/>
      <c r="BF257" s="61"/>
      <c r="BG257" s="62"/>
      <c r="BH257" s="62"/>
      <c r="BI257" s="57"/>
      <c r="BJ257" s="57"/>
      <c r="BK257" s="57"/>
      <c r="BL257" s="57"/>
      <c r="BM257" s="57"/>
      <c r="BN257" s="57"/>
      <c r="BO257" s="57"/>
      <c r="BP257" s="57"/>
      <c r="BQ257" s="57"/>
      <c r="BR257" s="57"/>
      <c r="BS257" s="57"/>
      <c r="BT257" s="57"/>
      <c r="BU257" s="57"/>
      <c r="BV257" s="57"/>
      <c r="BW257" s="57"/>
      <c r="BX257" s="57"/>
      <c r="BY257" s="63"/>
      <c r="BZ257" s="63"/>
      <c r="CA257" s="63"/>
      <c r="CB257" s="63"/>
      <c r="CC257" s="63"/>
      <c r="CD257" s="63"/>
      <c r="CE257" s="63"/>
      <c r="CF257" s="63"/>
    </row>
    <row r="258" spans="1:84">
      <c r="A258" s="29">
        <v>38600</v>
      </c>
      <c r="B258" s="27" t="s">
        <v>625</v>
      </c>
      <c r="C258" s="91">
        <v>446485841</v>
      </c>
      <c r="D258" s="86">
        <v>2.5547999999999999E-3</v>
      </c>
      <c r="E258" s="308"/>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c r="AO258" s="57"/>
      <c r="AP258" s="57"/>
      <c r="AQ258" s="57"/>
      <c r="AR258" s="57"/>
      <c r="AS258" s="57"/>
      <c r="AT258" s="57"/>
      <c r="AU258" s="58"/>
      <c r="AV258" s="58"/>
      <c r="AW258" s="58"/>
      <c r="AX258" s="58"/>
      <c r="AY258" s="58"/>
      <c r="AZ258" s="58"/>
      <c r="BA258" s="58"/>
      <c r="BB258" s="58"/>
      <c r="BC258" s="59"/>
      <c r="BD258" s="60"/>
      <c r="BE258" s="61"/>
      <c r="BF258" s="61"/>
      <c r="BG258" s="62"/>
      <c r="BH258" s="62"/>
      <c r="BI258" s="57"/>
      <c r="BJ258" s="57"/>
      <c r="BK258" s="57"/>
      <c r="BL258" s="57"/>
      <c r="BM258" s="57"/>
      <c r="BN258" s="57"/>
      <c r="BO258" s="57"/>
      <c r="BP258" s="57"/>
      <c r="BQ258" s="57"/>
      <c r="BR258" s="57"/>
      <c r="BS258" s="57"/>
      <c r="BT258" s="57"/>
      <c r="BU258" s="57"/>
      <c r="BV258" s="57"/>
      <c r="BW258" s="57"/>
      <c r="BX258" s="57"/>
      <c r="BY258" s="63"/>
      <c r="BZ258" s="63"/>
      <c r="CA258" s="63"/>
      <c r="CB258" s="63"/>
      <c r="CC258" s="63"/>
      <c r="CD258" s="63"/>
      <c r="CE258" s="63"/>
      <c r="CF258" s="63"/>
    </row>
    <row r="259" spans="1:84">
      <c r="A259" s="29">
        <v>38601</v>
      </c>
      <c r="B259" s="27" t="s">
        <v>626</v>
      </c>
      <c r="C259" s="91">
        <v>6338191</v>
      </c>
      <c r="D259" s="86">
        <v>3.6300000000000001E-5</v>
      </c>
      <c r="E259" s="308"/>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57"/>
      <c r="AQ259" s="57"/>
      <c r="AR259" s="57"/>
      <c r="AS259" s="57"/>
      <c r="AT259" s="57"/>
      <c r="AU259" s="58"/>
      <c r="AV259" s="58"/>
      <c r="AW259" s="58"/>
      <c r="AX259" s="58"/>
      <c r="AY259" s="58"/>
      <c r="AZ259" s="58"/>
      <c r="BA259" s="58"/>
      <c r="BB259" s="58"/>
      <c r="BC259" s="59"/>
      <c r="BD259" s="60"/>
      <c r="BE259" s="61"/>
      <c r="BF259" s="61"/>
      <c r="BG259" s="62"/>
      <c r="BH259" s="62"/>
      <c r="BI259" s="57"/>
      <c r="BJ259" s="57"/>
      <c r="BK259" s="57"/>
      <c r="BL259" s="57"/>
      <c r="BM259" s="57"/>
      <c r="BN259" s="57"/>
      <c r="BO259" s="57"/>
      <c r="BP259" s="57"/>
      <c r="BQ259" s="57"/>
      <c r="BR259" s="57"/>
      <c r="BS259" s="57"/>
      <c r="BT259" s="57"/>
      <c r="BU259" s="57"/>
      <c r="BV259" s="57"/>
      <c r="BW259" s="57"/>
      <c r="BX259" s="57"/>
      <c r="BY259" s="63"/>
      <c r="BZ259" s="63"/>
      <c r="CA259" s="63"/>
      <c r="CB259" s="63"/>
      <c r="CC259" s="63"/>
      <c r="CD259" s="63"/>
      <c r="CE259" s="63"/>
      <c r="CF259" s="63"/>
    </row>
    <row r="260" spans="1:84">
      <c r="A260" s="29">
        <v>38602</v>
      </c>
      <c r="B260" s="27" t="s">
        <v>627</v>
      </c>
      <c r="C260" s="91">
        <v>38370082</v>
      </c>
      <c r="D260" s="86">
        <v>2.196E-4</v>
      </c>
      <c r="E260" s="308"/>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c r="AO260" s="57"/>
      <c r="AP260" s="57"/>
      <c r="AQ260" s="57"/>
      <c r="AR260" s="57"/>
      <c r="AS260" s="57"/>
      <c r="AT260" s="57"/>
      <c r="AU260" s="58"/>
      <c r="AV260" s="58"/>
      <c r="AW260" s="58"/>
      <c r="AX260" s="58"/>
      <c r="AY260" s="58"/>
      <c r="AZ260" s="58"/>
      <c r="BA260" s="58"/>
      <c r="BB260" s="58"/>
      <c r="BC260" s="59"/>
      <c r="BD260" s="60"/>
      <c r="BE260" s="61"/>
      <c r="BF260" s="61"/>
      <c r="BG260" s="62"/>
      <c r="BH260" s="62"/>
      <c r="BI260" s="57"/>
      <c r="BJ260" s="57"/>
      <c r="BK260" s="57"/>
      <c r="BL260" s="57"/>
      <c r="BM260" s="57"/>
      <c r="BN260" s="57"/>
      <c r="BO260" s="57"/>
      <c r="BP260" s="57"/>
      <c r="BQ260" s="57"/>
      <c r="BR260" s="57"/>
      <c r="BS260" s="57"/>
      <c r="BT260" s="57"/>
      <c r="BU260" s="57"/>
      <c r="BV260" s="57"/>
      <c r="BW260" s="57"/>
      <c r="BX260" s="57"/>
      <c r="BY260" s="63"/>
      <c r="BZ260" s="63"/>
      <c r="CA260" s="63"/>
      <c r="CB260" s="63"/>
      <c r="CC260" s="63"/>
      <c r="CD260" s="63"/>
      <c r="CE260" s="63"/>
      <c r="CF260" s="63"/>
    </row>
    <row r="261" spans="1:84">
      <c r="A261" s="29">
        <v>38605</v>
      </c>
      <c r="B261" s="27" t="s">
        <v>628</v>
      </c>
      <c r="C261" s="91">
        <v>114159699</v>
      </c>
      <c r="D261" s="86">
        <v>6.5320000000000005E-4</v>
      </c>
      <c r="E261" s="308"/>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57"/>
      <c r="AQ261" s="57"/>
      <c r="AR261" s="57"/>
      <c r="AS261" s="57"/>
      <c r="AT261" s="57"/>
      <c r="AU261" s="58"/>
      <c r="AV261" s="58"/>
      <c r="AW261" s="58"/>
      <c r="AX261" s="58"/>
      <c r="AY261" s="58"/>
      <c r="AZ261" s="58"/>
      <c r="BA261" s="58"/>
      <c r="BB261" s="58"/>
      <c r="BC261" s="59"/>
      <c r="BD261" s="60"/>
      <c r="BE261" s="61"/>
      <c r="BF261" s="61"/>
      <c r="BG261" s="62"/>
      <c r="BH261" s="62"/>
      <c r="BI261" s="57"/>
      <c r="BJ261" s="57"/>
      <c r="BK261" s="57"/>
      <c r="BL261" s="57"/>
      <c r="BM261" s="57"/>
      <c r="BN261" s="57"/>
      <c r="BO261" s="57"/>
      <c r="BP261" s="57"/>
      <c r="BQ261" s="57"/>
      <c r="BR261" s="57"/>
      <c r="BS261" s="57"/>
      <c r="BT261" s="57"/>
      <c r="BU261" s="57"/>
      <c r="BV261" s="57"/>
      <c r="BW261" s="57"/>
      <c r="BX261" s="57"/>
      <c r="BY261" s="63"/>
      <c r="BZ261" s="63"/>
      <c r="CA261" s="63"/>
      <c r="CB261" s="63"/>
      <c r="CC261" s="63"/>
      <c r="CD261" s="63"/>
      <c r="CE261" s="63"/>
      <c r="CF261" s="63"/>
    </row>
    <row r="262" spans="1:84">
      <c r="A262" s="29">
        <v>38610</v>
      </c>
      <c r="B262" s="27" t="s">
        <v>629</v>
      </c>
      <c r="C262" s="91">
        <v>96712792</v>
      </c>
      <c r="D262" s="86">
        <v>5.5340000000000001E-4</v>
      </c>
      <c r="E262" s="308"/>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c r="AR262" s="57"/>
      <c r="AS262" s="57"/>
      <c r="AT262" s="57"/>
      <c r="AU262" s="58"/>
      <c r="AV262" s="58"/>
      <c r="AW262" s="58"/>
      <c r="AX262" s="58"/>
      <c r="AY262" s="58"/>
      <c r="AZ262" s="58"/>
      <c r="BA262" s="58"/>
      <c r="BB262" s="58"/>
      <c r="BC262" s="59"/>
      <c r="BD262" s="60"/>
      <c r="BE262" s="61"/>
      <c r="BF262" s="61"/>
      <c r="BG262" s="62"/>
      <c r="BH262" s="62"/>
      <c r="BI262" s="57"/>
      <c r="BJ262" s="57"/>
      <c r="BK262" s="57"/>
      <c r="BL262" s="57"/>
      <c r="BM262" s="57"/>
      <c r="BN262" s="57"/>
      <c r="BO262" s="57"/>
      <c r="BP262" s="57"/>
      <c r="BQ262" s="57"/>
      <c r="BR262" s="57"/>
      <c r="BS262" s="57"/>
      <c r="BT262" s="57"/>
      <c r="BU262" s="57"/>
      <c r="BV262" s="57"/>
      <c r="BW262" s="57"/>
      <c r="BX262" s="57"/>
      <c r="BY262" s="63"/>
      <c r="BZ262" s="63"/>
      <c r="CA262" s="63"/>
      <c r="CB262" s="63"/>
      <c r="CC262" s="63"/>
      <c r="CD262" s="63"/>
      <c r="CE262" s="63"/>
      <c r="CF262" s="63"/>
    </row>
    <row r="263" spans="1:84">
      <c r="A263" s="29">
        <v>38620</v>
      </c>
      <c r="B263" s="27" t="s">
        <v>630</v>
      </c>
      <c r="C263" s="91">
        <v>69066830</v>
      </c>
      <c r="D263" s="86">
        <v>3.9520000000000001E-4</v>
      </c>
      <c r="E263" s="308"/>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c r="AO263" s="57"/>
      <c r="AP263" s="57"/>
      <c r="AQ263" s="57"/>
      <c r="AR263" s="57"/>
      <c r="AS263" s="57"/>
      <c r="AT263" s="57"/>
      <c r="AU263" s="58"/>
      <c r="AV263" s="58"/>
      <c r="AW263" s="58"/>
      <c r="AX263" s="58"/>
      <c r="AY263" s="58"/>
      <c r="AZ263" s="58"/>
      <c r="BA263" s="58"/>
      <c r="BB263" s="58"/>
      <c r="BC263" s="59"/>
      <c r="BD263" s="60"/>
      <c r="BE263" s="61"/>
      <c r="BF263" s="61"/>
      <c r="BG263" s="62"/>
      <c r="BH263" s="62"/>
      <c r="BI263" s="57"/>
      <c r="BJ263" s="57"/>
      <c r="BK263" s="57"/>
      <c r="BL263" s="57"/>
      <c r="BM263" s="57"/>
      <c r="BN263" s="57"/>
      <c r="BO263" s="57"/>
      <c r="BP263" s="57"/>
      <c r="BQ263" s="57"/>
      <c r="BR263" s="57"/>
      <c r="BS263" s="57"/>
      <c r="BT263" s="57"/>
      <c r="BU263" s="57"/>
      <c r="BV263" s="57"/>
      <c r="BW263" s="57"/>
      <c r="BX263" s="57"/>
      <c r="BY263" s="63"/>
      <c r="BZ263" s="63"/>
      <c r="CA263" s="63"/>
      <c r="CB263" s="63"/>
      <c r="CC263" s="63"/>
      <c r="CD263" s="63"/>
      <c r="CE263" s="63"/>
      <c r="CF263" s="63"/>
    </row>
    <row r="264" spans="1:84">
      <c r="A264" s="29">
        <v>38700</v>
      </c>
      <c r="B264" s="27" t="s">
        <v>631</v>
      </c>
      <c r="C264" s="91">
        <v>136173545</v>
      </c>
      <c r="D264" s="86">
        <v>7.7919999999999997E-4</v>
      </c>
      <c r="E264" s="308"/>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8"/>
      <c r="AV264" s="58"/>
      <c r="AW264" s="58"/>
      <c r="AX264" s="58"/>
      <c r="AY264" s="58"/>
      <c r="AZ264" s="58"/>
      <c r="BA264" s="58"/>
      <c r="BB264" s="58"/>
      <c r="BC264" s="59"/>
      <c r="BD264" s="60"/>
      <c r="BE264" s="61"/>
      <c r="BF264" s="61"/>
      <c r="BG264" s="62"/>
      <c r="BH264" s="62"/>
      <c r="BI264" s="57"/>
      <c r="BJ264" s="57"/>
      <c r="BK264" s="57"/>
      <c r="BL264" s="57"/>
      <c r="BM264" s="57"/>
      <c r="BN264" s="57"/>
      <c r="BO264" s="57"/>
      <c r="BP264" s="57"/>
      <c r="BQ264" s="57"/>
      <c r="BR264" s="57"/>
      <c r="BS264" s="57"/>
      <c r="BT264" s="57"/>
      <c r="BU264" s="57"/>
      <c r="BV264" s="57"/>
      <c r="BW264" s="57"/>
      <c r="BX264" s="57"/>
      <c r="BY264" s="63"/>
      <c r="BZ264" s="63"/>
      <c r="CA264" s="63"/>
      <c r="CB264" s="63"/>
      <c r="CC264" s="63"/>
      <c r="CD264" s="63"/>
      <c r="CE264" s="63"/>
      <c r="CF264" s="63"/>
    </row>
    <row r="265" spans="1:84">
      <c r="A265" s="29">
        <v>38701</v>
      </c>
      <c r="B265" s="27" t="s">
        <v>632</v>
      </c>
      <c r="C265" s="91">
        <v>8498090</v>
      </c>
      <c r="D265" s="86">
        <v>4.8600000000000002E-5</v>
      </c>
      <c r="E265" s="308"/>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8"/>
      <c r="AV265" s="58"/>
      <c r="AW265" s="58"/>
      <c r="AX265" s="58"/>
      <c r="AY265" s="58"/>
      <c r="AZ265" s="58"/>
      <c r="BA265" s="58"/>
      <c r="BB265" s="58"/>
      <c r="BC265" s="59"/>
      <c r="BD265" s="60"/>
      <c r="BE265" s="61"/>
      <c r="BF265" s="61"/>
      <c r="BG265" s="62"/>
      <c r="BH265" s="62"/>
      <c r="BI265" s="57"/>
      <c r="BJ265" s="57"/>
      <c r="BK265" s="57"/>
      <c r="BL265" s="57"/>
      <c r="BM265" s="57"/>
      <c r="BN265" s="57"/>
      <c r="BO265" s="57"/>
      <c r="BP265" s="57"/>
      <c r="BQ265" s="57"/>
      <c r="BR265" s="57"/>
      <c r="BS265" s="57"/>
      <c r="BT265" s="57"/>
      <c r="BU265" s="57"/>
      <c r="BV265" s="57"/>
      <c r="BW265" s="57"/>
      <c r="BX265" s="57"/>
      <c r="BY265" s="63"/>
      <c r="BZ265" s="63"/>
      <c r="CA265" s="63"/>
      <c r="CB265" s="63"/>
      <c r="CC265" s="63"/>
      <c r="CD265" s="63"/>
      <c r="CE265" s="63"/>
      <c r="CF265" s="63"/>
    </row>
    <row r="266" spans="1:84">
      <c r="A266" s="29">
        <v>38800</v>
      </c>
      <c r="B266" s="27" t="s">
        <v>633</v>
      </c>
      <c r="C266" s="91">
        <v>229283509</v>
      </c>
      <c r="D266" s="86">
        <v>1.312E-3</v>
      </c>
      <c r="E266" s="308"/>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8"/>
      <c r="AV266" s="58"/>
      <c r="AW266" s="58"/>
      <c r="AX266" s="58"/>
      <c r="AY266" s="58"/>
      <c r="AZ266" s="58"/>
      <c r="BA266" s="58"/>
      <c r="BB266" s="58"/>
      <c r="BC266" s="59"/>
      <c r="BD266" s="60"/>
      <c r="BE266" s="61"/>
      <c r="BF266" s="61"/>
      <c r="BG266" s="62"/>
      <c r="BH266" s="62"/>
      <c r="BI266" s="57"/>
      <c r="BJ266" s="57"/>
      <c r="BK266" s="57"/>
      <c r="BL266" s="57"/>
      <c r="BM266" s="57"/>
      <c r="BN266" s="57"/>
      <c r="BO266" s="57"/>
      <c r="BP266" s="57"/>
      <c r="BQ266" s="57"/>
      <c r="BR266" s="57"/>
      <c r="BS266" s="57"/>
      <c r="BT266" s="57"/>
      <c r="BU266" s="57"/>
      <c r="BV266" s="57"/>
      <c r="BW266" s="57"/>
      <c r="BX266" s="57"/>
      <c r="BY266" s="63"/>
      <c r="BZ266" s="63"/>
      <c r="CA266" s="63"/>
      <c r="CB266" s="63"/>
      <c r="CC266" s="63"/>
      <c r="CD266" s="63"/>
      <c r="CE266" s="63"/>
      <c r="CF266" s="63"/>
    </row>
    <row r="267" spans="1:84">
      <c r="A267" s="29">
        <v>38801</v>
      </c>
      <c r="B267" s="27" t="s">
        <v>634</v>
      </c>
      <c r="C267" s="91">
        <v>18587510</v>
      </c>
      <c r="D267" s="86">
        <v>1.064E-4</v>
      </c>
      <c r="E267" s="308"/>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c r="AO267" s="57"/>
      <c r="AP267" s="57"/>
      <c r="AQ267" s="57"/>
      <c r="AR267" s="57"/>
      <c r="AS267" s="57"/>
      <c r="AT267" s="57"/>
      <c r="AU267" s="58"/>
      <c r="AV267" s="58"/>
      <c r="AW267" s="58"/>
      <c r="AX267" s="58"/>
      <c r="AY267" s="58"/>
      <c r="AZ267" s="58"/>
      <c r="BA267" s="58"/>
      <c r="BB267" s="58"/>
      <c r="BC267" s="59"/>
      <c r="BD267" s="60"/>
      <c r="BE267" s="61"/>
      <c r="BF267" s="61"/>
      <c r="BG267" s="62"/>
      <c r="BH267" s="62"/>
      <c r="BI267" s="57"/>
      <c r="BJ267" s="57"/>
      <c r="BK267" s="57"/>
      <c r="BL267" s="57"/>
      <c r="BM267" s="57"/>
      <c r="BN267" s="57"/>
      <c r="BO267" s="57"/>
      <c r="BP267" s="57"/>
      <c r="BQ267" s="57"/>
      <c r="BR267" s="57"/>
      <c r="BS267" s="57"/>
      <c r="BT267" s="57"/>
      <c r="BU267" s="57"/>
      <c r="BV267" s="57"/>
      <c r="BW267" s="57"/>
      <c r="BX267" s="57"/>
      <c r="BY267" s="63"/>
      <c r="BZ267" s="63"/>
      <c r="CA267" s="63"/>
      <c r="CB267" s="63"/>
      <c r="CC267" s="63"/>
      <c r="CD267" s="63"/>
      <c r="CE267" s="63"/>
      <c r="CF267" s="63"/>
    </row>
    <row r="268" spans="1:84">
      <c r="A268" s="29">
        <v>38900</v>
      </c>
      <c r="B268" s="27" t="s">
        <v>635</v>
      </c>
      <c r="C268" s="91">
        <v>48899936</v>
      </c>
      <c r="D268" s="86">
        <v>2.7980000000000002E-4</v>
      </c>
      <c r="E268" s="308"/>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57"/>
      <c r="AQ268" s="57"/>
      <c r="AR268" s="57"/>
      <c r="AS268" s="57"/>
      <c r="AT268" s="57"/>
      <c r="AU268" s="58"/>
      <c r="AV268" s="58"/>
      <c r="AW268" s="58"/>
      <c r="AX268" s="58"/>
      <c r="AY268" s="58"/>
      <c r="AZ268" s="58"/>
      <c r="BA268" s="58"/>
      <c r="BB268" s="58"/>
      <c r="BC268" s="59"/>
      <c r="BD268" s="60"/>
      <c r="BE268" s="61"/>
      <c r="BF268" s="61"/>
      <c r="BG268" s="62"/>
      <c r="BH268" s="62"/>
      <c r="BI268" s="57"/>
      <c r="BJ268" s="57"/>
      <c r="BK268" s="57"/>
      <c r="BL268" s="57"/>
      <c r="BM268" s="57"/>
      <c r="BN268" s="57"/>
      <c r="BO268" s="57"/>
      <c r="BP268" s="57"/>
      <c r="BQ268" s="57"/>
      <c r="BR268" s="57"/>
      <c r="BS268" s="57"/>
      <c r="BT268" s="57"/>
      <c r="BU268" s="57"/>
      <c r="BV268" s="57"/>
      <c r="BW268" s="57"/>
      <c r="BX268" s="57"/>
      <c r="BY268" s="63"/>
      <c r="BZ268" s="63"/>
      <c r="CA268" s="63"/>
      <c r="CB268" s="63"/>
      <c r="CC268" s="63"/>
      <c r="CD268" s="63"/>
      <c r="CE268" s="63"/>
      <c r="CF268" s="63"/>
    </row>
    <row r="269" spans="1:84">
      <c r="A269" s="29">
        <v>39000</v>
      </c>
      <c r="B269" s="27" t="s">
        <v>636</v>
      </c>
      <c r="C269" s="91">
        <v>2398767536</v>
      </c>
      <c r="D269" s="86">
        <v>1.37258E-2</v>
      </c>
      <c r="E269" s="308"/>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c r="AT269" s="57"/>
      <c r="AU269" s="58"/>
      <c r="AV269" s="58"/>
      <c r="AW269" s="58"/>
      <c r="AX269" s="58"/>
      <c r="AY269" s="58"/>
      <c r="AZ269" s="58"/>
      <c r="BA269" s="58"/>
      <c r="BB269" s="58"/>
      <c r="BC269" s="59"/>
      <c r="BD269" s="60"/>
      <c r="BE269" s="61"/>
      <c r="BF269" s="61"/>
      <c r="BG269" s="62"/>
      <c r="BH269" s="62"/>
      <c r="BI269" s="57"/>
      <c r="BJ269" s="57"/>
      <c r="BK269" s="57"/>
      <c r="BL269" s="57"/>
      <c r="BM269" s="57"/>
      <c r="BN269" s="57"/>
      <c r="BO269" s="57"/>
      <c r="BP269" s="57"/>
      <c r="BQ269" s="57"/>
      <c r="BR269" s="57"/>
      <c r="BS269" s="57"/>
      <c r="BT269" s="57"/>
      <c r="BU269" s="57"/>
      <c r="BV269" s="57"/>
      <c r="BW269" s="57"/>
      <c r="BX269" s="57"/>
      <c r="BY269" s="63"/>
      <c r="BZ269" s="63"/>
      <c r="CA269" s="63"/>
      <c r="CB269" s="63"/>
      <c r="CC269" s="63"/>
      <c r="CD269" s="63"/>
      <c r="CE269" s="63"/>
      <c r="CF269" s="63"/>
    </row>
    <row r="270" spans="1:84">
      <c r="A270" s="29">
        <v>39100</v>
      </c>
      <c r="B270" s="27" t="s">
        <v>637</v>
      </c>
      <c r="C270" s="91">
        <v>305607841</v>
      </c>
      <c r="D270" s="86">
        <v>1.7487E-3</v>
      </c>
      <c r="E270" s="308"/>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57"/>
      <c r="AQ270" s="57"/>
      <c r="AR270" s="57"/>
      <c r="AS270" s="57"/>
      <c r="AT270" s="57"/>
      <c r="AU270" s="58"/>
      <c r="AV270" s="58"/>
      <c r="AW270" s="58"/>
      <c r="AX270" s="58"/>
      <c r="AY270" s="58"/>
      <c r="AZ270" s="58"/>
      <c r="BA270" s="58"/>
      <c r="BB270" s="58"/>
      <c r="BC270" s="59"/>
      <c r="BD270" s="60"/>
      <c r="BE270" s="61"/>
      <c r="BF270" s="61"/>
      <c r="BG270" s="62"/>
      <c r="BH270" s="62"/>
      <c r="BI270" s="57"/>
      <c r="BJ270" s="57"/>
      <c r="BK270" s="57"/>
      <c r="BL270" s="57"/>
      <c r="BM270" s="57"/>
      <c r="BN270" s="57"/>
      <c r="BO270" s="57"/>
      <c r="BP270" s="57"/>
      <c r="BQ270" s="57"/>
      <c r="BR270" s="57"/>
      <c r="BS270" s="57"/>
      <c r="BT270" s="57"/>
      <c r="BU270" s="57"/>
      <c r="BV270" s="57"/>
      <c r="BW270" s="57"/>
      <c r="BX270" s="57"/>
      <c r="BY270" s="63"/>
      <c r="BZ270" s="63"/>
      <c r="CA270" s="63"/>
      <c r="CB270" s="63"/>
      <c r="CC270" s="63"/>
      <c r="CD270" s="63"/>
      <c r="CE270" s="63"/>
      <c r="CF270" s="63"/>
    </row>
    <row r="271" spans="1:84">
      <c r="A271" s="29">
        <v>39101</v>
      </c>
      <c r="B271" s="27" t="s">
        <v>638</v>
      </c>
      <c r="C271" s="91">
        <v>38574883</v>
      </c>
      <c r="D271" s="86">
        <v>2.207E-4</v>
      </c>
      <c r="E271" s="308"/>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57"/>
      <c r="AQ271" s="57"/>
      <c r="AR271" s="57"/>
      <c r="AS271" s="57"/>
      <c r="AT271" s="57"/>
      <c r="AU271" s="58"/>
      <c r="AV271" s="58"/>
      <c r="AW271" s="58"/>
      <c r="AX271" s="58"/>
      <c r="AY271" s="58"/>
      <c r="AZ271" s="58"/>
      <c r="BA271" s="58"/>
      <c r="BB271" s="58"/>
      <c r="BC271" s="59"/>
      <c r="BD271" s="60"/>
      <c r="BE271" s="61"/>
      <c r="BF271" s="61"/>
      <c r="BG271" s="62"/>
      <c r="BH271" s="62"/>
      <c r="BI271" s="57"/>
      <c r="BJ271" s="57"/>
      <c r="BK271" s="57"/>
      <c r="BL271" s="57"/>
      <c r="BM271" s="57"/>
      <c r="BN271" s="57"/>
      <c r="BO271" s="57"/>
      <c r="BP271" s="57"/>
      <c r="BQ271" s="57"/>
      <c r="BR271" s="57"/>
      <c r="BS271" s="57"/>
      <c r="BT271" s="57"/>
      <c r="BU271" s="57"/>
      <c r="BV271" s="57"/>
      <c r="BW271" s="57"/>
      <c r="BX271" s="57"/>
      <c r="BY271" s="63"/>
      <c r="BZ271" s="63"/>
      <c r="CA271" s="63"/>
      <c r="CB271" s="63"/>
      <c r="CC271" s="63"/>
      <c r="CD271" s="63"/>
      <c r="CE271" s="63"/>
      <c r="CF271" s="63"/>
    </row>
    <row r="272" spans="1:84">
      <c r="A272" s="29">
        <v>39105</v>
      </c>
      <c r="B272" s="27" t="s">
        <v>639</v>
      </c>
      <c r="C272" s="91">
        <v>114110980</v>
      </c>
      <c r="D272" s="86">
        <v>6.5289999999999999E-4</v>
      </c>
      <c r="E272" s="308"/>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57"/>
      <c r="AQ272" s="57"/>
      <c r="AR272" s="57"/>
      <c r="AS272" s="57"/>
      <c r="AT272" s="57"/>
      <c r="AU272" s="58"/>
      <c r="AV272" s="58"/>
      <c r="AW272" s="58"/>
      <c r="AX272" s="58"/>
      <c r="AY272" s="58"/>
      <c r="AZ272" s="58"/>
      <c r="BA272" s="58"/>
      <c r="BB272" s="58"/>
      <c r="BC272" s="59"/>
      <c r="BD272" s="60"/>
      <c r="BE272" s="61"/>
      <c r="BF272" s="61"/>
      <c r="BG272" s="62"/>
      <c r="BH272" s="62"/>
      <c r="BI272" s="57"/>
      <c r="BJ272" s="57"/>
      <c r="BK272" s="57"/>
      <c r="BL272" s="57"/>
      <c r="BM272" s="57"/>
      <c r="BN272" s="57"/>
      <c r="BO272" s="57"/>
      <c r="BP272" s="57"/>
      <c r="BQ272" s="57"/>
      <c r="BR272" s="57"/>
      <c r="BS272" s="57"/>
      <c r="BT272" s="57"/>
      <c r="BU272" s="57"/>
      <c r="BV272" s="57"/>
      <c r="BW272" s="57"/>
      <c r="BX272" s="57"/>
      <c r="BY272" s="63"/>
      <c r="BZ272" s="63"/>
      <c r="CA272" s="63"/>
      <c r="CB272" s="63"/>
      <c r="CC272" s="63"/>
      <c r="CD272" s="63"/>
      <c r="CE272" s="63"/>
      <c r="CF272" s="63"/>
    </row>
    <row r="273" spans="1:84">
      <c r="A273" s="29">
        <v>39200</v>
      </c>
      <c r="B273" s="27" t="s">
        <v>640</v>
      </c>
      <c r="C273" s="91">
        <v>10250784756</v>
      </c>
      <c r="D273" s="86">
        <v>5.8655199999999998E-2</v>
      </c>
      <c r="E273" s="308"/>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57"/>
      <c r="AQ273" s="57"/>
      <c r="AR273" s="57"/>
      <c r="AS273" s="57"/>
      <c r="AT273" s="57"/>
      <c r="AU273" s="58"/>
      <c r="AV273" s="58"/>
      <c r="AW273" s="58"/>
      <c r="AX273" s="58"/>
      <c r="AY273" s="58"/>
      <c r="AZ273" s="58"/>
      <c r="BA273" s="58"/>
      <c r="BB273" s="58"/>
      <c r="BC273" s="59"/>
      <c r="BD273" s="60"/>
      <c r="BE273" s="61"/>
      <c r="BF273" s="61"/>
      <c r="BG273" s="62"/>
      <c r="BH273" s="62"/>
      <c r="BI273" s="57"/>
      <c r="BJ273" s="57"/>
      <c r="BK273" s="57"/>
      <c r="BL273" s="57"/>
      <c r="BM273" s="57"/>
      <c r="BN273" s="57"/>
      <c r="BO273" s="57"/>
      <c r="BP273" s="57"/>
      <c r="BQ273" s="57"/>
      <c r="BR273" s="57"/>
      <c r="BS273" s="57"/>
      <c r="BT273" s="57"/>
      <c r="BU273" s="57"/>
      <c r="BV273" s="57"/>
      <c r="BW273" s="57"/>
      <c r="BX273" s="57"/>
      <c r="BY273" s="63"/>
      <c r="BZ273" s="63"/>
      <c r="CA273" s="63"/>
      <c r="CB273" s="63"/>
      <c r="CC273" s="63"/>
      <c r="CD273" s="63"/>
      <c r="CE273" s="63"/>
      <c r="CF273" s="63"/>
    </row>
    <row r="274" spans="1:84">
      <c r="A274" s="29">
        <v>39201</v>
      </c>
      <c r="B274" s="27" t="s">
        <v>641</v>
      </c>
      <c r="C274" s="91">
        <v>28971436</v>
      </c>
      <c r="D274" s="86">
        <v>1.6579999999999999E-4</v>
      </c>
      <c r="E274" s="308"/>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57"/>
      <c r="AQ274" s="57"/>
      <c r="AR274" s="57"/>
      <c r="AS274" s="57"/>
      <c r="AT274" s="57"/>
      <c r="AU274" s="58"/>
      <c r="AV274" s="58"/>
      <c r="AW274" s="58"/>
      <c r="AX274" s="58"/>
      <c r="AY274" s="58"/>
      <c r="AZ274" s="58"/>
      <c r="BA274" s="58"/>
      <c r="BB274" s="58"/>
      <c r="BC274" s="59"/>
      <c r="BD274" s="60"/>
      <c r="BE274" s="61"/>
      <c r="BF274" s="61"/>
      <c r="BG274" s="62"/>
      <c r="BH274" s="62"/>
      <c r="BI274" s="57"/>
      <c r="BJ274" s="57"/>
      <c r="BK274" s="57"/>
      <c r="BL274" s="57"/>
      <c r="BM274" s="57"/>
      <c r="BN274" s="57"/>
      <c r="BO274" s="57"/>
      <c r="BP274" s="57"/>
      <c r="BQ274" s="57"/>
      <c r="BR274" s="57"/>
      <c r="BS274" s="57"/>
      <c r="BT274" s="57"/>
      <c r="BU274" s="57"/>
      <c r="BV274" s="57"/>
      <c r="BW274" s="57"/>
      <c r="BX274" s="57"/>
      <c r="BY274" s="63"/>
      <c r="BZ274" s="63"/>
      <c r="CA274" s="63"/>
      <c r="CB274" s="63"/>
      <c r="CC274" s="63"/>
      <c r="CD274" s="63"/>
      <c r="CE274" s="63"/>
      <c r="CF274" s="63"/>
    </row>
    <row r="275" spans="1:84">
      <c r="A275" s="29">
        <v>39204</v>
      </c>
      <c r="B275" s="27" t="s">
        <v>642</v>
      </c>
      <c r="C275" s="91">
        <v>42329167</v>
      </c>
      <c r="D275" s="86">
        <v>2.4220000000000001E-4</v>
      </c>
      <c r="E275" s="308"/>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8"/>
      <c r="AV275" s="58"/>
      <c r="AW275" s="58"/>
      <c r="AX275" s="58"/>
      <c r="AY275" s="58"/>
      <c r="AZ275" s="58"/>
      <c r="BA275" s="58"/>
      <c r="BB275" s="58"/>
      <c r="BC275" s="59"/>
      <c r="BD275" s="60"/>
      <c r="BE275" s="61"/>
      <c r="BF275" s="61"/>
      <c r="BG275" s="62"/>
      <c r="BH275" s="62"/>
      <c r="BI275" s="57"/>
      <c r="BJ275" s="57"/>
      <c r="BK275" s="57"/>
      <c r="BL275" s="57"/>
      <c r="BM275" s="57"/>
      <c r="BN275" s="57"/>
      <c r="BO275" s="57"/>
      <c r="BP275" s="57"/>
      <c r="BQ275" s="57"/>
      <c r="BR275" s="57"/>
      <c r="BS275" s="57"/>
      <c r="BT275" s="57"/>
      <c r="BU275" s="57"/>
      <c r="BV275" s="57"/>
      <c r="BW275" s="57"/>
      <c r="BX275" s="57"/>
      <c r="BY275" s="63"/>
      <c r="BZ275" s="63"/>
      <c r="CA275" s="63"/>
      <c r="CB275" s="63"/>
      <c r="CC275" s="63"/>
      <c r="CD275" s="63"/>
      <c r="CE275" s="63"/>
      <c r="CF275" s="63"/>
    </row>
    <row r="276" spans="1:84">
      <c r="A276" s="29">
        <v>39205</v>
      </c>
      <c r="B276" s="27" t="s">
        <v>643</v>
      </c>
      <c r="C276" s="91">
        <v>830899703</v>
      </c>
      <c r="D276" s="86">
        <v>4.7543999999999998E-3</v>
      </c>
      <c r="E276" s="308"/>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8"/>
      <c r="AV276" s="58"/>
      <c r="AW276" s="58"/>
      <c r="AX276" s="58"/>
      <c r="AY276" s="58"/>
      <c r="AZ276" s="58"/>
      <c r="BA276" s="58"/>
      <c r="BB276" s="58"/>
      <c r="BC276" s="59"/>
      <c r="BD276" s="60"/>
      <c r="BE276" s="61"/>
      <c r="BF276" s="61"/>
      <c r="BG276" s="62"/>
      <c r="BH276" s="62"/>
      <c r="BI276" s="57"/>
      <c r="BJ276" s="57"/>
      <c r="BK276" s="57"/>
      <c r="BL276" s="57"/>
      <c r="BM276" s="57"/>
      <c r="BN276" s="57"/>
      <c r="BO276" s="57"/>
      <c r="BP276" s="57"/>
      <c r="BQ276" s="57"/>
      <c r="BR276" s="57"/>
      <c r="BS276" s="57"/>
      <c r="BT276" s="57"/>
      <c r="BU276" s="57"/>
      <c r="BV276" s="57"/>
      <c r="BW276" s="57"/>
      <c r="BX276" s="57"/>
      <c r="BY276" s="63"/>
      <c r="BZ276" s="63"/>
      <c r="CA276" s="63"/>
      <c r="CB276" s="63"/>
      <c r="CC276" s="63"/>
      <c r="CD276" s="63"/>
      <c r="CE276" s="63"/>
      <c r="CF276" s="63"/>
    </row>
    <row r="277" spans="1:84">
      <c r="A277" s="29">
        <v>39208</v>
      </c>
      <c r="B277" s="27" t="s">
        <v>644</v>
      </c>
      <c r="C277" s="91">
        <v>61058732</v>
      </c>
      <c r="D277" s="86">
        <v>3.4939999999999998E-4</v>
      </c>
      <c r="E277" s="308"/>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57"/>
      <c r="AQ277" s="57"/>
      <c r="AR277" s="57"/>
      <c r="AS277" s="57"/>
      <c r="AT277" s="57"/>
      <c r="AU277" s="58"/>
      <c r="AV277" s="58"/>
      <c r="AW277" s="58"/>
      <c r="AX277" s="58"/>
      <c r="AY277" s="58"/>
      <c r="AZ277" s="58"/>
      <c r="BA277" s="58"/>
      <c r="BB277" s="58"/>
      <c r="BC277" s="59"/>
      <c r="BD277" s="60"/>
      <c r="BE277" s="61"/>
      <c r="BF277" s="61"/>
      <c r="BG277" s="62"/>
      <c r="BH277" s="62"/>
      <c r="BI277" s="57"/>
      <c r="BJ277" s="57"/>
      <c r="BK277" s="57"/>
      <c r="BL277" s="57"/>
      <c r="BM277" s="57"/>
      <c r="BN277" s="57"/>
      <c r="BO277" s="57"/>
      <c r="BP277" s="57"/>
      <c r="BQ277" s="57"/>
      <c r="BR277" s="57"/>
      <c r="BS277" s="57"/>
      <c r="BT277" s="57"/>
      <c r="BU277" s="57"/>
      <c r="BV277" s="57"/>
      <c r="BW277" s="57"/>
      <c r="BX277" s="57"/>
      <c r="BY277" s="63"/>
      <c r="BZ277" s="63"/>
      <c r="CA277" s="63"/>
      <c r="CB277" s="63"/>
      <c r="CC277" s="63"/>
      <c r="CD277" s="63"/>
      <c r="CE277" s="63"/>
      <c r="CF277" s="63"/>
    </row>
    <row r="278" spans="1:84">
      <c r="A278" s="29">
        <v>39209</v>
      </c>
      <c r="B278" s="27" t="s">
        <v>645</v>
      </c>
      <c r="C278" s="91">
        <v>31006719</v>
      </c>
      <c r="D278" s="86">
        <v>1.774E-4</v>
      </c>
      <c r="E278" s="308"/>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c r="AO278" s="57"/>
      <c r="AP278" s="57"/>
      <c r="AQ278" s="57"/>
      <c r="AR278" s="57"/>
      <c r="AS278" s="57"/>
      <c r="AT278" s="57"/>
      <c r="AU278" s="58"/>
      <c r="AV278" s="58"/>
      <c r="AW278" s="58"/>
      <c r="AX278" s="58"/>
      <c r="AY278" s="58"/>
      <c r="AZ278" s="58"/>
      <c r="BA278" s="58"/>
      <c r="BB278" s="58"/>
      <c r="BC278" s="59"/>
      <c r="BD278" s="60"/>
      <c r="BE278" s="61"/>
      <c r="BF278" s="61"/>
      <c r="BG278" s="62"/>
      <c r="BH278" s="62"/>
      <c r="BI278" s="57"/>
      <c r="BJ278" s="57"/>
      <c r="BK278" s="57"/>
      <c r="BL278" s="57"/>
      <c r="BM278" s="57"/>
      <c r="BN278" s="57"/>
      <c r="BO278" s="57"/>
      <c r="BP278" s="57"/>
      <c r="BQ278" s="57"/>
      <c r="BR278" s="57"/>
      <c r="BS278" s="57"/>
      <c r="BT278" s="57"/>
      <c r="BU278" s="57"/>
      <c r="BV278" s="57"/>
      <c r="BW278" s="57"/>
      <c r="BX278" s="57"/>
      <c r="BY278" s="63"/>
      <c r="BZ278" s="63"/>
      <c r="CA278" s="63"/>
      <c r="CB278" s="63"/>
      <c r="CC278" s="63"/>
      <c r="CD278" s="63"/>
      <c r="CE278" s="63"/>
      <c r="CF278" s="63"/>
    </row>
    <row r="279" spans="1:84">
      <c r="A279" s="29">
        <v>39220</v>
      </c>
      <c r="B279" s="27" t="s">
        <v>771</v>
      </c>
      <c r="C279" s="91">
        <v>6196399</v>
      </c>
      <c r="D279" s="86">
        <v>3.5500000000000002E-5</v>
      </c>
      <c r="E279" s="308"/>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c r="AO279" s="57"/>
      <c r="AP279" s="57"/>
      <c r="AQ279" s="57"/>
      <c r="AR279" s="57"/>
      <c r="AS279" s="57"/>
      <c r="AT279" s="57"/>
      <c r="AU279" s="58"/>
      <c r="AV279" s="58"/>
      <c r="AW279" s="58"/>
      <c r="AX279" s="58"/>
      <c r="AY279" s="58"/>
      <c r="AZ279" s="58"/>
      <c r="BA279" s="58"/>
      <c r="BB279" s="58"/>
      <c r="BC279" s="59"/>
      <c r="BD279" s="60"/>
      <c r="BE279" s="61"/>
      <c r="BF279" s="61"/>
      <c r="BG279" s="62"/>
      <c r="BH279" s="62"/>
      <c r="BI279" s="57"/>
      <c r="BJ279" s="57"/>
      <c r="BK279" s="57"/>
      <c r="BL279" s="57"/>
      <c r="BM279" s="57"/>
      <c r="BN279" s="57"/>
      <c r="BO279" s="57"/>
      <c r="BP279" s="57"/>
      <c r="BQ279" s="57"/>
      <c r="BR279" s="57"/>
      <c r="BS279" s="57"/>
      <c r="BT279" s="57"/>
      <c r="BU279" s="57"/>
      <c r="BV279" s="57"/>
      <c r="BW279" s="57"/>
      <c r="BX279" s="57"/>
      <c r="BY279" s="63"/>
      <c r="BZ279" s="63"/>
      <c r="CA279" s="63"/>
      <c r="CB279" s="63"/>
      <c r="CC279" s="63"/>
      <c r="CD279" s="63"/>
      <c r="CE279" s="63"/>
      <c r="CF279" s="63"/>
    </row>
    <row r="280" spans="1:84">
      <c r="A280" s="29">
        <v>39300</v>
      </c>
      <c r="B280" s="27" t="s">
        <v>646</v>
      </c>
      <c r="C280" s="91">
        <v>120822449</v>
      </c>
      <c r="D280" s="86">
        <v>6.9130000000000005E-4</v>
      </c>
      <c r="E280" s="308"/>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c r="AO280" s="57"/>
      <c r="AP280" s="57"/>
      <c r="AQ280" s="57"/>
      <c r="AR280" s="57"/>
      <c r="AS280" s="57"/>
      <c r="AT280" s="57"/>
      <c r="AU280" s="58"/>
      <c r="AV280" s="58"/>
      <c r="AW280" s="58"/>
      <c r="AX280" s="58"/>
      <c r="AY280" s="58"/>
      <c r="AZ280" s="58"/>
      <c r="BA280" s="58"/>
      <c r="BB280" s="58"/>
      <c r="BC280" s="59"/>
      <c r="BD280" s="60"/>
      <c r="BE280" s="61"/>
      <c r="BF280" s="61"/>
      <c r="BG280" s="62"/>
      <c r="BH280" s="62"/>
      <c r="BI280" s="57"/>
      <c r="BJ280" s="57"/>
      <c r="BK280" s="57"/>
      <c r="BL280" s="57"/>
      <c r="BM280" s="57"/>
      <c r="BN280" s="57"/>
      <c r="BO280" s="57"/>
      <c r="BP280" s="57"/>
      <c r="BQ280" s="57"/>
      <c r="BR280" s="57"/>
      <c r="BS280" s="57"/>
      <c r="BT280" s="57"/>
      <c r="BU280" s="57"/>
      <c r="BV280" s="57"/>
      <c r="BW280" s="57"/>
      <c r="BX280" s="57"/>
      <c r="BY280" s="63"/>
      <c r="BZ280" s="63"/>
      <c r="CA280" s="63"/>
      <c r="CB280" s="63"/>
      <c r="CC280" s="63"/>
      <c r="CD280" s="63"/>
      <c r="CE280" s="63"/>
      <c r="CF280" s="63"/>
    </row>
    <row r="281" spans="1:84">
      <c r="A281" s="29">
        <v>39301</v>
      </c>
      <c r="B281" s="27" t="s">
        <v>647</v>
      </c>
      <c r="C281" s="91">
        <v>5014009</v>
      </c>
      <c r="D281" s="86">
        <v>2.87E-5</v>
      </c>
      <c r="E281" s="308"/>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57"/>
      <c r="AQ281" s="57"/>
      <c r="AR281" s="57"/>
      <c r="AS281" s="57"/>
      <c r="AT281" s="57"/>
      <c r="AU281" s="58"/>
      <c r="AV281" s="58"/>
      <c r="AW281" s="58"/>
      <c r="AX281" s="58"/>
      <c r="AY281" s="58"/>
      <c r="AZ281" s="58"/>
      <c r="BA281" s="58"/>
      <c r="BB281" s="58"/>
      <c r="BC281" s="59"/>
      <c r="BD281" s="60"/>
      <c r="BE281" s="61"/>
      <c r="BF281" s="61"/>
      <c r="BG281" s="62"/>
      <c r="BH281" s="62"/>
      <c r="BI281" s="57"/>
      <c r="BJ281" s="57"/>
      <c r="BK281" s="57"/>
      <c r="BL281" s="57"/>
      <c r="BM281" s="57"/>
      <c r="BN281" s="57"/>
      <c r="BO281" s="57"/>
      <c r="BP281" s="57"/>
      <c r="BQ281" s="57"/>
      <c r="BR281" s="57"/>
      <c r="BS281" s="57"/>
      <c r="BT281" s="57"/>
      <c r="BU281" s="57"/>
      <c r="BV281" s="57"/>
      <c r="BW281" s="57"/>
      <c r="BX281" s="57"/>
      <c r="BY281" s="63"/>
      <c r="BZ281" s="63"/>
      <c r="CA281" s="63"/>
      <c r="CB281" s="63"/>
      <c r="CC281" s="63"/>
      <c r="CD281" s="63"/>
      <c r="CE281" s="63"/>
      <c r="CF281" s="63"/>
    </row>
    <row r="282" spans="1:84">
      <c r="A282" s="29">
        <v>39400</v>
      </c>
      <c r="B282" s="27" t="s">
        <v>648</v>
      </c>
      <c r="C282" s="91">
        <v>82593637</v>
      </c>
      <c r="D282" s="86">
        <v>4.7259999999999999E-4</v>
      </c>
      <c r="E282" s="308"/>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c r="AO282" s="57"/>
      <c r="AP282" s="57"/>
      <c r="AQ282" s="57"/>
      <c r="AR282" s="57"/>
      <c r="AS282" s="57"/>
      <c r="AT282" s="57"/>
      <c r="AU282" s="58"/>
      <c r="AV282" s="58"/>
      <c r="AW282" s="58"/>
      <c r="AX282" s="58"/>
      <c r="AY282" s="58"/>
      <c r="AZ282" s="58"/>
      <c r="BA282" s="58"/>
      <c r="BB282" s="58"/>
      <c r="BC282" s="59"/>
      <c r="BD282" s="60"/>
      <c r="BE282" s="61"/>
      <c r="BF282" s="61"/>
      <c r="BG282" s="62"/>
      <c r="BH282" s="62"/>
      <c r="BI282" s="57"/>
      <c r="BJ282" s="57"/>
      <c r="BK282" s="57"/>
      <c r="BL282" s="57"/>
      <c r="BM282" s="57"/>
      <c r="BN282" s="57"/>
      <c r="BO282" s="57"/>
      <c r="BP282" s="57"/>
      <c r="BQ282" s="57"/>
      <c r="BR282" s="57"/>
      <c r="BS282" s="57"/>
      <c r="BT282" s="57"/>
      <c r="BU282" s="57"/>
      <c r="BV282" s="57"/>
      <c r="BW282" s="57"/>
      <c r="BX282" s="57"/>
      <c r="BY282" s="63"/>
      <c r="BZ282" s="63"/>
      <c r="CA282" s="63"/>
      <c r="CB282" s="63"/>
      <c r="CC282" s="63"/>
      <c r="CD282" s="63"/>
      <c r="CE282" s="63"/>
      <c r="CF282" s="63"/>
    </row>
    <row r="283" spans="1:84">
      <c r="A283" s="29">
        <v>39401</v>
      </c>
      <c r="B283" s="27" t="s">
        <v>649</v>
      </c>
      <c r="C283" s="91">
        <v>65145401</v>
      </c>
      <c r="D283" s="86">
        <v>3.7280000000000001E-4</v>
      </c>
      <c r="E283" s="308"/>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57"/>
      <c r="AQ283" s="57"/>
      <c r="AR283" s="57"/>
      <c r="AS283" s="57"/>
      <c r="AT283" s="57"/>
      <c r="AU283" s="58"/>
      <c r="AV283" s="58"/>
      <c r="AW283" s="58"/>
      <c r="AX283" s="58"/>
      <c r="AY283" s="58"/>
      <c r="AZ283" s="58"/>
      <c r="BA283" s="58"/>
      <c r="BB283" s="58"/>
      <c r="BC283" s="59"/>
      <c r="BD283" s="60"/>
      <c r="BE283" s="61"/>
      <c r="BF283" s="61"/>
      <c r="BG283" s="62"/>
      <c r="BH283" s="62"/>
      <c r="BI283" s="57"/>
      <c r="BJ283" s="57"/>
      <c r="BK283" s="57"/>
      <c r="BL283" s="57"/>
      <c r="BM283" s="57"/>
      <c r="BN283" s="57"/>
      <c r="BO283" s="57"/>
      <c r="BP283" s="57"/>
      <c r="BQ283" s="57"/>
      <c r="BR283" s="57"/>
      <c r="BS283" s="57"/>
      <c r="BT283" s="57"/>
      <c r="BU283" s="57"/>
      <c r="BV283" s="57"/>
      <c r="BW283" s="57"/>
      <c r="BX283" s="57"/>
      <c r="BY283" s="63"/>
      <c r="BZ283" s="63"/>
      <c r="CA283" s="63"/>
      <c r="CB283" s="63"/>
      <c r="CC283" s="63"/>
      <c r="CD283" s="63"/>
      <c r="CE283" s="63"/>
      <c r="CF283" s="63"/>
    </row>
    <row r="284" spans="1:84">
      <c r="A284" s="29">
        <v>39500</v>
      </c>
      <c r="B284" s="27" t="s">
        <v>650</v>
      </c>
      <c r="C284" s="91">
        <v>315815344</v>
      </c>
      <c r="D284" s="86">
        <v>1.8071000000000001E-3</v>
      </c>
      <c r="E284" s="308"/>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57"/>
      <c r="AQ284" s="57"/>
      <c r="AR284" s="57"/>
      <c r="AS284" s="57"/>
      <c r="AT284" s="57"/>
      <c r="AU284" s="58"/>
      <c r="AV284" s="58"/>
      <c r="AW284" s="58"/>
      <c r="AX284" s="58"/>
      <c r="AY284" s="58"/>
      <c r="AZ284" s="58"/>
      <c r="BA284" s="58"/>
      <c r="BB284" s="58"/>
      <c r="BC284" s="59"/>
      <c r="BD284" s="60"/>
      <c r="BE284" s="61"/>
      <c r="BF284" s="61"/>
      <c r="BG284" s="62"/>
      <c r="BH284" s="62"/>
      <c r="BI284" s="57"/>
      <c r="BJ284" s="57"/>
      <c r="BK284" s="57"/>
      <c r="BL284" s="57"/>
      <c r="BM284" s="57"/>
      <c r="BN284" s="57"/>
      <c r="BO284" s="57"/>
      <c r="BP284" s="57"/>
      <c r="BQ284" s="57"/>
      <c r="BR284" s="57"/>
      <c r="BS284" s="57"/>
      <c r="BT284" s="57"/>
      <c r="BU284" s="57"/>
      <c r="BV284" s="57"/>
      <c r="BW284" s="57"/>
      <c r="BX284" s="57"/>
      <c r="BY284" s="63"/>
      <c r="BZ284" s="63"/>
      <c r="CA284" s="63"/>
      <c r="CB284" s="63"/>
      <c r="CC284" s="63"/>
      <c r="CD284" s="63"/>
      <c r="CE284" s="63"/>
      <c r="CF284" s="63"/>
    </row>
    <row r="285" spans="1:84">
      <c r="A285" s="29">
        <v>39501</v>
      </c>
      <c r="B285" s="27" t="s">
        <v>651</v>
      </c>
      <c r="C285" s="91">
        <v>8390813</v>
      </c>
      <c r="D285" s="86">
        <v>4.8000000000000001E-5</v>
      </c>
      <c r="E285" s="308"/>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57"/>
      <c r="AT285" s="57"/>
      <c r="AU285" s="58"/>
      <c r="AV285" s="58"/>
      <c r="AW285" s="58"/>
      <c r="AX285" s="58"/>
      <c r="AY285" s="58"/>
      <c r="AZ285" s="58"/>
      <c r="BA285" s="58"/>
      <c r="BB285" s="58"/>
      <c r="BC285" s="59"/>
      <c r="BD285" s="60"/>
      <c r="BE285" s="61"/>
      <c r="BF285" s="61"/>
      <c r="BG285" s="62"/>
      <c r="BH285" s="62"/>
      <c r="BI285" s="57"/>
      <c r="BJ285" s="57"/>
      <c r="BK285" s="57"/>
      <c r="BL285" s="57"/>
      <c r="BM285" s="57"/>
      <c r="BN285" s="57"/>
      <c r="BO285" s="57"/>
      <c r="BP285" s="57"/>
      <c r="BQ285" s="57"/>
      <c r="BR285" s="57"/>
      <c r="BS285" s="57"/>
      <c r="BT285" s="57"/>
      <c r="BU285" s="57"/>
      <c r="BV285" s="57"/>
      <c r="BW285" s="57"/>
      <c r="BX285" s="57"/>
      <c r="BY285" s="63"/>
      <c r="BZ285" s="63"/>
      <c r="CA285" s="63"/>
      <c r="CB285" s="63"/>
      <c r="CC285" s="63"/>
      <c r="CD285" s="63"/>
      <c r="CE285" s="63"/>
      <c r="CF285" s="63"/>
    </row>
    <row r="286" spans="1:84">
      <c r="A286" s="29">
        <v>39600</v>
      </c>
      <c r="B286" s="27" t="s">
        <v>652</v>
      </c>
      <c r="C286" s="91">
        <v>981439101</v>
      </c>
      <c r="D286" s="86">
        <v>5.6157999999999998E-3</v>
      </c>
      <c r="E286" s="308"/>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57"/>
      <c r="AT286" s="57"/>
      <c r="AU286" s="58"/>
      <c r="AV286" s="58"/>
      <c r="AW286" s="58"/>
      <c r="AX286" s="58"/>
      <c r="AY286" s="58"/>
      <c r="AZ286" s="58"/>
      <c r="BA286" s="58"/>
      <c r="BB286" s="58"/>
      <c r="BC286" s="59"/>
      <c r="BD286" s="60"/>
      <c r="BE286" s="61"/>
      <c r="BF286" s="61"/>
      <c r="BG286" s="62"/>
      <c r="BH286" s="62"/>
      <c r="BI286" s="57"/>
      <c r="BJ286" s="57"/>
      <c r="BK286" s="57"/>
      <c r="BL286" s="57"/>
      <c r="BM286" s="57"/>
      <c r="BN286" s="57"/>
      <c r="BO286" s="57"/>
      <c r="BP286" s="57"/>
      <c r="BQ286" s="57"/>
      <c r="BR286" s="57"/>
      <c r="BS286" s="57"/>
      <c r="BT286" s="57"/>
      <c r="BU286" s="57"/>
      <c r="BV286" s="57"/>
      <c r="BW286" s="57"/>
      <c r="BX286" s="57"/>
      <c r="BY286" s="63"/>
      <c r="BZ286" s="63"/>
      <c r="CA286" s="63"/>
      <c r="CB286" s="63"/>
      <c r="CC286" s="63"/>
      <c r="CD286" s="63"/>
      <c r="CE286" s="63"/>
      <c r="CF286" s="63"/>
    </row>
    <row r="287" spans="1:84">
      <c r="A287" s="29">
        <v>39605</v>
      </c>
      <c r="B287" s="27" t="s">
        <v>653</v>
      </c>
      <c r="C287" s="91">
        <v>142473159</v>
      </c>
      <c r="D287" s="86">
        <v>8.1519999999999997E-4</v>
      </c>
      <c r="E287" s="308"/>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U287" s="58"/>
      <c r="AV287" s="58"/>
      <c r="AW287" s="58"/>
      <c r="AX287" s="58"/>
      <c r="AY287" s="58"/>
      <c r="AZ287" s="58"/>
      <c r="BA287" s="58"/>
      <c r="BB287" s="58"/>
      <c r="BC287" s="59"/>
      <c r="BD287" s="60"/>
      <c r="BE287" s="61"/>
      <c r="BF287" s="61"/>
      <c r="BG287" s="62"/>
      <c r="BH287" s="62"/>
      <c r="BI287" s="57"/>
      <c r="BJ287" s="57"/>
      <c r="BK287" s="57"/>
      <c r="BL287" s="57"/>
      <c r="BM287" s="57"/>
      <c r="BN287" s="57"/>
      <c r="BO287" s="57"/>
      <c r="BP287" s="57"/>
      <c r="BQ287" s="57"/>
      <c r="BR287" s="57"/>
      <c r="BS287" s="57"/>
      <c r="BT287" s="57"/>
      <c r="BU287" s="57"/>
      <c r="BV287" s="57"/>
      <c r="BW287" s="57"/>
      <c r="BX287" s="57"/>
      <c r="BY287" s="63"/>
      <c r="BZ287" s="63"/>
      <c r="CA287" s="63"/>
      <c r="CB287" s="63"/>
      <c r="CC287" s="63"/>
      <c r="CD287" s="63"/>
      <c r="CE287" s="63"/>
      <c r="CF287" s="63"/>
    </row>
    <row r="288" spans="1:84">
      <c r="A288" s="29">
        <v>39700</v>
      </c>
      <c r="B288" s="27" t="s">
        <v>654</v>
      </c>
      <c r="C288" s="91">
        <v>547249373</v>
      </c>
      <c r="D288" s="86">
        <v>3.1313999999999999E-3</v>
      </c>
      <c r="E288" s="308"/>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c r="AO288" s="57"/>
      <c r="AP288" s="57"/>
      <c r="AQ288" s="57"/>
      <c r="AR288" s="57"/>
      <c r="AS288" s="57"/>
      <c r="AT288" s="57"/>
      <c r="AU288" s="58"/>
      <c r="AV288" s="58"/>
      <c r="AW288" s="58"/>
      <c r="AX288" s="58"/>
      <c r="AY288" s="58"/>
      <c r="AZ288" s="58"/>
      <c r="BA288" s="58"/>
      <c r="BB288" s="58"/>
      <c r="BC288" s="59"/>
      <c r="BD288" s="60"/>
      <c r="BE288" s="61"/>
      <c r="BF288" s="61"/>
      <c r="BG288" s="62"/>
      <c r="BH288" s="62"/>
      <c r="BI288" s="57"/>
      <c r="BJ288" s="57"/>
      <c r="BK288" s="57"/>
      <c r="BL288" s="57"/>
      <c r="BM288" s="57"/>
      <c r="BN288" s="57"/>
      <c r="BO288" s="57"/>
      <c r="BP288" s="57"/>
      <c r="BQ288" s="57"/>
      <c r="BR288" s="57"/>
      <c r="BS288" s="57"/>
      <c r="BT288" s="57"/>
      <c r="BU288" s="57"/>
      <c r="BV288" s="57"/>
      <c r="BW288" s="57"/>
      <c r="BX288" s="57"/>
      <c r="BY288" s="63"/>
      <c r="BZ288" s="63"/>
      <c r="CA288" s="63"/>
      <c r="CB288" s="63"/>
      <c r="CC288" s="63"/>
      <c r="CD288" s="63"/>
      <c r="CE288" s="63"/>
      <c r="CF288" s="63"/>
    </row>
    <row r="289" spans="1:84">
      <c r="A289" s="29">
        <v>39703</v>
      </c>
      <c r="B289" s="27" t="s">
        <v>655</v>
      </c>
      <c r="C289" s="91">
        <v>40268489</v>
      </c>
      <c r="D289" s="86">
        <v>2.3039999999999999E-4</v>
      </c>
      <c r="E289" s="308"/>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c r="AO289" s="57"/>
      <c r="AP289" s="57"/>
      <c r="AQ289" s="57"/>
      <c r="AR289" s="57"/>
      <c r="AS289" s="57"/>
      <c r="AT289" s="57"/>
      <c r="AU289" s="58"/>
      <c r="AV289" s="58"/>
      <c r="AW289" s="58"/>
      <c r="AX289" s="58"/>
      <c r="AY289" s="58"/>
      <c r="AZ289" s="58"/>
      <c r="BA289" s="58"/>
      <c r="BB289" s="58"/>
      <c r="BC289" s="59"/>
      <c r="BD289" s="60"/>
      <c r="BE289" s="61"/>
      <c r="BF289" s="61"/>
      <c r="BG289" s="62"/>
      <c r="BH289" s="62"/>
      <c r="BI289" s="57"/>
      <c r="BJ289" s="57"/>
      <c r="BK289" s="57"/>
      <c r="BL289" s="57"/>
      <c r="BM289" s="57"/>
      <c r="BN289" s="57"/>
      <c r="BO289" s="57"/>
      <c r="BP289" s="57"/>
      <c r="BQ289" s="57"/>
      <c r="BR289" s="57"/>
      <c r="BS289" s="57"/>
      <c r="BT289" s="57"/>
      <c r="BU289" s="57"/>
      <c r="BV289" s="57"/>
      <c r="BW289" s="57"/>
      <c r="BX289" s="57"/>
      <c r="BY289" s="63"/>
      <c r="BZ289" s="63"/>
      <c r="CA289" s="63"/>
      <c r="CB289" s="63"/>
      <c r="CC289" s="63"/>
      <c r="CD289" s="63"/>
      <c r="CE289" s="63"/>
      <c r="CF289" s="63"/>
    </row>
    <row r="290" spans="1:84">
      <c r="A290" s="29">
        <v>39705</v>
      </c>
      <c r="B290" s="27" t="s">
        <v>656</v>
      </c>
      <c r="C290" s="91">
        <v>132948506</v>
      </c>
      <c r="D290" s="86">
        <v>7.607E-4</v>
      </c>
      <c r="E290" s="308"/>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c r="AO290" s="57"/>
      <c r="AP290" s="57"/>
      <c r="AQ290" s="57"/>
      <c r="AR290" s="57"/>
      <c r="AS290" s="57"/>
      <c r="AT290" s="57"/>
      <c r="AU290" s="58"/>
      <c r="AV290" s="58"/>
      <c r="AW290" s="58"/>
      <c r="AX290" s="58"/>
      <c r="AY290" s="58"/>
      <c r="AZ290" s="58"/>
      <c r="BA290" s="58"/>
      <c r="BB290" s="58"/>
      <c r="BC290" s="59"/>
      <c r="BD290" s="60"/>
      <c r="BE290" s="61"/>
      <c r="BF290" s="61"/>
      <c r="BG290" s="62"/>
      <c r="BH290" s="62"/>
      <c r="BI290" s="57"/>
      <c r="BJ290" s="57"/>
      <c r="BK290" s="57"/>
      <c r="BL290" s="57"/>
      <c r="BM290" s="57"/>
      <c r="BN290" s="57"/>
      <c r="BO290" s="57"/>
      <c r="BP290" s="57"/>
      <c r="BQ290" s="57"/>
      <c r="BR290" s="57"/>
      <c r="BS290" s="57"/>
      <c r="BT290" s="57"/>
      <c r="BU290" s="57"/>
      <c r="BV290" s="57"/>
      <c r="BW290" s="57"/>
      <c r="BX290" s="57"/>
      <c r="BY290" s="63"/>
      <c r="BZ290" s="63"/>
      <c r="CA290" s="63"/>
      <c r="CB290" s="63"/>
      <c r="CC290" s="63"/>
      <c r="CD290" s="63"/>
      <c r="CE290" s="63"/>
      <c r="CF290" s="63"/>
    </row>
    <row r="291" spans="1:84">
      <c r="A291" s="29">
        <v>39800</v>
      </c>
      <c r="B291" s="27" t="s">
        <v>657</v>
      </c>
      <c r="C291" s="91">
        <v>610309278</v>
      </c>
      <c r="D291" s="86">
        <v>3.4922E-3</v>
      </c>
      <c r="E291" s="308"/>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57"/>
      <c r="AQ291" s="57"/>
      <c r="AR291" s="57"/>
      <c r="AS291" s="57"/>
      <c r="AT291" s="57"/>
      <c r="AU291" s="58"/>
      <c r="AV291" s="58"/>
      <c r="AW291" s="58"/>
      <c r="AX291" s="58"/>
      <c r="AY291" s="58"/>
      <c r="AZ291" s="58"/>
      <c r="BA291" s="58"/>
      <c r="BB291" s="58"/>
      <c r="BC291" s="59"/>
      <c r="BD291" s="60"/>
      <c r="BE291" s="61"/>
      <c r="BF291" s="61"/>
      <c r="BG291" s="62"/>
      <c r="BH291" s="62"/>
      <c r="BI291" s="57"/>
      <c r="BJ291" s="57"/>
      <c r="BK291" s="57"/>
      <c r="BL291" s="57"/>
      <c r="BM291" s="57"/>
      <c r="BN291" s="57"/>
      <c r="BO291" s="57"/>
      <c r="BP291" s="57"/>
      <c r="BQ291" s="57"/>
      <c r="BR291" s="57"/>
      <c r="BS291" s="57"/>
      <c r="BT291" s="57"/>
      <c r="BU291" s="57"/>
      <c r="BV291" s="57"/>
      <c r="BW291" s="57"/>
      <c r="BX291" s="57"/>
      <c r="BY291" s="63"/>
      <c r="BZ291" s="63"/>
      <c r="CA291" s="63"/>
      <c r="CB291" s="63"/>
      <c r="CC291" s="63"/>
      <c r="CD291" s="63"/>
      <c r="CE291" s="63"/>
      <c r="CF291" s="63"/>
    </row>
    <row r="292" spans="1:84">
      <c r="A292" s="29">
        <v>39805</v>
      </c>
      <c r="B292" s="27" t="s">
        <v>658</v>
      </c>
      <c r="C292" s="91">
        <v>73187151</v>
      </c>
      <c r="D292" s="86">
        <v>4.1879999999999999E-4</v>
      </c>
      <c r="E292" s="308"/>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c r="AO292" s="57"/>
      <c r="AP292" s="57"/>
      <c r="AQ292" s="57"/>
      <c r="AR292" s="57"/>
      <c r="AS292" s="57"/>
      <c r="AT292" s="57"/>
      <c r="AU292" s="58"/>
      <c r="AV292" s="58"/>
      <c r="AW292" s="58"/>
      <c r="AX292" s="58"/>
      <c r="AY292" s="58"/>
      <c r="AZ292" s="58"/>
      <c r="BA292" s="58"/>
      <c r="BB292" s="58"/>
      <c r="BC292" s="59"/>
      <c r="BD292" s="60"/>
      <c r="BE292" s="61"/>
      <c r="BF292" s="61"/>
      <c r="BG292" s="62"/>
      <c r="BH292" s="62"/>
      <c r="BI292" s="57"/>
      <c r="BJ292" s="57"/>
      <c r="BK292" s="57"/>
      <c r="BL292" s="57"/>
      <c r="BM292" s="57"/>
      <c r="BN292" s="57"/>
      <c r="BO292" s="57"/>
      <c r="BP292" s="57"/>
      <c r="BQ292" s="57"/>
      <c r="BR292" s="57"/>
      <c r="BS292" s="57"/>
      <c r="BT292" s="57"/>
      <c r="BU292" s="57"/>
      <c r="BV292" s="57"/>
      <c r="BW292" s="57"/>
      <c r="BX292" s="57"/>
      <c r="BY292" s="63"/>
      <c r="BZ292" s="63"/>
      <c r="CA292" s="63"/>
      <c r="CB292" s="63"/>
      <c r="CC292" s="63"/>
      <c r="CD292" s="63"/>
      <c r="CE292" s="63"/>
      <c r="CF292" s="63"/>
    </row>
    <row r="293" spans="1:84">
      <c r="A293" s="29">
        <v>39900</v>
      </c>
      <c r="B293" s="27" t="s">
        <v>659</v>
      </c>
      <c r="C293" s="91">
        <v>310965075</v>
      </c>
      <c r="D293" s="86">
        <v>1.7792999999999999E-3</v>
      </c>
      <c r="E293" s="308"/>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57"/>
      <c r="AQ293" s="57"/>
      <c r="AR293" s="57"/>
      <c r="AS293" s="57"/>
      <c r="AT293" s="57"/>
      <c r="AU293" s="58"/>
      <c r="AV293" s="58"/>
      <c r="AW293" s="58"/>
      <c r="AX293" s="58"/>
      <c r="AY293" s="58"/>
      <c r="AZ293" s="58"/>
      <c r="BA293" s="58"/>
      <c r="BB293" s="58"/>
      <c r="BC293" s="59"/>
      <c r="BD293" s="60"/>
      <c r="BE293" s="61"/>
      <c r="BF293" s="61"/>
      <c r="BG293" s="62"/>
      <c r="BH293" s="62"/>
      <c r="BI293" s="57"/>
      <c r="BJ293" s="57"/>
      <c r="BK293" s="57"/>
      <c r="BL293" s="57"/>
      <c r="BM293" s="57"/>
      <c r="BN293" s="57"/>
      <c r="BO293" s="57"/>
      <c r="BP293" s="57"/>
      <c r="BQ293" s="57"/>
      <c r="BR293" s="57"/>
      <c r="BS293" s="57"/>
      <c r="BT293" s="57"/>
      <c r="BU293" s="57"/>
      <c r="BV293" s="57"/>
      <c r="BW293" s="57"/>
      <c r="BX293" s="57"/>
      <c r="BY293" s="63"/>
      <c r="BZ293" s="63"/>
      <c r="CA293" s="63"/>
      <c r="CB293" s="63"/>
      <c r="CC293" s="63"/>
      <c r="CD293" s="63"/>
      <c r="CE293" s="63"/>
      <c r="CF293" s="63"/>
    </row>
    <row r="294" spans="1:84">
      <c r="A294" s="29">
        <v>40000</v>
      </c>
      <c r="B294" s="27" t="s">
        <v>660</v>
      </c>
      <c r="C294" s="91">
        <v>473639722</v>
      </c>
      <c r="D294" s="86">
        <v>2.7101999999999998E-3</v>
      </c>
      <c r="E294" s="308"/>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57"/>
      <c r="AQ294" s="57"/>
      <c r="AR294" s="57"/>
      <c r="AS294" s="57"/>
      <c r="AT294" s="57"/>
      <c r="AU294" s="58"/>
      <c r="AV294" s="58"/>
      <c r="AW294" s="58"/>
      <c r="AX294" s="58"/>
      <c r="AY294" s="58"/>
      <c r="AZ294" s="58"/>
      <c r="BA294" s="58"/>
      <c r="BB294" s="58"/>
      <c r="BC294" s="59"/>
      <c r="BD294" s="60"/>
      <c r="BE294" s="61"/>
      <c r="BF294" s="61"/>
      <c r="BG294" s="62"/>
      <c r="BH294" s="62"/>
      <c r="BI294" s="57"/>
      <c r="BJ294" s="57"/>
      <c r="BK294" s="57"/>
      <c r="BL294" s="57"/>
      <c r="BM294" s="57"/>
      <c r="BN294" s="57"/>
      <c r="BO294" s="57"/>
      <c r="BP294" s="57"/>
      <c r="BQ294" s="57"/>
      <c r="BR294" s="57"/>
      <c r="BS294" s="57"/>
      <c r="BT294" s="57"/>
      <c r="BU294" s="57"/>
      <c r="BV294" s="57"/>
      <c r="BW294" s="57"/>
      <c r="BX294" s="57"/>
      <c r="BY294" s="63"/>
      <c r="BZ294" s="63"/>
      <c r="CA294" s="63"/>
      <c r="CB294" s="63"/>
      <c r="CC294" s="63"/>
      <c r="CD294" s="63"/>
      <c r="CE294" s="63"/>
      <c r="CF294" s="63"/>
    </row>
    <row r="295" spans="1:84">
      <c r="A295" s="29">
        <v>51000</v>
      </c>
      <c r="B295" s="27" t="s">
        <v>661</v>
      </c>
      <c r="C295" s="91">
        <v>4335120914</v>
      </c>
      <c r="D295" s="86">
        <v>2.4805600000000001E-2</v>
      </c>
      <c r="E295" s="308"/>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57"/>
      <c r="AQ295" s="57"/>
      <c r="AR295" s="57"/>
      <c r="AS295" s="57"/>
      <c r="AT295" s="57"/>
      <c r="AU295" s="58"/>
      <c r="AV295" s="58"/>
      <c r="AW295" s="58"/>
      <c r="AX295" s="58"/>
      <c r="AY295" s="58"/>
      <c r="AZ295" s="58"/>
      <c r="BA295" s="58"/>
      <c r="BB295" s="58"/>
      <c r="BC295" s="59"/>
      <c r="BD295" s="60"/>
      <c r="BE295" s="61"/>
      <c r="BF295" s="61"/>
      <c r="BG295" s="62"/>
      <c r="BH295" s="62"/>
      <c r="BI295" s="57"/>
      <c r="BJ295" s="57"/>
      <c r="BK295" s="57"/>
      <c r="BL295" s="57"/>
      <c r="BM295" s="57"/>
      <c r="BN295" s="57"/>
      <c r="BO295" s="57"/>
      <c r="BP295" s="57"/>
      <c r="BQ295" s="57"/>
      <c r="BR295" s="57"/>
      <c r="BS295" s="57"/>
      <c r="BT295" s="57"/>
      <c r="BU295" s="57"/>
      <c r="BV295" s="57"/>
      <c r="BW295" s="57"/>
      <c r="BX295" s="57"/>
      <c r="BY295" s="63"/>
      <c r="BZ295" s="63"/>
      <c r="CA295" s="63"/>
      <c r="CB295" s="63"/>
      <c r="CC295" s="63"/>
      <c r="CD295" s="63"/>
      <c r="CE295" s="63"/>
      <c r="CF295" s="63"/>
    </row>
    <row r="296" spans="1:84">
      <c r="A296" s="29">
        <v>51000</v>
      </c>
      <c r="B296" s="27" t="s">
        <v>772</v>
      </c>
      <c r="C296" s="91">
        <v>4567276</v>
      </c>
      <c r="D296" s="86">
        <v>2.6100000000000001E-5</v>
      </c>
      <c r="E296" s="308"/>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c r="AU296" s="58"/>
      <c r="AV296" s="58"/>
      <c r="AW296" s="58"/>
      <c r="AX296" s="58"/>
      <c r="AY296" s="58"/>
      <c r="AZ296" s="58"/>
      <c r="BA296" s="58"/>
      <c r="BB296" s="58"/>
      <c r="BC296" s="59"/>
      <c r="BD296" s="60"/>
      <c r="BE296" s="61"/>
      <c r="BF296" s="61"/>
      <c r="BG296" s="62"/>
      <c r="BH296" s="62"/>
      <c r="BI296" s="57"/>
      <c r="BJ296" s="57"/>
      <c r="BK296" s="57"/>
      <c r="BL296" s="57"/>
      <c r="BM296" s="57"/>
      <c r="BN296" s="57"/>
      <c r="BO296" s="57"/>
      <c r="BP296" s="57"/>
      <c r="BQ296" s="57"/>
      <c r="BR296" s="57"/>
      <c r="BS296" s="57"/>
      <c r="BT296" s="57"/>
      <c r="BU296" s="57"/>
      <c r="BV296" s="57"/>
      <c r="BW296" s="57"/>
      <c r="BX296" s="57"/>
      <c r="BY296" s="63"/>
      <c r="BZ296" s="63"/>
      <c r="CA296" s="63"/>
      <c r="CB296" s="63"/>
      <c r="CC296" s="63"/>
      <c r="CD296" s="63"/>
      <c r="CE296" s="63"/>
      <c r="CF296" s="63"/>
    </row>
    <row r="297" spans="1:84">
      <c r="A297" s="29">
        <v>51000</v>
      </c>
      <c r="B297" s="27" t="s">
        <v>773</v>
      </c>
      <c r="C297" s="91">
        <v>116019895</v>
      </c>
      <c r="D297" s="86">
        <v>6.6390000000000004E-4</v>
      </c>
      <c r="E297" s="308"/>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c r="AT297" s="57"/>
      <c r="AU297" s="58"/>
      <c r="AV297" s="58"/>
      <c r="AW297" s="58"/>
      <c r="AX297" s="58"/>
      <c r="AY297" s="58"/>
      <c r="AZ297" s="58"/>
      <c r="BA297" s="58"/>
      <c r="BB297" s="58"/>
      <c r="BC297" s="59"/>
      <c r="BD297" s="60"/>
      <c r="BE297" s="61"/>
      <c r="BF297" s="61"/>
      <c r="BG297" s="62"/>
      <c r="BH297" s="62"/>
      <c r="BI297" s="57"/>
      <c r="BJ297" s="57"/>
      <c r="BK297" s="57"/>
      <c r="BL297" s="57"/>
      <c r="BM297" s="57"/>
      <c r="BN297" s="57"/>
      <c r="BO297" s="57"/>
      <c r="BP297" s="57"/>
      <c r="BQ297" s="57"/>
      <c r="BR297" s="57"/>
      <c r="BS297" s="57"/>
      <c r="BT297" s="57"/>
      <c r="BU297" s="57"/>
      <c r="BV297" s="57"/>
      <c r="BW297" s="57"/>
      <c r="BX297" s="57"/>
      <c r="BY297" s="63"/>
      <c r="BZ297" s="63"/>
      <c r="CA297" s="63"/>
      <c r="CB297" s="63"/>
      <c r="CC297" s="63"/>
      <c r="CD297" s="63"/>
      <c r="CE297" s="63"/>
      <c r="CF297" s="63"/>
    </row>
    <row r="298" spans="1:84">
      <c r="A298" s="29">
        <v>60000</v>
      </c>
      <c r="B298" s="27" t="s">
        <v>664</v>
      </c>
      <c r="C298" s="91">
        <v>23009003</v>
      </c>
      <c r="D298" s="86">
        <v>1.317E-4</v>
      </c>
      <c r="E298" s="308"/>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57"/>
      <c r="AQ298" s="57"/>
      <c r="AR298" s="57"/>
      <c r="AS298" s="57"/>
      <c r="AT298" s="57"/>
      <c r="AU298" s="58"/>
      <c r="AV298" s="58"/>
      <c r="AW298" s="58"/>
      <c r="AX298" s="58"/>
      <c r="AY298" s="58"/>
      <c r="AZ298" s="58"/>
      <c r="BA298" s="58"/>
      <c r="BB298" s="58"/>
      <c r="BC298" s="59"/>
      <c r="BD298" s="60"/>
      <c r="BE298" s="61"/>
      <c r="BF298" s="61"/>
      <c r="BG298" s="62"/>
      <c r="BH298" s="62"/>
      <c r="BI298" s="57"/>
      <c r="BJ298" s="57"/>
      <c r="BK298" s="57"/>
      <c r="BL298" s="57"/>
      <c r="BM298" s="57"/>
      <c r="BN298" s="57"/>
      <c r="BO298" s="57"/>
      <c r="BP298" s="57"/>
      <c r="BQ298" s="57"/>
      <c r="BR298" s="57"/>
      <c r="BS298" s="57"/>
      <c r="BT298" s="57"/>
      <c r="BU298" s="57"/>
      <c r="BV298" s="57"/>
      <c r="BW298" s="57"/>
      <c r="BX298" s="57"/>
      <c r="BY298" s="63"/>
      <c r="BZ298" s="63"/>
      <c r="CA298" s="63"/>
      <c r="CB298" s="63"/>
      <c r="CC298" s="63"/>
      <c r="CD298" s="63"/>
      <c r="CE298" s="63"/>
      <c r="CF298" s="63"/>
    </row>
    <row r="299" spans="1:84">
      <c r="A299" s="29">
        <v>90901</v>
      </c>
      <c r="B299" s="27" t="s">
        <v>665</v>
      </c>
      <c r="C299" s="91">
        <v>147369859</v>
      </c>
      <c r="D299" s="86">
        <v>8.4329999999999995E-4</v>
      </c>
      <c r="E299" s="308"/>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57"/>
      <c r="AQ299" s="57"/>
      <c r="AR299" s="57"/>
      <c r="AS299" s="57"/>
      <c r="AT299" s="57"/>
      <c r="AU299" s="58"/>
      <c r="AV299" s="58"/>
      <c r="AW299" s="58"/>
      <c r="AX299" s="58"/>
      <c r="AY299" s="58"/>
      <c r="AZ299" s="58"/>
      <c r="BA299" s="58"/>
      <c r="BB299" s="58"/>
      <c r="BC299" s="59"/>
      <c r="BD299" s="60"/>
      <c r="BE299" s="61"/>
      <c r="BF299" s="61"/>
      <c r="BG299" s="62"/>
      <c r="BH299" s="62"/>
      <c r="BI299" s="57"/>
      <c r="BJ299" s="57"/>
      <c r="BK299" s="57"/>
      <c r="BL299" s="57"/>
      <c r="BM299" s="57"/>
      <c r="BN299" s="57"/>
      <c r="BO299" s="57"/>
      <c r="BP299" s="57"/>
      <c r="BQ299" s="57"/>
      <c r="BR299" s="57"/>
      <c r="BS299" s="57"/>
      <c r="BT299" s="57"/>
      <c r="BU299" s="57"/>
      <c r="BV299" s="57"/>
      <c r="BW299" s="57"/>
      <c r="BX299" s="57"/>
      <c r="BY299" s="63"/>
      <c r="BZ299" s="63"/>
      <c r="CA299" s="63"/>
      <c r="CB299" s="63"/>
      <c r="CC299" s="63"/>
      <c r="CD299" s="63"/>
      <c r="CE299" s="63"/>
      <c r="CF299" s="63"/>
    </row>
    <row r="300" spans="1:84">
      <c r="A300" s="29">
        <v>91041</v>
      </c>
      <c r="B300" s="27" t="s">
        <v>666</v>
      </c>
      <c r="C300" s="91">
        <v>28505098</v>
      </c>
      <c r="D300" s="86">
        <v>1.6310000000000001E-4</v>
      </c>
      <c r="E300" s="308"/>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57"/>
      <c r="AQ300" s="57"/>
      <c r="AR300" s="57"/>
      <c r="AS300" s="57"/>
      <c r="AT300" s="57"/>
      <c r="AU300" s="58"/>
      <c r="AV300" s="58"/>
      <c r="AW300" s="58"/>
      <c r="AX300" s="58"/>
      <c r="AY300" s="58"/>
      <c r="AZ300" s="58"/>
      <c r="BA300" s="58"/>
      <c r="BB300" s="58"/>
      <c r="BC300" s="59"/>
      <c r="BD300" s="60"/>
      <c r="BE300" s="61"/>
      <c r="BF300" s="61"/>
      <c r="BG300" s="62"/>
      <c r="BH300" s="62"/>
      <c r="BI300" s="57"/>
      <c r="BJ300" s="57"/>
      <c r="BK300" s="57"/>
      <c r="BL300" s="57"/>
      <c r="BM300" s="57"/>
      <c r="BN300" s="57"/>
      <c r="BO300" s="57"/>
      <c r="BP300" s="57"/>
      <c r="BQ300" s="57"/>
      <c r="BR300" s="57"/>
      <c r="BS300" s="57"/>
      <c r="BT300" s="57"/>
      <c r="BU300" s="57"/>
      <c r="BV300" s="57"/>
      <c r="BW300" s="57"/>
      <c r="BX300" s="57"/>
      <c r="BY300" s="63"/>
      <c r="BZ300" s="63"/>
      <c r="CA300" s="63"/>
      <c r="CB300" s="63"/>
      <c r="CC300" s="63"/>
      <c r="CD300" s="63"/>
      <c r="CE300" s="63"/>
      <c r="CF300" s="63"/>
    </row>
    <row r="301" spans="1:84">
      <c r="A301" s="29">
        <v>91111</v>
      </c>
      <c r="B301" s="27" t="s">
        <v>667</v>
      </c>
      <c r="C301" s="91">
        <v>13485232</v>
      </c>
      <c r="D301" s="86">
        <v>7.7200000000000006E-5</v>
      </c>
      <c r="E301" s="308"/>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8"/>
      <c r="AV301" s="58"/>
      <c r="AW301" s="58"/>
      <c r="AX301" s="58"/>
      <c r="AY301" s="58"/>
      <c r="AZ301" s="58"/>
      <c r="BA301" s="58"/>
      <c r="BB301" s="58"/>
      <c r="BC301" s="59"/>
      <c r="BD301" s="60"/>
      <c r="BE301" s="61"/>
      <c r="BF301" s="61"/>
      <c r="BG301" s="62"/>
      <c r="BH301" s="62"/>
      <c r="BI301" s="57"/>
      <c r="BJ301" s="57"/>
      <c r="BK301" s="57"/>
      <c r="BL301" s="57"/>
      <c r="BM301" s="57"/>
      <c r="BN301" s="57"/>
      <c r="BO301" s="57"/>
      <c r="BP301" s="57"/>
      <c r="BQ301" s="57"/>
      <c r="BR301" s="57"/>
      <c r="BS301" s="57"/>
      <c r="BT301" s="57"/>
      <c r="BU301" s="57"/>
      <c r="BV301" s="57"/>
      <c r="BW301" s="57"/>
      <c r="BX301" s="57"/>
      <c r="BY301" s="63"/>
      <c r="BZ301" s="63"/>
      <c r="CA301" s="63"/>
      <c r="CB301" s="63"/>
      <c r="CC301" s="63"/>
      <c r="CD301" s="63"/>
      <c r="CE301" s="63"/>
      <c r="CF301" s="63"/>
    </row>
    <row r="302" spans="1:84">
      <c r="A302" s="29">
        <v>91151</v>
      </c>
      <c r="B302" s="27" t="s">
        <v>668</v>
      </c>
      <c r="C302" s="91">
        <v>39626339</v>
      </c>
      <c r="D302" s="86">
        <v>2.2670000000000001E-4</v>
      </c>
      <c r="E302" s="308"/>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c r="AO302" s="57"/>
      <c r="AP302" s="57"/>
      <c r="AQ302" s="57"/>
      <c r="AR302" s="57"/>
      <c r="AS302" s="57"/>
      <c r="AT302" s="57"/>
      <c r="AU302" s="58"/>
      <c r="AV302" s="58"/>
      <c r="AW302" s="58"/>
      <c r="AX302" s="58"/>
      <c r="AY302" s="58"/>
      <c r="AZ302" s="58"/>
      <c r="BA302" s="58"/>
      <c r="BB302" s="58"/>
      <c r="BC302" s="59"/>
      <c r="BD302" s="60"/>
      <c r="BE302" s="61"/>
      <c r="BF302" s="61"/>
      <c r="BG302" s="62"/>
      <c r="BH302" s="62"/>
      <c r="BI302" s="57"/>
      <c r="BJ302" s="57"/>
      <c r="BK302" s="57"/>
      <c r="BL302" s="57"/>
      <c r="BM302" s="57"/>
      <c r="BN302" s="57"/>
      <c r="BO302" s="57"/>
      <c r="BP302" s="57"/>
      <c r="BQ302" s="57"/>
      <c r="BR302" s="57"/>
      <c r="BS302" s="57"/>
      <c r="BT302" s="57"/>
      <c r="BU302" s="57"/>
      <c r="BV302" s="57"/>
      <c r="BW302" s="57"/>
      <c r="BX302" s="57"/>
      <c r="BY302" s="63"/>
      <c r="BZ302" s="63"/>
      <c r="CA302" s="63"/>
      <c r="CB302" s="63"/>
      <c r="CC302" s="63"/>
      <c r="CD302" s="63"/>
      <c r="CE302" s="63"/>
      <c r="CF302" s="63"/>
    </row>
    <row r="303" spans="1:84">
      <c r="A303" s="29">
        <v>98101</v>
      </c>
      <c r="B303" s="27" t="s">
        <v>669</v>
      </c>
      <c r="C303" s="91">
        <v>177468217</v>
      </c>
      <c r="D303" s="86">
        <v>1.0154999999999999E-3</v>
      </c>
      <c r="E303" s="308"/>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57"/>
      <c r="AQ303" s="57"/>
      <c r="AR303" s="57"/>
      <c r="AS303" s="57"/>
      <c r="AT303" s="57"/>
      <c r="AU303" s="58"/>
      <c r="AV303" s="58"/>
      <c r="AW303" s="58"/>
      <c r="AX303" s="58"/>
      <c r="AY303" s="58"/>
      <c r="AZ303" s="58"/>
      <c r="BA303" s="58"/>
      <c r="BB303" s="58"/>
      <c r="BC303" s="59"/>
      <c r="BD303" s="60"/>
      <c r="BE303" s="61"/>
      <c r="BF303" s="61"/>
      <c r="BG303" s="62"/>
      <c r="BH303" s="62"/>
      <c r="BI303" s="57"/>
      <c r="BJ303" s="57"/>
      <c r="BK303" s="57"/>
      <c r="BL303" s="57"/>
      <c r="BM303" s="57"/>
      <c r="BN303" s="57"/>
      <c r="BO303" s="57"/>
      <c r="BP303" s="57"/>
      <c r="BQ303" s="57"/>
      <c r="BR303" s="57"/>
      <c r="BS303" s="57"/>
      <c r="BT303" s="57"/>
      <c r="BU303" s="57"/>
      <c r="BV303" s="57"/>
      <c r="BW303" s="57"/>
      <c r="BX303" s="57"/>
      <c r="BY303" s="63"/>
      <c r="BZ303" s="63"/>
      <c r="CA303" s="63"/>
      <c r="CB303" s="63"/>
      <c r="CC303" s="63"/>
      <c r="CD303" s="63"/>
      <c r="CE303" s="63"/>
      <c r="CF303" s="63"/>
    </row>
    <row r="304" spans="1:84">
      <c r="A304" s="29">
        <v>98103</v>
      </c>
      <c r="B304" s="27" t="s">
        <v>670</v>
      </c>
      <c r="C304" s="91">
        <v>31952233</v>
      </c>
      <c r="D304" s="86">
        <v>1.828E-4</v>
      </c>
      <c r="E304" s="308"/>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c r="AO304" s="57"/>
      <c r="AP304" s="57"/>
      <c r="AQ304" s="57"/>
      <c r="AR304" s="57"/>
      <c r="AS304" s="57"/>
      <c r="AT304" s="57"/>
      <c r="AU304" s="58"/>
      <c r="AV304" s="58"/>
      <c r="AW304" s="58"/>
      <c r="AX304" s="58"/>
      <c r="AY304" s="58"/>
      <c r="AZ304" s="58"/>
      <c r="BA304" s="58"/>
      <c r="BB304" s="58"/>
      <c r="BC304" s="59"/>
      <c r="BD304" s="60"/>
      <c r="BE304" s="61"/>
      <c r="BF304" s="61"/>
      <c r="BG304" s="62"/>
      <c r="BH304" s="62"/>
      <c r="BI304" s="57"/>
      <c r="BJ304" s="57"/>
      <c r="BK304" s="57"/>
      <c r="BL304" s="57"/>
      <c r="BM304" s="57"/>
      <c r="BN304" s="57"/>
      <c r="BO304" s="57"/>
      <c r="BP304" s="57"/>
      <c r="BQ304" s="57"/>
      <c r="BR304" s="57"/>
      <c r="BS304" s="57"/>
      <c r="BT304" s="57"/>
      <c r="BU304" s="57"/>
      <c r="BV304" s="57"/>
      <c r="BW304" s="57"/>
      <c r="BX304" s="57"/>
      <c r="BY304" s="63"/>
      <c r="BZ304" s="63"/>
      <c r="CA304" s="63"/>
      <c r="CB304" s="63"/>
      <c r="CC304" s="63"/>
      <c r="CD304" s="63"/>
      <c r="CE304" s="63"/>
      <c r="CF304" s="63"/>
    </row>
    <row r="305" spans="1:84">
      <c r="A305" s="29">
        <v>98111</v>
      </c>
      <c r="B305" s="27" t="s">
        <v>671</v>
      </c>
      <c r="C305" s="91">
        <v>66259553</v>
      </c>
      <c r="D305" s="86">
        <v>3.791E-4</v>
      </c>
      <c r="E305" s="308"/>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c r="AO305" s="57"/>
      <c r="AP305" s="57"/>
      <c r="AQ305" s="57"/>
      <c r="AR305" s="57"/>
      <c r="AS305" s="57"/>
      <c r="AT305" s="57"/>
      <c r="AU305" s="58"/>
      <c r="AV305" s="58"/>
      <c r="AW305" s="58"/>
      <c r="AX305" s="58"/>
      <c r="AY305" s="58"/>
      <c r="AZ305" s="58"/>
      <c r="BA305" s="58"/>
      <c r="BB305" s="58"/>
      <c r="BC305" s="59"/>
      <c r="BD305" s="60"/>
      <c r="BE305" s="61"/>
      <c r="BF305" s="61"/>
      <c r="BG305" s="62"/>
      <c r="BH305" s="62"/>
      <c r="BI305" s="57"/>
      <c r="BJ305" s="57"/>
      <c r="BK305" s="57"/>
      <c r="BL305" s="57"/>
      <c r="BM305" s="57"/>
      <c r="BN305" s="57"/>
      <c r="BO305" s="57"/>
      <c r="BP305" s="57"/>
      <c r="BQ305" s="57"/>
      <c r="BR305" s="57"/>
      <c r="BS305" s="57"/>
      <c r="BT305" s="57"/>
      <c r="BU305" s="57"/>
      <c r="BV305" s="57"/>
      <c r="BW305" s="57"/>
      <c r="BX305" s="57"/>
      <c r="BY305" s="63"/>
      <c r="BZ305" s="63"/>
      <c r="CA305" s="63"/>
      <c r="CB305" s="63"/>
      <c r="CC305" s="63"/>
      <c r="CD305" s="63"/>
      <c r="CE305" s="63"/>
      <c r="CF305" s="63"/>
    </row>
    <row r="306" spans="1:84">
      <c r="A306" s="29">
        <v>98131</v>
      </c>
      <c r="B306" s="27" t="s">
        <v>672</v>
      </c>
      <c r="C306" s="91">
        <v>14296525</v>
      </c>
      <c r="D306" s="86">
        <v>8.1799999999999996E-5</v>
      </c>
      <c r="E306" s="308"/>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U306" s="58"/>
      <c r="AV306" s="58"/>
      <c r="AW306" s="58"/>
      <c r="AX306" s="58"/>
      <c r="AY306" s="58"/>
      <c r="AZ306" s="58"/>
      <c r="BA306" s="58"/>
      <c r="BB306" s="58"/>
      <c r="BC306" s="59"/>
      <c r="BD306" s="60"/>
      <c r="BE306" s="61"/>
      <c r="BF306" s="61"/>
      <c r="BG306" s="62"/>
      <c r="BH306" s="62"/>
      <c r="BI306" s="57"/>
      <c r="BJ306" s="57"/>
      <c r="BK306" s="57"/>
      <c r="BL306" s="57"/>
      <c r="BM306" s="57"/>
      <c r="BN306" s="57"/>
      <c r="BO306" s="57"/>
      <c r="BP306" s="57"/>
      <c r="BQ306" s="57"/>
      <c r="BR306" s="57"/>
      <c r="BS306" s="57"/>
      <c r="BT306" s="57"/>
      <c r="BU306" s="57"/>
      <c r="BV306" s="57"/>
      <c r="BW306" s="57"/>
      <c r="BX306" s="57"/>
      <c r="BY306" s="63"/>
      <c r="BZ306" s="63"/>
      <c r="CA306" s="63"/>
      <c r="CB306" s="63"/>
      <c r="CC306" s="63"/>
      <c r="CD306" s="63"/>
      <c r="CE306" s="63"/>
      <c r="CF306" s="63"/>
    </row>
    <row r="307" spans="1:84">
      <c r="A307" s="29">
        <v>99401</v>
      </c>
      <c r="B307" s="27" t="s">
        <v>673</v>
      </c>
      <c r="C307" s="91">
        <v>52556015</v>
      </c>
      <c r="D307" s="86">
        <v>3.0069999999999999E-4</v>
      </c>
      <c r="E307" s="308"/>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c r="AO307" s="57"/>
      <c r="AP307" s="57"/>
      <c r="AQ307" s="57"/>
      <c r="AR307" s="57"/>
      <c r="AS307" s="57"/>
      <c r="AT307" s="57"/>
      <c r="AU307" s="58"/>
      <c r="AV307" s="58"/>
      <c r="AW307" s="58"/>
      <c r="AX307" s="58"/>
      <c r="AY307" s="58"/>
      <c r="AZ307" s="58"/>
      <c r="BA307" s="58"/>
      <c r="BB307" s="58"/>
      <c r="BC307" s="59"/>
      <c r="BD307" s="60"/>
      <c r="BE307" s="61"/>
      <c r="BF307" s="61"/>
      <c r="BG307" s="62"/>
      <c r="BH307" s="62"/>
      <c r="BI307" s="57"/>
      <c r="BJ307" s="57"/>
      <c r="BK307" s="57"/>
      <c r="BL307" s="57"/>
      <c r="BM307" s="57"/>
      <c r="BN307" s="57"/>
      <c r="BO307" s="57"/>
      <c r="BP307" s="57"/>
      <c r="BQ307" s="57"/>
      <c r="BR307" s="57"/>
      <c r="BS307" s="57"/>
      <c r="BT307" s="57"/>
      <c r="BU307" s="57"/>
      <c r="BV307" s="57"/>
      <c r="BW307" s="57"/>
      <c r="BX307" s="57"/>
      <c r="BY307" s="63"/>
      <c r="BZ307" s="63"/>
      <c r="CA307" s="63"/>
      <c r="CB307" s="63"/>
      <c r="CC307" s="63"/>
      <c r="CD307" s="63"/>
      <c r="CE307" s="63"/>
      <c r="CF307" s="63"/>
    </row>
    <row r="308" spans="1:84">
      <c r="A308" s="29">
        <v>99521</v>
      </c>
      <c r="B308" s="27" t="s">
        <v>674</v>
      </c>
      <c r="C308" s="91">
        <v>31573501</v>
      </c>
      <c r="D308" s="86">
        <v>1.807E-4</v>
      </c>
      <c r="E308" s="308"/>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c r="AO308" s="57"/>
      <c r="AP308" s="57"/>
      <c r="AQ308" s="57"/>
      <c r="AR308" s="57"/>
      <c r="AS308" s="57"/>
      <c r="AT308" s="57"/>
      <c r="AU308" s="58"/>
      <c r="AV308" s="58"/>
      <c r="AW308" s="58"/>
      <c r="AX308" s="58"/>
      <c r="AY308" s="58"/>
      <c r="AZ308" s="58"/>
      <c r="BA308" s="58"/>
      <c r="BB308" s="58"/>
      <c r="BC308" s="59"/>
      <c r="BD308" s="60"/>
      <c r="BE308" s="61"/>
      <c r="BF308" s="61"/>
      <c r="BG308" s="62"/>
      <c r="BH308" s="62"/>
      <c r="BI308" s="57"/>
      <c r="BJ308" s="57"/>
      <c r="BK308" s="57"/>
      <c r="BL308" s="57"/>
      <c r="BM308" s="57"/>
      <c r="BN308" s="57"/>
      <c r="BO308" s="57"/>
      <c r="BP308" s="57"/>
      <c r="BQ308" s="57"/>
      <c r="BR308" s="57"/>
      <c r="BS308" s="57"/>
      <c r="BT308" s="57"/>
      <c r="BU308" s="57"/>
      <c r="BV308" s="57"/>
      <c r="BW308" s="57"/>
      <c r="BX308" s="57"/>
      <c r="BY308" s="63"/>
      <c r="BZ308" s="63"/>
      <c r="CA308" s="63"/>
      <c r="CB308" s="63"/>
      <c r="CC308" s="63"/>
      <c r="CD308" s="63"/>
      <c r="CE308" s="63"/>
      <c r="CF308" s="63"/>
    </row>
    <row r="309" spans="1:84">
      <c r="A309" s="29">
        <v>99831</v>
      </c>
      <c r="B309" s="27" t="s">
        <v>675</v>
      </c>
      <c r="C309" s="91">
        <v>3516532</v>
      </c>
      <c r="D309" s="86">
        <v>2.0100000000000001E-5</v>
      </c>
      <c r="E309" s="308"/>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U309" s="58"/>
      <c r="AV309" s="58"/>
      <c r="AW309" s="58"/>
      <c r="AX309" s="58"/>
      <c r="AY309" s="58"/>
      <c r="AZ309" s="58"/>
      <c r="BA309" s="58"/>
      <c r="BB309" s="58"/>
      <c r="BC309" s="59"/>
      <c r="BD309" s="60"/>
      <c r="BE309" s="61"/>
      <c r="BF309" s="61"/>
      <c r="BG309" s="62"/>
      <c r="BH309" s="62"/>
      <c r="BI309" s="57"/>
      <c r="BJ309" s="57"/>
      <c r="BK309" s="57"/>
      <c r="BL309" s="57"/>
      <c r="BM309" s="57"/>
      <c r="BN309" s="57"/>
      <c r="BO309" s="57"/>
      <c r="BP309" s="57"/>
      <c r="BQ309" s="57"/>
      <c r="BR309" s="57"/>
      <c r="BS309" s="57"/>
      <c r="BT309" s="57"/>
      <c r="BU309" s="57"/>
      <c r="BV309" s="57"/>
      <c r="BW309" s="57"/>
      <c r="BX309" s="57"/>
      <c r="BY309" s="63"/>
      <c r="BZ309" s="63"/>
      <c r="CA309" s="63"/>
      <c r="CB309" s="63"/>
      <c r="CC309" s="63"/>
      <c r="CD309" s="63"/>
      <c r="CE309" s="63"/>
      <c r="CF309" s="63"/>
    </row>
    <row r="310" spans="1:84" ht="18" customHeight="1">
      <c r="A310" s="32"/>
      <c r="B310" s="33" t="s">
        <v>325</v>
      </c>
      <c r="C310" s="93">
        <f>SUM(C7:C309)</f>
        <v>174763502967</v>
      </c>
      <c r="D310" s="309">
        <f>SUM(D7:D309)</f>
        <v>0.99999999999999978</v>
      </c>
      <c r="E310" s="65"/>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5"/>
      <c r="AE310" s="65"/>
      <c r="AF310" s="65"/>
      <c r="AG310" s="65"/>
      <c r="AH310" s="57"/>
      <c r="AI310" s="57"/>
      <c r="AJ310" s="57"/>
      <c r="AK310" s="57"/>
      <c r="AL310" s="57"/>
      <c r="AM310" s="57"/>
      <c r="AN310" s="57"/>
      <c r="AO310" s="57"/>
      <c r="AP310" s="57"/>
      <c r="AQ310" s="57"/>
      <c r="AR310" s="57"/>
      <c r="AS310" s="57"/>
      <c r="AT310" s="67"/>
      <c r="AU310" s="65"/>
      <c r="AV310" s="65"/>
      <c r="AW310" s="65"/>
      <c r="AX310" s="65"/>
      <c r="AY310" s="65"/>
      <c r="AZ310" s="65"/>
      <c r="BA310" s="65"/>
      <c r="BB310" s="65"/>
      <c r="BC310" s="68"/>
      <c r="BD310" s="69"/>
      <c r="BE310" s="56"/>
      <c r="BF310" s="56"/>
      <c r="BG310" s="70"/>
      <c r="BH310" s="70"/>
      <c r="BI310" s="57"/>
      <c r="BJ310" s="57"/>
      <c r="BK310" s="57"/>
      <c r="BL310" s="57"/>
      <c r="BM310" s="57"/>
      <c r="BN310" s="57"/>
      <c r="BO310" s="57"/>
      <c r="BP310" s="57"/>
      <c r="BQ310" s="57"/>
      <c r="BR310" s="57"/>
      <c r="BS310" s="57"/>
      <c r="BT310" s="57"/>
      <c r="BU310" s="57"/>
      <c r="BV310" s="57"/>
      <c r="BW310" s="57"/>
      <c r="BX310" s="57"/>
    </row>
    <row r="311" spans="1:84" ht="18" customHeight="1">
      <c r="A311" s="34"/>
      <c r="B311" s="35"/>
      <c r="C311" s="91"/>
      <c r="D311" s="71"/>
      <c r="E311" s="72"/>
      <c r="F311" s="72"/>
      <c r="G311" s="72"/>
      <c r="H311" s="72"/>
      <c r="I311" s="72"/>
      <c r="J311" s="72"/>
      <c r="K311" s="72"/>
      <c r="L311" s="72"/>
      <c r="M311" s="72"/>
      <c r="N311" s="72"/>
      <c r="O311" s="36"/>
      <c r="P311" s="73"/>
      <c r="Q311" s="36"/>
      <c r="R311" s="73"/>
      <c r="S311" s="36"/>
      <c r="T311" s="36"/>
      <c r="U311" s="72"/>
      <c r="V311" s="72"/>
      <c r="W311" s="72"/>
      <c r="X311" s="72"/>
      <c r="Y311" s="72"/>
      <c r="Z311" s="72"/>
      <c r="AA311" s="72"/>
      <c r="AB311" s="72"/>
      <c r="AC311" s="72"/>
      <c r="AD311" s="72"/>
      <c r="AE311" s="72"/>
      <c r="AF311" s="72"/>
      <c r="AG311" s="72"/>
      <c r="AH311" s="72"/>
      <c r="AI311" s="72"/>
      <c r="AJ311" s="72"/>
      <c r="AK311" s="72"/>
      <c r="AL311" s="72"/>
      <c r="AM311" s="72"/>
      <c r="AN311" s="72"/>
      <c r="AO311" s="72"/>
      <c r="AP311" s="72"/>
      <c r="AQ311" s="72"/>
      <c r="AR311" s="72"/>
      <c r="AS311" s="72"/>
      <c r="AT311" s="72"/>
      <c r="AU311" s="74"/>
      <c r="AV311" s="74"/>
      <c r="AW311" s="74"/>
      <c r="AX311" s="74"/>
      <c r="AY311" s="74"/>
      <c r="AZ311" s="74"/>
      <c r="BA311" s="74"/>
      <c r="BB311" s="75"/>
      <c r="BC311" s="75"/>
      <c r="BD311" s="72"/>
      <c r="BE311" s="72"/>
      <c r="BF311" s="72"/>
      <c r="BG311" s="72"/>
      <c r="BH311" s="72"/>
      <c r="BI311" s="72"/>
      <c r="BJ311" s="72"/>
      <c r="BK311" s="72"/>
      <c r="BL311" s="72"/>
      <c r="BM311" s="72"/>
      <c r="BN311" s="72"/>
      <c r="BO311" s="72"/>
      <c r="BP311" s="72"/>
      <c r="BQ311" s="72"/>
      <c r="BR311" s="72"/>
      <c r="BS311" s="72"/>
      <c r="BT311" s="72"/>
      <c r="BU311" s="72"/>
      <c r="BV311" s="72"/>
      <c r="BW311" s="72"/>
      <c r="BX311" s="72"/>
    </row>
    <row r="312" spans="1:84" ht="18" customHeight="1">
      <c r="AU312" s="76"/>
      <c r="AV312" s="76"/>
      <c r="AW312" s="76"/>
      <c r="AX312" s="76"/>
      <c r="AY312" s="76"/>
      <c r="AZ312" s="76"/>
      <c r="BA312" s="76"/>
      <c r="BB312" s="76"/>
      <c r="BC312" s="76"/>
    </row>
    <row r="313" spans="1:84" ht="18" customHeight="1">
      <c r="P313" s="39"/>
      <c r="Q313" s="39"/>
      <c r="R313" s="39"/>
      <c r="AU313" s="77"/>
      <c r="AV313" s="77"/>
      <c r="AW313" s="77"/>
      <c r="AX313" s="77"/>
      <c r="AY313" s="77"/>
      <c r="AZ313" s="77"/>
      <c r="BA313" s="77"/>
      <c r="BB313" s="77"/>
      <c r="BC313" s="78"/>
    </row>
    <row r="314" spans="1:84" ht="18" customHeight="1">
      <c r="P314" s="39"/>
      <c r="Q314" s="39"/>
      <c r="R314" s="39"/>
      <c r="AU314" s="77"/>
      <c r="AV314" s="77"/>
      <c r="AW314" s="77"/>
      <c r="AX314" s="77"/>
      <c r="AY314" s="77"/>
      <c r="AZ314" s="77"/>
      <c r="BA314" s="77"/>
      <c r="BB314" s="77"/>
      <c r="BC314" s="78"/>
    </row>
    <row r="315" spans="1:84" ht="18" customHeight="1">
      <c r="P315" s="40"/>
      <c r="Q315" s="39"/>
      <c r="R315" s="39"/>
    </row>
    <row r="316" spans="1:84" ht="18" customHeight="1">
      <c r="O316" s="39"/>
      <c r="Q316" s="39"/>
      <c r="R316" s="39"/>
    </row>
    <row r="317" spans="1:84" ht="18" customHeight="1">
      <c r="Q317" s="39"/>
      <c r="R317" s="39"/>
    </row>
    <row r="318" spans="1:84" ht="18" customHeight="1">
      <c r="P318" s="39"/>
      <c r="Q318" s="39"/>
      <c r="R318" s="39"/>
      <c r="S318" s="39"/>
      <c r="T318" s="39"/>
    </row>
    <row r="319" spans="1:84" ht="18" customHeight="1">
      <c r="P319" s="39"/>
      <c r="Q319" s="39"/>
      <c r="R319" s="39"/>
      <c r="AU319" s="79"/>
      <c r="AV319" s="79"/>
      <c r="AW319" s="79"/>
      <c r="AX319" s="79"/>
      <c r="AY319" s="79"/>
      <c r="AZ319" s="79"/>
      <c r="BA319" s="79"/>
      <c r="BB319" s="79"/>
      <c r="BC319" s="79"/>
    </row>
    <row r="320" spans="1:84" ht="18" customHeight="1">
      <c r="M320" s="80"/>
      <c r="P320" s="39"/>
      <c r="Q320" s="39"/>
    </row>
    <row r="321" spans="13:20" ht="18" customHeight="1">
      <c r="P321" s="39"/>
      <c r="Q321" s="39"/>
    </row>
    <row r="322" spans="13:20" ht="18" customHeight="1">
      <c r="P322" s="39"/>
      <c r="R322" s="39"/>
    </row>
    <row r="323" spans="13:20" ht="18" customHeight="1">
      <c r="P323" s="39"/>
      <c r="R323" s="39"/>
    </row>
    <row r="324" spans="13:20" ht="18" customHeight="1">
      <c r="P324" s="39"/>
      <c r="Q324" s="39"/>
      <c r="R324" s="39"/>
    </row>
    <row r="325" spans="13:20" ht="18" customHeight="1">
      <c r="P325" s="40"/>
      <c r="Q325" s="40"/>
      <c r="R325" s="39"/>
    </row>
    <row r="326" spans="13:20" ht="18" customHeight="1">
      <c r="O326" s="39"/>
      <c r="Q326" s="39"/>
      <c r="R326" s="39"/>
      <c r="S326" s="39"/>
      <c r="T326" s="39"/>
    </row>
    <row r="327" spans="13:20" ht="18" customHeight="1">
      <c r="P327" s="39"/>
      <c r="Q327" s="39"/>
      <c r="R327" s="39"/>
      <c r="S327" s="40"/>
      <c r="T327" s="40"/>
    </row>
    <row r="328" spans="13:20" ht="18" customHeight="1">
      <c r="O328" s="39"/>
      <c r="P328" s="39"/>
      <c r="Q328" s="39"/>
      <c r="R328" s="39"/>
      <c r="S328" s="39"/>
      <c r="T328" s="39"/>
    </row>
    <row r="329" spans="13:20" ht="18" customHeight="1">
      <c r="P329" s="39"/>
      <c r="Q329" s="39"/>
      <c r="R329" s="39"/>
    </row>
    <row r="330" spans="13:20" ht="18" customHeight="1">
      <c r="M330" s="80"/>
      <c r="O330" s="39"/>
      <c r="P330" s="39"/>
      <c r="Q330" s="39"/>
    </row>
    <row r="331" spans="13:20" ht="18" customHeight="1">
      <c r="M331" s="80"/>
      <c r="O331" s="39"/>
      <c r="P331" s="39"/>
      <c r="Q331" s="39"/>
    </row>
    <row r="332" spans="13:20" ht="18" customHeight="1">
      <c r="M332" s="81"/>
      <c r="O332" s="39"/>
    </row>
    <row r="333" spans="13:20" ht="18" customHeight="1">
      <c r="M333" s="80"/>
    </row>
    <row r="334" spans="13:20" ht="18" customHeight="1">
      <c r="M334" s="80"/>
    </row>
    <row r="335" spans="13:20" ht="18" customHeight="1">
      <c r="M335" s="80"/>
      <c r="N335" s="82"/>
    </row>
    <row r="336" spans="13:20" ht="18" customHeight="1">
      <c r="M336" s="81"/>
      <c r="N336" s="80"/>
    </row>
    <row r="337" spans="13:13" ht="18" customHeight="1">
      <c r="M337" s="80"/>
    </row>
    <row r="338" spans="13:13" ht="18" customHeight="1">
      <c r="M338" s="80"/>
    </row>
    <row r="339" spans="13:13" ht="18" customHeight="1"/>
    <row r="340" spans="13:13" ht="36" customHeight="1"/>
    <row r="341" spans="13:13" ht="18" customHeight="1"/>
    <row r="342" spans="13:13" ht="18" customHeight="1"/>
    <row r="343" spans="13:13" ht="18" customHeight="1"/>
    <row r="344" spans="13:13" ht="18" customHeight="1"/>
    <row r="345" spans="13:13" ht="18" customHeight="1"/>
    <row r="346" spans="13:13" ht="18" customHeight="1"/>
    <row r="347" spans="13:13" ht="18" customHeight="1"/>
    <row r="348" spans="13:13" ht="18" customHeight="1"/>
    <row r="349" spans="13:13" ht="18" customHeight="1"/>
    <row r="350" spans="13:13" ht="18" customHeight="1"/>
    <row r="351" spans="13:13" ht="18" customHeight="1"/>
    <row r="352" spans="13:13" ht="18" customHeight="1"/>
    <row r="353" ht="18" customHeight="1"/>
    <row r="354" ht="54"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spans="13:13" ht="18" customHeight="1"/>
    <row r="402" spans="13:13" ht="18" customHeight="1"/>
    <row r="403" spans="13:13" ht="18" customHeight="1">
      <c r="M403" s="83"/>
    </row>
    <row r="404" spans="13:13" ht="18" customHeight="1">
      <c r="M404" s="83"/>
    </row>
    <row r="405" spans="13:13" ht="18" customHeight="1">
      <c r="M405" s="84"/>
    </row>
    <row r="406" spans="13:13" ht="18" customHeight="1">
      <c r="M406" s="84"/>
    </row>
    <row r="407" spans="13:13" ht="18" customHeight="1">
      <c r="M407" s="84"/>
    </row>
    <row r="408" spans="13:13" ht="18" customHeight="1">
      <c r="M408" s="83"/>
    </row>
    <row r="409" spans="13:13" ht="18" customHeight="1">
      <c r="M409" s="83"/>
    </row>
    <row r="410" spans="13:13" ht="18" customHeight="1">
      <c r="M410" s="83"/>
    </row>
    <row r="411" spans="13:13" ht="18" customHeight="1">
      <c r="M411" s="83"/>
    </row>
    <row r="412" spans="13:13" ht="18" customHeight="1">
      <c r="M412" s="83"/>
    </row>
    <row r="413" spans="13:13" ht="18" customHeight="1">
      <c r="M413" s="83"/>
    </row>
    <row r="414" spans="13:13" ht="18" customHeight="1">
      <c r="M414" s="83"/>
    </row>
    <row r="415" spans="13:13" ht="18" customHeight="1">
      <c r="M415" s="83"/>
    </row>
    <row r="416" spans="13:13" ht="18" customHeight="1">
      <c r="M416" s="83"/>
    </row>
    <row r="417" spans="13:13" ht="18" customHeight="1">
      <c r="M417" s="83"/>
    </row>
    <row r="418" spans="13:13" ht="18" customHeight="1"/>
    <row r="419" spans="13:13" ht="18" customHeight="1"/>
    <row r="420" spans="13:13" ht="18" customHeight="1"/>
    <row r="421" spans="13:13" ht="18" customHeight="1"/>
    <row r="422" spans="13:13" ht="18" customHeight="1"/>
    <row r="423" spans="13:13" ht="18" customHeight="1"/>
    <row r="424" spans="13:13" ht="18" customHeight="1"/>
    <row r="425" spans="13:13" ht="18" customHeight="1"/>
    <row r="426" spans="13:13" ht="18" customHeight="1"/>
    <row r="427" spans="13:13" ht="18" customHeight="1"/>
    <row r="428" spans="13:13" ht="18" customHeight="1"/>
    <row r="429" spans="13:13" ht="18" customHeight="1"/>
    <row r="430" spans="13:13" ht="18" customHeight="1"/>
    <row r="431" spans="13:13" ht="18" customHeight="1"/>
  </sheetData>
  <autoFilter ref="A5:BX310" xr:uid="{00000000-0009-0000-0000-000003000000}"/>
  <mergeCells count="2">
    <mergeCell ref="A1:B1"/>
    <mergeCell ref="A2:B2"/>
  </mergeCells>
  <conditionalFormatting sqref="AU314:BB314">
    <cfRule type="cellIs" dxfId="1" priority="2" operator="notEqual">
      <formula>0</formula>
    </cfRule>
  </conditionalFormatting>
  <conditionalFormatting sqref="BC314">
    <cfRule type="cellIs" dxfId="0" priority="1" operator="notEqual">
      <formula>0</formula>
    </cfRule>
  </conditionalFormatting>
  <printOptions horizontalCentered="1"/>
  <pageMargins left="0.25" right="0.25" top="0.75" bottom="0.65" header="0.25" footer="0.25"/>
  <pageSetup scale="40" firstPageNumber="7" fitToWidth="3" orientation="portrait" r:id="rId1"/>
  <headerFooter scaleWithDoc="0" alignWithMargins="0"/>
  <rowBreaks count="1" manualBreakCount="1">
    <brk id="311" max="16383" man="1"/>
  </rowBreaks>
  <colBreaks count="6" manualBreakCount="6">
    <brk id="5" max="1048575" man="1"/>
    <brk id="20" max="1048575" man="1"/>
    <brk id="29" max="1048575" man="1"/>
    <brk id="46" min="3" max="313" man="1"/>
    <brk id="55" min="3" max="313" man="1"/>
    <brk id="60" min="3" max="313" man="1"/>
  </colBreaks>
  <ignoredErrors>
    <ignoredError sqref="C310:D310"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435"/>
  <sheetViews>
    <sheetView zoomScale="80" zoomScaleNormal="80" zoomScaleSheetLayoutView="115" workbookViewId="0">
      <selection activeCell="E26" sqref="E26"/>
    </sheetView>
  </sheetViews>
  <sheetFormatPr defaultColWidth="9.109375" defaultRowHeight="15.6"/>
  <cols>
    <col min="1" max="1" width="14.33203125" style="8" customWidth="1"/>
    <col min="2" max="2" width="63.6640625" style="7" customWidth="1"/>
    <col min="3" max="3" width="18.109375" style="100" customWidth="1"/>
    <col min="4" max="4" width="18.109375" style="13" customWidth="1"/>
    <col min="5" max="16384" width="9.109375" style="12"/>
  </cols>
  <sheetData>
    <row r="1" spans="1:4" s="6" customFormat="1" ht="18" customHeight="1">
      <c r="A1" s="397" t="s">
        <v>677</v>
      </c>
      <c r="B1" s="398"/>
      <c r="C1" s="96"/>
      <c r="D1" s="9"/>
    </row>
    <row r="2" spans="1:4" s="6" customFormat="1" ht="18" customHeight="1">
      <c r="A2" s="399" t="s">
        <v>678</v>
      </c>
      <c r="B2" s="399"/>
      <c r="C2" s="97"/>
      <c r="D2" s="10"/>
    </row>
    <row r="3" spans="1:4" s="6" customFormat="1" ht="18" customHeight="1">
      <c r="A3" s="400" t="s">
        <v>736</v>
      </c>
      <c r="B3" s="400"/>
      <c r="C3" s="98"/>
      <c r="D3" s="11"/>
    </row>
    <row r="4" spans="1:4" s="6" customFormat="1" ht="11.25" customHeight="1">
      <c r="A4" s="101"/>
      <c r="B4" s="101"/>
      <c r="C4" s="98"/>
      <c r="D4" s="11"/>
    </row>
    <row r="5" spans="1:4" s="16" customFormat="1" ht="48" customHeight="1">
      <c r="A5" s="21" t="s">
        <v>363</v>
      </c>
      <c r="B5" s="22" t="s">
        <v>364</v>
      </c>
      <c r="C5" s="90" t="s">
        <v>679</v>
      </c>
      <c r="D5" s="24" t="s">
        <v>680</v>
      </c>
    </row>
    <row r="6" spans="1:4" s="6" customFormat="1">
      <c r="A6" s="26" t="s">
        <v>360</v>
      </c>
      <c r="B6" s="27" t="s">
        <v>676</v>
      </c>
      <c r="C6" s="99">
        <v>0</v>
      </c>
      <c r="D6" s="94">
        <v>0</v>
      </c>
    </row>
    <row r="7" spans="1:4">
      <c r="A7" s="29">
        <v>10200</v>
      </c>
      <c r="B7" s="27" t="s">
        <v>374</v>
      </c>
      <c r="C7" s="91">
        <v>151746993.22249001</v>
      </c>
      <c r="D7" s="306">
        <v>9.3393602900070842E-4</v>
      </c>
    </row>
    <row r="8" spans="1:4">
      <c r="A8" s="29">
        <v>10400</v>
      </c>
      <c r="B8" s="27" t="s">
        <v>375</v>
      </c>
      <c r="C8" s="91">
        <v>444465811.75120002</v>
      </c>
      <c r="D8" s="306">
        <v>2.7354916656890365E-3</v>
      </c>
    </row>
    <row r="9" spans="1:4">
      <c r="A9" s="29">
        <v>10500</v>
      </c>
      <c r="B9" s="27" t="s">
        <v>376</v>
      </c>
      <c r="C9" s="91">
        <v>109573994.862478</v>
      </c>
      <c r="D9" s="306">
        <v>6.7437976509731538E-4</v>
      </c>
    </row>
    <row r="10" spans="1:4">
      <c r="A10" s="29">
        <v>10700</v>
      </c>
      <c r="B10" s="27" t="s">
        <v>377</v>
      </c>
      <c r="C10" s="91">
        <v>666810501.67955303</v>
      </c>
      <c r="D10" s="306">
        <v>4.1039254802333353E-3</v>
      </c>
    </row>
    <row r="11" spans="1:4">
      <c r="A11" s="29">
        <v>10800</v>
      </c>
      <c r="B11" s="27" t="s">
        <v>378</v>
      </c>
      <c r="C11" s="91">
        <v>2902727738.93119</v>
      </c>
      <c r="D11" s="306">
        <v>1.7865013073391271E-2</v>
      </c>
    </row>
    <row r="12" spans="1:4">
      <c r="A12" s="29">
        <v>10850</v>
      </c>
      <c r="B12" s="27" t="s">
        <v>379</v>
      </c>
      <c r="C12" s="91">
        <v>24730029.612034</v>
      </c>
      <c r="D12" s="306">
        <v>1.5220245991345236E-4</v>
      </c>
    </row>
    <row r="13" spans="1:4">
      <c r="A13" s="29">
        <v>10900</v>
      </c>
      <c r="B13" s="27" t="s">
        <v>380</v>
      </c>
      <c r="C13" s="91">
        <v>214197980.39903</v>
      </c>
      <c r="D13" s="306">
        <v>1.3182943990233422E-3</v>
      </c>
    </row>
    <row r="14" spans="1:4">
      <c r="A14" s="29">
        <v>10910</v>
      </c>
      <c r="B14" s="27" t="s">
        <v>381</v>
      </c>
      <c r="C14" s="91">
        <v>43291722.222544998</v>
      </c>
      <c r="D14" s="306">
        <v>2.6644151743978754E-4</v>
      </c>
    </row>
    <row r="15" spans="1:4">
      <c r="A15" s="29">
        <v>10930</v>
      </c>
      <c r="B15" s="27" t="s">
        <v>382</v>
      </c>
      <c r="C15" s="91">
        <v>368768665.79856998</v>
      </c>
      <c r="D15" s="306">
        <v>2.2696090119613799E-3</v>
      </c>
    </row>
    <row r="16" spans="1:4">
      <c r="A16" s="29">
        <v>10940</v>
      </c>
      <c r="B16" s="27" t="s">
        <v>383</v>
      </c>
      <c r="C16" s="91">
        <v>98418381.091371998</v>
      </c>
      <c r="D16" s="306">
        <v>6.0572186680751762E-4</v>
      </c>
    </row>
    <row r="17" spans="1:4">
      <c r="A17" s="29">
        <v>10950</v>
      </c>
      <c r="B17" s="27" t="s">
        <v>384</v>
      </c>
      <c r="C17" s="91">
        <v>117161495.62636501</v>
      </c>
      <c r="D17" s="306">
        <v>7.2107749651842304E-4</v>
      </c>
    </row>
    <row r="18" spans="1:4">
      <c r="A18" s="29">
        <v>11300</v>
      </c>
      <c r="B18" s="27" t="s">
        <v>385</v>
      </c>
      <c r="C18" s="91">
        <v>663692775.69270205</v>
      </c>
      <c r="D18" s="306">
        <v>4.084737247466161E-3</v>
      </c>
    </row>
    <row r="19" spans="1:4">
      <c r="A19" s="29">
        <v>11310</v>
      </c>
      <c r="B19" s="27" t="s">
        <v>386</v>
      </c>
      <c r="C19" s="91">
        <v>76416084.664123997</v>
      </c>
      <c r="D19" s="306">
        <v>4.7030740542157033E-4</v>
      </c>
    </row>
    <row r="20" spans="1:4">
      <c r="A20" s="29">
        <v>11600</v>
      </c>
      <c r="B20" s="27" t="s">
        <v>387</v>
      </c>
      <c r="C20" s="91">
        <v>306685701.99539798</v>
      </c>
      <c r="D20" s="306">
        <v>1.887515664003459E-3</v>
      </c>
    </row>
    <row r="21" spans="1:4">
      <c r="A21" s="29">
        <v>11900</v>
      </c>
      <c r="B21" s="27" t="s">
        <v>388</v>
      </c>
      <c r="C21" s="91">
        <v>31033406.429832</v>
      </c>
      <c r="D21" s="306">
        <v>1.9099697300062763E-4</v>
      </c>
    </row>
    <row r="22" spans="1:4">
      <c r="A22" s="29">
        <v>12100</v>
      </c>
      <c r="B22" s="27" t="s">
        <v>389</v>
      </c>
      <c r="C22" s="91">
        <v>36513981.315376997</v>
      </c>
      <c r="D22" s="306">
        <v>2.2472750193270474E-4</v>
      </c>
    </row>
    <row r="23" spans="1:4">
      <c r="A23" s="29">
        <v>12150</v>
      </c>
      <c r="B23" s="27" t="s">
        <v>390</v>
      </c>
      <c r="C23" s="91">
        <v>6236085.0478349999</v>
      </c>
      <c r="D23" s="306">
        <v>3.8380361827311238E-5</v>
      </c>
    </row>
    <row r="24" spans="1:4">
      <c r="A24" s="29">
        <v>12160</v>
      </c>
      <c r="B24" s="27" t="s">
        <v>391</v>
      </c>
      <c r="C24" s="91">
        <v>269976460.24781001</v>
      </c>
      <c r="D24" s="306">
        <v>1.6615864199550953E-3</v>
      </c>
    </row>
    <row r="25" spans="1:4">
      <c r="A25" s="29">
        <v>12220</v>
      </c>
      <c r="B25" s="27" t="s">
        <v>392</v>
      </c>
      <c r="C25" s="91">
        <v>6757995556.4757299</v>
      </c>
      <c r="D25" s="306">
        <v>4.1592491554448545E-2</v>
      </c>
    </row>
    <row r="26" spans="1:4">
      <c r="A26" s="29">
        <v>12510</v>
      </c>
      <c r="B26" s="27" t="s">
        <v>393</v>
      </c>
      <c r="C26" s="91">
        <v>637920733.72967696</v>
      </c>
      <c r="D26" s="306">
        <v>3.9261216596442865E-3</v>
      </c>
    </row>
    <row r="27" spans="1:4">
      <c r="A27" s="29">
        <v>12600</v>
      </c>
      <c r="B27" s="27" t="s">
        <v>394</v>
      </c>
      <c r="C27" s="91">
        <v>276067384.05492401</v>
      </c>
      <c r="D27" s="306">
        <v>1.699073378164682E-3</v>
      </c>
    </row>
    <row r="28" spans="1:4">
      <c r="A28" s="29">
        <v>12700</v>
      </c>
      <c r="B28" s="27" t="s">
        <v>395</v>
      </c>
      <c r="C28" s="91">
        <v>161262000.877841</v>
      </c>
      <c r="D28" s="306">
        <v>9.9249671792665415E-4</v>
      </c>
    </row>
    <row r="29" spans="1:4">
      <c r="A29" s="29">
        <v>13500</v>
      </c>
      <c r="B29" s="27" t="s">
        <v>396</v>
      </c>
      <c r="C29" s="91">
        <v>632306157.94368804</v>
      </c>
      <c r="D29" s="306">
        <v>3.8915664140823408E-3</v>
      </c>
    </row>
    <row r="30" spans="1:4">
      <c r="A30" s="29">
        <v>13700</v>
      </c>
      <c r="B30" s="27" t="s">
        <v>397</v>
      </c>
      <c r="C30" s="91">
        <v>68055204.919643998</v>
      </c>
      <c r="D30" s="306">
        <v>4.1884986638444872E-4</v>
      </c>
    </row>
    <row r="31" spans="1:4">
      <c r="A31" s="29">
        <v>14300</v>
      </c>
      <c r="B31" s="27" t="s">
        <v>398</v>
      </c>
      <c r="C31" s="91">
        <v>226517876.13212699</v>
      </c>
      <c r="D31" s="306">
        <v>1.394117940922465E-3</v>
      </c>
    </row>
    <row r="32" spans="1:4">
      <c r="A32" s="29">
        <v>14300.1</v>
      </c>
      <c r="B32" s="27" t="s">
        <v>399</v>
      </c>
      <c r="C32" s="91">
        <v>23137417.189901002</v>
      </c>
      <c r="D32" s="306">
        <v>1.4240063063382187E-4</v>
      </c>
    </row>
    <row r="33" spans="1:4">
      <c r="A33" s="29">
        <v>18400</v>
      </c>
      <c r="B33" s="27" t="s">
        <v>400</v>
      </c>
      <c r="C33" s="91">
        <v>787109713.49651802</v>
      </c>
      <c r="D33" s="306">
        <v>4.8443142404344828E-3</v>
      </c>
    </row>
    <row r="34" spans="1:4">
      <c r="A34" s="29">
        <v>18600</v>
      </c>
      <c r="B34" s="27" t="s">
        <v>401</v>
      </c>
      <c r="C34" s="91">
        <v>2209213.1458760002</v>
      </c>
      <c r="D34" s="306">
        <v>1.3596735650969086E-5</v>
      </c>
    </row>
    <row r="35" spans="1:4">
      <c r="A35" s="29">
        <v>18690</v>
      </c>
      <c r="B35" s="27" t="s">
        <v>402</v>
      </c>
      <c r="C35" s="91">
        <v>0</v>
      </c>
      <c r="D35" s="306">
        <v>0</v>
      </c>
    </row>
    <row r="36" spans="1:4">
      <c r="A36" s="29">
        <v>18740</v>
      </c>
      <c r="B36" s="27" t="s">
        <v>403</v>
      </c>
      <c r="C36" s="91">
        <v>1078844.7512610001</v>
      </c>
      <c r="D36" s="306">
        <v>6.6398151390298904E-6</v>
      </c>
    </row>
    <row r="37" spans="1:4">
      <c r="A37" s="29">
        <v>18780</v>
      </c>
      <c r="B37" s="27" t="s">
        <v>404</v>
      </c>
      <c r="C37" s="91">
        <v>2834141.0442039999</v>
      </c>
      <c r="D37" s="306">
        <v>1.7442892120906381E-5</v>
      </c>
    </row>
    <row r="38" spans="1:4">
      <c r="A38" s="29">
        <v>19005</v>
      </c>
      <c r="B38" s="27" t="s">
        <v>405</v>
      </c>
      <c r="C38" s="91">
        <v>111125154.182823</v>
      </c>
      <c r="D38" s="306">
        <v>6.8392646875994683E-4</v>
      </c>
    </row>
    <row r="39" spans="1:4">
      <c r="A39" s="29">
        <v>19100</v>
      </c>
      <c r="B39" s="27" t="s">
        <v>406</v>
      </c>
      <c r="C39" s="91">
        <v>9931694454.7471409</v>
      </c>
      <c r="D39" s="306">
        <v>6.1125212983397646E-2</v>
      </c>
    </row>
    <row r="40" spans="1:4">
      <c r="A40" s="29">
        <v>20100</v>
      </c>
      <c r="B40" s="27" t="s">
        <v>407</v>
      </c>
      <c r="C40" s="91">
        <v>1636989813.3439901</v>
      </c>
      <c r="D40" s="306">
        <v>1.0074952612388969E-2</v>
      </c>
    </row>
    <row r="41" spans="1:4">
      <c r="A41" s="29">
        <v>20200</v>
      </c>
      <c r="B41" s="27" t="s">
        <v>408</v>
      </c>
      <c r="C41" s="91">
        <v>236985881.505977</v>
      </c>
      <c r="D41" s="306">
        <v>1.4585439118283757E-3</v>
      </c>
    </row>
    <row r="42" spans="1:4">
      <c r="A42" s="29">
        <v>20300</v>
      </c>
      <c r="B42" s="27" t="s">
        <v>409</v>
      </c>
      <c r="C42" s="91">
        <v>3938507342.53934</v>
      </c>
      <c r="D42" s="306">
        <v>2.423978116184625E-2</v>
      </c>
    </row>
    <row r="43" spans="1:4">
      <c r="A43" s="29">
        <v>20400</v>
      </c>
      <c r="B43" s="27" t="s">
        <v>410</v>
      </c>
      <c r="C43" s="91">
        <v>183280243.443939</v>
      </c>
      <c r="D43" s="306">
        <v>1.1280093207866381E-3</v>
      </c>
    </row>
    <row r="44" spans="1:4">
      <c r="A44" s="29">
        <v>20600</v>
      </c>
      <c r="B44" s="27" t="s">
        <v>411</v>
      </c>
      <c r="C44" s="91">
        <v>463111323.68166298</v>
      </c>
      <c r="D44" s="306">
        <v>2.8502465942792203E-3</v>
      </c>
    </row>
    <row r="45" spans="1:4">
      <c r="A45" s="29">
        <v>20700</v>
      </c>
      <c r="B45" s="27" t="s">
        <v>412</v>
      </c>
      <c r="C45" s="91">
        <v>940144959.36934996</v>
      </c>
      <c r="D45" s="306">
        <v>5.7861788981286508E-3</v>
      </c>
    </row>
    <row r="46" spans="1:4">
      <c r="A46" s="29">
        <v>20800</v>
      </c>
      <c r="B46" s="27" t="s">
        <v>413</v>
      </c>
      <c r="C46" s="91">
        <v>729472105.365026</v>
      </c>
      <c r="D46" s="306">
        <v>4.4895801022726825E-3</v>
      </c>
    </row>
    <row r="47" spans="1:4">
      <c r="A47" s="29">
        <v>20900</v>
      </c>
      <c r="B47" s="27" t="s">
        <v>414</v>
      </c>
      <c r="C47" s="91">
        <v>1541406507.76683</v>
      </c>
      <c r="D47" s="306">
        <v>9.4866793889544256E-3</v>
      </c>
    </row>
    <row r="48" spans="1:4">
      <c r="A48" s="29">
        <v>21200</v>
      </c>
      <c r="B48" s="27" t="s">
        <v>415</v>
      </c>
      <c r="C48" s="91">
        <v>487624259.87165701</v>
      </c>
      <c r="D48" s="306">
        <v>3.0011129396233056E-3</v>
      </c>
    </row>
    <row r="49" spans="1:4">
      <c r="A49" s="29">
        <v>21300</v>
      </c>
      <c r="B49" s="27" t="s">
        <v>416</v>
      </c>
      <c r="C49" s="91">
        <v>6235352309.5932302</v>
      </c>
      <c r="D49" s="306">
        <v>3.8375852145575325E-2</v>
      </c>
    </row>
    <row r="50" spans="1:4">
      <c r="A50" s="29">
        <v>21520</v>
      </c>
      <c r="B50" s="27" t="s">
        <v>41</v>
      </c>
      <c r="C50" s="91">
        <v>10989833597.381599</v>
      </c>
      <c r="D50" s="306">
        <v>6.7637594204377094E-2</v>
      </c>
    </row>
    <row r="51" spans="1:4">
      <c r="A51" s="29">
        <v>21525</v>
      </c>
      <c r="B51" s="27" t="s">
        <v>417</v>
      </c>
      <c r="C51" s="91">
        <v>256176278.17852899</v>
      </c>
      <c r="D51" s="306">
        <v>1.5766523664521432E-3</v>
      </c>
    </row>
    <row r="52" spans="1:4">
      <c r="A52" s="29">
        <v>21525.1</v>
      </c>
      <c r="B52" s="27" t="s">
        <v>418</v>
      </c>
      <c r="C52" s="91">
        <v>25054864.290773001</v>
      </c>
      <c r="D52" s="306">
        <v>1.5420167455026839E-4</v>
      </c>
    </row>
    <row r="53" spans="1:4">
      <c r="A53" s="29">
        <v>21550</v>
      </c>
      <c r="B53" s="27" t="s">
        <v>419</v>
      </c>
      <c r="C53" s="91">
        <v>6320168235.1398001</v>
      </c>
      <c r="D53" s="306">
        <v>3.889785687870926E-2</v>
      </c>
    </row>
    <row r="54" spans="1:4">
      <c r="A54" s="29">
        <v>21570</v>
      </c>
      <c r="B54" s="27" t="s">
        <v>420</v>
      </c>
      <c r="C54" s="91">
        <v>26365780.487419002</v>
      </c>
      <c r="D54" s="306">
        <v>1.6226978740739237E-4</v>
      </c>
    </row>
    <row r="55" spans="1:4">
      <c r="A55" s="29">
        <v>21800</v>
      </c>
      <c r="B55" s="27" t="s">
        <v>421</v>
      </c>
      <c r="C55" s="91">
        <v>912680700.93157804</v>
      </c>
      <c r="D55" s="306">
        <v>5.6171484618733874E-3</v>
      </c>
    </row>
    <row r="56" spans="1:4">
      <c r="A56" s="29">
        <v>21900</v>
      </c>
      <c r="B56" s="27" t="s">
        <v>422</v>
      </c>
      <c r="C56" s="91">
        <v>509444955.38498801</v>
      </c>
      <c r="D56" s="306">
        <v>3.1354097272234013E-3</v>
      </c>
    </row>
    <row r="57" spans="1:4">
      <c r="A57" s="29">
        <v>22000</v>
      </c>
      <c r="B57" s="27" t="s">
        <v>423</v>
      </c>
      <c r="C57" s="91">
        <v>509765850.42941701</v>
      </c>
      <c r="D57" s="306">
        <v>3.1373846951430664E-3</v>
      </c>
    </row>
    <row r="58" spans="1:4">
      <c r="A58" s="29">
        <v>23000</v>
      </c>
      <c r="B58" s="27" t="s">
        <v>424</v>
      </c>
      <c r="C58" s="91">
        <v>409035661.56025201</v>
      </c>
      <c r="D58" s="306">
        <v>2.5174346678299938E-3</v>
      </c>
    </row>
    <row r="59" spans="1:4">
      <c r="A59" s="29">
        <v>23100</v>
      </c>
      <c r="B59" s="27" t="s">
        <v>425</v>
      </c>
      <c r="C59" s="91">
        <v>2375802845.95789</v>
      </c>
      <c r="D59" s="306">
        <v>1.4622022015218712E-2</v>
      </c>
    </row>
    <row r="60" spans="1:4">
      <c r="A60" s="29">
        <v>23200</v>
      </c>
      <c r="B60" s="27" t="s">
        <v>426</v>
      </c>
      <c r="C60" s="91">
        <v>1208816647.39325</v>
      </c>
      <c r="D60" s="306">
        <v>7.4397350186776665E-3</v>
      </c>
    </row>
    <row r="61" spans="1:4">
      <c r="A61" s="29">
        <v>30000</v>
      </c>
      <c r="B61" s="27" t="s">
        <v>427</v>
      </c>
      <c r="C61" s="91">
        <v>139596640.578325</v>
      </c>
      <c r="D61" s="306">
        <v>8.5915595027577507E-4</v>
      </c>
    </row>
    <row r="62" spans="1:4">
      <c r="A62" s="29">
        <v>30100</v>
      </c>
      <c r="B62" s="27" t="s">
        <v>428</v>
      </c>
      <c r="C62" s="91">
        <v>1226410217.15323</v>
      </c>
      <c r="D62" s="306">
        <v>7.5480157056860165E-3</v>
      </c>
    </row>
    <row r="63" spans="1:4">
      <c r="A63" s="29">
        <v>30102</v>
      </c>
      <c r="B63" s="27" t="s">
        <v>429</v>
      </c>
      <c r="C63" s="91">
        <v>24115380.631699</v>
      </c>
      <c r="D63" s="306">
        <v>1.484195656647225E-4</v>
      </c>
    </row>
    <row r="64" spans="1:4">
      <c r="A64" s="29">
        <v>30103</v>
      </c>
      <c r="B64" s="27" t="s">
        <v>430</v>
      </c>
      <c r="C64" s="91">
        <v>30643676.279646002</v>
      </c>
      <c r="D64" s="306">
        <v>1.8859835526780118E-4</v>
      </c>
    </row>
    <row r="65" spans="1:4">
      <c r="A65" s="29">
        <v>30104</v>
      </c>
      <c r="B65" s="27" t="s">
        <v>431</v>
      </c>
      <c r="C65" s="91">
        <v>19879313.194026001</v>
      </c>
      <c r="D65" s="306">
        <v>1.2234843293711085E-4</v>
      </c>
    </row>
    <row r="66" spans="1:4">
      <c r="A66" s="29">
        <v>30105</v>
      </c>
      <c r="B66" s="27" t="s">
        <v>432</v>
      </c>
      <c r="C66" s="91">
        <v>125874332.30024999</v>
      </c>
      <c r="D66" s="306">
        <v>7.7470117572114134E-4</v>
      </c>
    </row>
    <row r="67" spans="1:4">
      <c r="A67" s="29">
        <v>30200</v>
      </c>
      <c r="B67" s="27" t="s">
        <v>433</v>
      </c>
      <c r="C67" s="91">
        <v>282922736.20730102</v>
      </c>
      <c r="D67" s="306">
        <v>1.741265056764898E-3</v>
      </c>
    </row>
    <row r="68" spans="1:4">
      <c r="A68" s="29">
        <v>30300</v>
      </c>
      <c r="B68" s="27" t="s">
        <v>434</v>
      </c>
      <c r="C68" s="91">
        <v>89433004.692159995</v>
      </c>
      <c r="D68" s="306">
        <v>5.5042082541519944E-4</v>
      </c>
    </row>
    <row r="69" spans="1:4">
      <c r="A69" s="29">
        <v>30400</v>
      </c>
      <c r="B69" s="27" t="s">
        <v>435</v>
      </c>
      <c r="C69" s="91">
        <v>168106833.892156</v>
      </c>
      <c r="D69" s="306">
        <v>1.0346236558567486E-3</v>
      </c>
    </row>
    <row r="70" spans="1:4">
      <c r="A70" s="29">
        <v>30405</v>
      </c>
      <c r="B70" s="27" t="s">
        <v>436</v>
      </c>
      <c r="C70" s="91">
        <v>110420690.299435</v>
      </c>
      <c r="D70" s="306">
        <v>6.7959080326928918E-4</v>
      </c>
    </row>
    <row r="71" spans="1:4">
      <c r="A71" s="29">
        <v>30500</v>
      </c>
      <c r="B71" s="27" t="s">
        <v>437</v>
      </c>
      <c r="C71" s="91">
        <v>181417810.88502401</v>
      </c>
      <c r="D71" s="306">
        <v>1.1165468671892583E-3</v>
      </c>
    </row>
    <row r="72" spans="1:4">
      <c r="A72" s="29">
        <v>30600</v>
      </c>
      <c r="B72" s="27" t="s">
        <v>438</v>
      </c>
      <c r="C72" s="91">
        <v>137820880.10854</v>
      </c>
      <c r="D72" s="306">
        <v>8.4822692528233859E-4</v>
      </c>
    </row>
    <row r="73" spans="1:4">
      <c r="A73" s="29">
        <v>30601</v>
      </c>
      <c r="B73" s="27" t="s">
        <v>439</v>
      </c>
      <c r="C73" s="91">
        <v>3596431.1847379999</v>
      </c>
      <c r="D73" s="306">
        <v>2.2134452801472158E-5</v>
      </c>
    </row>
    <row r="74" spans="1:4">
      <c r="A74" s="29">
        <v>30700</v>
      </c>
      <c r="B74" s="27" t="s">
        <v>440</v>
      </c>
      <c r="C74" s="91">
        <v>362067334.51044899</v>
      </c>
      <c r="D74" s="306">
        <v>2.2283652640666882E-3</v>
      </c>
    </row>
    <row r="75" spans="1:4">
      <c r="A75" s="29">
        <v>30705</v>
      </c>
      <c r="B75" s="27" t="s">
        <v>441</v>
      </c>
      <c r="C75" s="91">
        <v>66991786.975175001</v>
      </c>
      <c r="D75" s="306">
        <v>4.1230499645895832E-4</v>
      </c>
    </row>
    <row r="76" spans="1:4">
      <c r="A76" s="29">
        <v>30800</v>
      </c>
      <c r="B76" s="27" t="s">
        <v>442</v>
      </c>
      <c r="C76" s="91">
        <v>120276042.205872</v>
      </c>
      <c r="D76" s="306">
        <v>7.4024616143119433E-4</v>
      </c>
    </row>
    <row r="77" spans="1:4">
      <c r="A77" s="29">
        <v>30900</v>
      </c>
      <c r="B77" s="27" t="s">
        <v>443</v>
      </c>
      <c r="C77" s="91">
        <v>230382669.644573</v>
      </c>
      <c r="D77" s="306">
        <v>1.4179040458677495E-3</v>
      </c>
    </row>
    <row r="78" spans="1:4">
      <c r="A78" s="29">
        <v>30905</v>
      </c>
      <c r="B78" s="27" t="s">
        <v>444</v>
      </c>
      <c r="C78" s="91">
        <v>43385167.167951003</v>
      </c>
      <c r="D78" s="306">
        <v>2.6701662999648062E-4</v>
      </c>
    </row>
    <row r="79" spans="1:4">
      <c r="A79" s="29">
        <v>31000</v>
      </c>
      <c r="B79" s="27" t="s">
        <v>445</v>
      </c>
      <c r="C79" s="91">
        <v>700041630.15668201</v>
      </c>
      <c r="D79" s="306">
        <v>4.3084484662251421E-3</v>
      </c>
    </row>
    <row r="80" spans="1:4">
      <c r="A80" s="29">
        <v>31005</v>
      </c>
      <c r="B80" s="27" t="s">
        <v>446</v>
      </c>
      <c r="C80" s="91">
        <v>62410643.447057001</v>
      </c>
      <c r="D80" s="306">
        <v>3.841100721044459E-4</v>
      </c>
    </row>
    <row r="81" spans="1:4">
      <c r="A81" s="29">
        <v>31100</v>
      </c>
      <c r="B81" s="27" t="s">
        <v>447</v>
      </c>
      <c r="C81" s="91">
        <v>1459000266.6554501</v>
      </c>
      <c r="D81" s="306">
        <v>8.9795052041216766E-3</v>
      </c>
    </row>
    <row r="82" spans="1:4">
      <c r="A82" s="29">
        <v>31101</v>
      </c>
      <c r="B82" s="27" t="s">
        <v>448</v>
      </c>
      <c r="C82" s="91">
        <v>9765862.6752550006</v>
      </c>
      <c r="D82" s="306">
        <v>6.0104591287164541E-5</v>
      </c>
    </row>
    <row r="83" spans="1:4">
      <c r="A83" s="29">
        <v>31102</v>
      </c>
      <c r="B83" s="27" t="s">
        <v>449</v>
      </c>
      <c r="C83" s="91">
        <v>25620726.304963</v>
      </c>
      <c r="D83" s="306">
        <v>1.5768430647115331E-4</v>
      </c>
    </row>
    <row r="84" spans="1:4">
      <c r="A84" s="29">
        <v>31105</v>
      </c>
      <c r="B84" s="27" t="s">
        <v>450</v>
      </c>
      <c r="C84" s="91">
        <v>223778329.96213299</v>
      </c>
      <c r="D84" s="306">
        <v>1.3772572386644838E-3</v>
      </c>
    </row>
    <row r="85" spans="1:4">
      <c r="A85" s="29">
        <v>31110</v>
      </c>
      <c r="B85" s="27" t="s">
        <v>451</v>
      </c>
      <c r="C85" s="91">
        <v>340726456.63300103</v>
      </c>
      <c r="D85" s="306">
        <v>2.0970215430676817E-3</v>
      </c>
    </row>
    <row r="86" spans="1:4">
      <c r="A86" s="29">
        <v>31200</v>
      </c>
      <c r="B86" s="27" t="s">
        <v>452</v>
      </c>
      <c r="C86" s="91">
        <v>629707268.62109995</v>
      </c>
      <c r="D86" s="306">
        <v>3.8755713928815484E-3</v>
      </c>
    </row>
    <row r="87" spans="1:4">
      <c r="A87" s="29">
        <v>31205</v>
      </c>
      <c r="B87" s="27" t="s">
        <v>453</v>
      </c>
      <c r="C87" s="91">
        <v>72827537.844183996</v>
      </c>
      <c r="D87" s="306">
        <v>4.4822147741913548E-4</v>
      </c>
    </row>
    <row r="88" spans="1:4">
      <c r="A88" s="29">
        <v>31300</v>
      </c>
      <c r="B88" s="27" t="s">
        <v>454</v>
      </c>
      <c r="C88" s="91">
        <v>1783100031.6169</v>
      </c>
      <c r="D88" s="306">
        <v>1.0974196769735503E-2</v>
      </c>
    </row>
    <row r="89" spans="1:4">
      <c r="A89" s="29">
        <v>31301</v>
      </c>
      <c r="B89" s="27" t="s">
        <v>455</v>
      </c>
      <c r="C89" s="91">
        <v>40392365.408235997</v>
      </c>
      <c r="D89" s="306">
        <v>2.4859725092544734E-4</v>
      </c>
    </row>
    <row r="90" spans="1:4">
      <c r="A90" s="29">
        <v>31320</v>
      </c>
      <c r="B90" s="27" t="s">
        <v>456</v>
      </c>
      <c r="C90" s="91">
        <v>310772602.87737203</v>
      </c>
      <c r="D90" s="306">
        <v>1.9126687421605598E-3</v>
      </c>
    </row>
    <row r="91" spans="1:4">
      <c r="A91" s="29">
        <v>31400</v>
      </c>
      <c r="B91" s="27" t="s">
        <v>457</v>
      </c>
      <c r="C91" s="91">
        <v>663104167.09970605</v>
      </c>
      <c r="D91" s="306">
        <v>4.0811146203530661E-3</v>
      </c>
    </row>
    <row r="92" spans="1:4">
      <c r="A92" s="29">
        <v>31405</v>
      </c>
      <c r="B92" s="27" t="s">
        <v>458</v>
      </c>
      <c r="C92" s="91">
        <v>130357193.92838199</v>
      </c>
      <c r="D92" s="306">
        <v>8.0229121819004709E-4</v>
      </c>
    </row>
    <row r="93" spans="1:4">
      <c r="A93" s="29">
        <v>31500</v>
      </c>
      <c r="B93" s="27" t="s">
        <v>459</v>
      </c>
      <c r="C93" s="91">
        <v>100643995.444096</v>
      </c>
      <c r="D93" s="306">
        <v>6.1941954467598407E-4</v>
      </c>
    </row>
    <row r="94" spans="1:4">
      <c r="A94" s="29">
        <v>31600</v>
      </c>
      <c r="B94" s="27" t="s">
        <v>460</v>
      </c>
      <c r="C94" s="91">
        <v>468853329.61134601</v>
      </c>
      <c r="D94" s="306">
        <v>2.8855861163520164E-3</v>
      </c>
    </row>
    <row r="95" spans="1:4">
      <c r="A95" s="29">
        <v>31605</v>
      </c>
      <c r="B95" s="27" t="s">
        <v>461</v>
      </c>
      <c r="C95" s="91">
        <v>66199082.762659997</v>
      </c>
      <c r="D95" s="306">
        <v>4.074262505366393E-4</v>
      </c>
    </row>
    <row r="96" spans="1:4">
      <c r="A96" s="29">
        <v>31700</v>
      </c>
      <c r="B96" s="27" t="s">
        <v>462</v>
      </c>
      <c r="C96" s="91">
        <v>144962423.55439001</v>
      </c>
      <c r="D96" s="306">
        <v>8.9217998547229621E-4</v>
      </c>
    </row>
    <row r="97" spans="1:4">
      <c r="A97" s="29">
        <v>31800</v>
      </c>
      <c r="B97" s="27" t="s">
        <v>463</v>
      </c>
      <c r="C97" s="91">
        <v>826363316.40623403</v>
      </c>
      <c r="D97" s="306">
        <v>5.0859029088288531E-3</v>
      </c>
    </row>
    <row r="98" spans="1:4">
      <c r="A98" s="29">
        <v>31805</v>
      </c>
      <c r="B98" s="27" t="s">
        <v>464</v>
      </c>
      <c r="C98" s="91">
        <v>163135195.12313801</v>
      </c>
      <c r="D98" s="306">
        <v>1.0040254049724308E-3</v>
      </c>
    </row>
    <row r="99" spans="1:4">
      <c r="A99" s="29">
        <v>31810</v>
      </c>
      <c r="B99" s="27" t="s">
        <v>465</v>
      </c>
      <c r="C99" s="91">
        <v>223120570.210094</v>
      </c>
      <c r="D99" s="306">
        <v>1.3732090165692026E-3</v>
      </c>
    </row>
    <row r="100" spans="1:4">
      <c r="A100" s="29">
        <v>31820</v>
      </c>
      <c r="B100" s="27" t="s">
        <v>466</v>
      </c>
      <c r="C100" s="91">
        <v>188824799.94294199</v>
      </c>
      <c r="D100" s="306">
        <v>1.162133628420573E-3</v>
      </c>
    </row>
    <row r="101" spans="1:4">
      <c r="A101" s="29">
        <v>31900</v>
      </c>
      <c r="B101" s="27" t="s">
        <v>467</v>
      </c>
      <c r="C101" s="91">
        <v>528795789.76021701</v>
      </c>
      <c r="D101" s="306">
        <v>3.2545056053720654E-3</v>
      </c>
    </row>
    <row r="102" spans="1:4">
      <c r="A102" s="29">
        <v>32000</v>
      </c>
      <c r="B102" s="27" t="s">
        <v>468</v>
      </c>
      <c r="C102" s="91">
        <v>211306452.277623</v>
      </c>
      <c r="D102" s="306">
        <v>1.300498314671995E-3</v>
      </c>
    </row>
    <row r="103" spans="1:4">
      <c r="A103" s="29">
        <v>32005</v>
      </c>
      <c r="B103" s="27" t="s">
        <v>469</v>
      </c>
      <c r="C103" s="91">
        <v>45856630.847393997</v>
      </c>
      <c r="D103" s="306">
        <v>2.8222740238532278E-4</v>
      </c>
    </row>
    <row r="104" spans="1:4">
      <c r="A104" s="29">
        <v>32100</v>
      </c>
      <c r="B104" s="27" t="s">
        <v>470</v>
      </c>
      <c r="C104" s="91">
        <v>120164009.469658</v>
      </c>
      <c r="D104" s="306">
        <v>7.395566491940433E-4</v>
      </c>
    </row>
    <row r="105" spans="1:4">
      <c r="A105" s="29">
        <v>32200</v>
      </c>
      <c r="B105" s="27" t="s">
        <v>471</v>
      </c>
      <c r="C105" s="91">
        <v>80838250.431963995</v>
      </c>
      <c r="D105" s="306">
        <v>4.9752389155480106E-4</v>
      </c>
    </row>
    <row r="106" spans="1:4">
      <c r="A106" s="29">
        <v>32300</v>
      </c>
      <c r="B106" s="27" t="s">
        <v>472</v>
      </c>
      <c r="C106" s="91">
        <v>876108396.83034301</v>
      </c>
      <c r="D106" s="306">
        <v>5.3920620088348465E-3</v>
      </c>
    </row>
    <row r="107" spans="1:4">
      <c r="A107" s="29">
        <v>32305</v>
      </c>
      <c r="B107" s="27" t="s">
        <v>473</v>
      </c>
      <c r="C107" s="91">
        <v>84561553.332541004</v>
      </c>
      <c r="D107" s="306">
        <v>5.2043918398918417E-4</v>
      </c>
    </row>
    <row r="108" spans="1:4">
      <c r="A108" s="29">
        <v>32400</v>
      </c>
      <c r="B108" s="27" t="s">
        <v>474</v>
      </c>
      <c r="C108" s="91">
        <v>305206412.55405402</v>
      </c>
      <c r="D108" s="306">
        <v>1.8784112878490937E-3</v>
      </c>
    </row>
    <row r="109" spans="1:4">
      <c r="A109" s="29">
        <v>32405</v>
      </c>
      <c r="B109" s="27" t="s">
        <v>475</v>
      </c>
      <c r="C109" s="91">
        <v>79116008.151372999</v>
      </c>
      <c r="D109" s="306">
        <v>4.8692424748703387E-4</v>
      </c>
    </row>
    <row r="110" spans="1:4">
      <c r="A110" s="29">
        <v>32410</v>
      </c>
      <c r="B110" s="27" t="s">
        <v>476</v>
      </c>
      <c r="C110" s="91">
        <v>118027263.51433299</v>
      </c>
      <c r="D110" s="306">
        <v>7.2640591724132744E-4</v>
      </c>
    </row>
    <row r="111" spans="1:4">
      <c r="A111" s="29">
        <v>32500</v>
      </c>
      <c r="B111" s="27" t="s">
        <v>477</v>
      </c>
      <c r="C111" s="91">
        <v>683817452.28092504</v>
      </c>
      <c r="D111" s="306">
        <v>4.2085957842226103E-3</v>
      </c>
    </row>
    <row r="112" spans="1:4">
      <c r="A112" s="29">
        <v>32505</v>
      </c>
      <c r="B112" s="27" t="s">
        <v>478</v>
      </c>
      <c r="C112" s="91">
        <v>108854705.26016501</v>
      </c>
      <c r="D112" s="306">
        <v>6.6995285382467657E-4</v>
      </c>
    </row>
    <row r="113" spans="1:4">
      <c r="A113" s="29">
        <v>32600</v>
      </c>
      <c r="B113" s="27" t="s">
        <v>479</v>
      </c>
      <c r="C113" s="91">
        <v>2485647437.4656501</v>
      </c>
      <c r="D113" s="306">
        <v>1.5298067183702208E-2</v>
      </c>
    </row>
    <row r="114" spans="1:4">
      <c r="A114" s="29">
        <v>32605</v>
      </c>
      <c r="B114" s="27" t="s">
        <v>480</v>
      </c>
      <c r="C114" s="91">
        <v>355165033.36673999</v>
      </c>
      <c r="D114" s="306">
        <v>2.1858846350655513E-3</v>
      </c>
    </row>
    <row r="115" spans="1:4">
      <c r="A115" s="29">
        <v>32700</v>
      </c>
      <c r="B115" s="27" t="s">
        <v>481</v>
      </c>
      <c r="C115" s="91">
        <v>227706970.42354599</v>
      </c>
      <c r="D115" s="306">
        <v>1.4014362935108884E-3</v>
      </c>
    </row>
    <row r="116" spans="1:4">
      <c r="A116" s="29">
        <v>32800</v>
      </c>
      <c r="B116" s="27" t="s">
        <v>482</v>
      </c>
      <c r="C116" s="91">
        <v>316799589.09005201</v>
      </c>
      <c r="D116" s="306">
        <v>1.9497621925860284E-3</v>
      </c>
    </row>
    <row r="117" spans="1:4">
      <c r="A117" s="29">
        <v>32900</v>
      </c>
      <c r="B117" s="27" t="s">
        <v>483</v>
      </c>
      <c r="C117" s="91">
        <v>946800101.48060095</v>
      </c>
      <c r="D117" s="306">
        <v>5.8271383719463894E-3</v>
      </c>
    </row>
    <row r="118" spans="1:4">
      <c r="A118" s="29">
        <v>32901</v>
      </c>
      <c r="B118" s="27" t="s">
        <v>484</v>
      </c>
      <c r="C118" s="91">
        <v>25356103.057496998</v>
      </c>
      <c r="D118" s="306">
        <v>1.5605566672237547E-4</v>
      </c>
    </row>
    <row r="119" spans="1:4">
      <c r="A119" s="29">
        <v>32905</v>
      </c>
      <c r="B119" s="27" t="s">
        <v>485</v>
      </c>
      <c r="C119" s="91">
        <v>130077643.845393</v>
      </c>
      <c r="D119" s="306">
        <v>8.0057071033108238E-4</v>
      </c>
    </row>
    <row r="120" spans="1:4">
      <c r="A120" s="29">
        <v>32910</v>
      </c>
      <c r="B120" s="27" t="s">
        <v>486</v>
      </c>
      <c r="C120" s="91">
        <v>172778268.97347301</v>
      </c>
      <c r="D120" s="306">
        <v>1.0633742850252824E-3</v>
      </c>
    </row>
    <row r="121" spans="1:4">
      <c r="A121" s="29">
        <v>32920</v>
      </c>
      <c r="B121" s="27" t="s">
        <v>487</v>
      </c>
      <c r="C121" s="91">
        <v>150838835.86001101</v>
      </c>
      <c r="D121" s="306">
        <v>9.2834671969836311E-4</v>
      </c>
    </row>
    <row r="122" spans="1:4">
      <c r="A122" s="29">
        <v>33000</v>
      </c>
      <c r="B122" s="27" t="s">
        <v>488</v>
      </c>
      <c r="C122" s="91">
        <v>359645894.108365</v>
      </c>
      <c r="D122" s="306">
        <v>2.2134623629576793E-3</v>
      </c>
    </row>
    <row r="123" spans="1:4">
      <c r="A123" s="29">
        <v>33001</v>
      </c>
      <c r="B123" s="27" t="s">
        <v>489</v>
      </c>
      <c r="C123" s="91">
        <v>9851762.1804709993</v>
      </c>
      <c r="D123" s="306">
        <v>6.0633264976777167E-5</v>
      </c>
    </row>
    <row r="124" spans="1:4">
      <c r="A124" s="29">
        <v>33027</v>
      </c>
      <c r="B124" s="27" t="s">
        <v>490</v>
      </c>
      <c r="C124" s="91">
        <v>44856910.141883999</v>
      </c>
      <c r="D124" s="306">
        <v>2.7607456096167198E-4</v>
      </c>
    </row>
    <row r="125" spans="1:4">
      <c r="A125" s="29">
        <v>33100</v>
      </c>
      <c r="B125" s="27" t="s">
        <v>491</v>
      </c>
      <c r="C125" s="91">
        <v>496429206.31726301</v>
      </c>
      <c r="D125" s="306">
        <v>3.0553035139756837E-3</v>
      </c>
    </row>
    <row r="126" spans="1:4">
      <c r="A126" s="29">
        <v>33105</v>
      </c>
      <c r="B126" s="27" t="s">
        <v>492</v>
      </c>
      <c r="C126" s="91">
        <v>55518223.892080002</v>
      </c>
      <c r="D126" s="306">
        <v>3.4169025993759745E-4</v>
      </c>
    </row>
    <row r="127" spans="1:4">
      <c r="A127" s="29">
        <v>33200</v>
      </c>
      <c r="B127" s="27" t="s">
        <v>493</v>
      </c>
      <c r="C127" s="91">
        <v>2211076756.9115701</v>
      </c>
      <c r="D127" s="306">
        <v>1.360820535757217E-2</v>
      </c>
    </row>
    <row r="128" spans="1:4">
      <c r="A128" s="29">
        <v>33202</v>
      </c>
      <c r="B128" s="27" t="s">
        <v>494</v>
      </c>
      <c r="C128" s="91">
        <v>38183468.466642</v>
      </c>
      <c r="D128" s="306">
        <v>2.3500246137281744E-4</v>
      </c>
    </row>
    <row r="129" spans="1:4">
      <c r="A129" s="29">
        <v>33203</v>
      </c>
      <c r="B129" s="27" t="s">
        <v>495</v>
      </c>
      <c r="C129" s="91">
        <v>18412901.84313</v>
      </c>
      <c r="D129" s="306">
        <v>1.1332331576770915E-4</v>
      </c>
    </row>
    <row r="130" spans="1:4">
      <c r="A130" s="29">
        <v>33204</v>
      </c>
      <c r="B130" s="27" t="s">
        <v>496</v>
      </c>
      <c r="C130" s="91">
        <v>62370322.230811998</v>
      </c>
      <c r="D130" s="306">
        <v>3.8386191274534002E-4</v>
      </c>
    </row>
    <row r="131" spans="1:4">
      <c r="A131" s="29">
        <v>33205</v>
      </c>
      <c r="B131" s="27" t="s">
        <v>497</v>
      </c>
      <c r="C131" s="91">
        <v>176837008.83376899</v>
      </c>
      <c r="D131" s="306">
        <v>1.0883540444747101E-3</v>
      </c>
    </row>
    <row r="132" spans="1:4">
      <c r="A132" s="29">
        <v>33206</v>
      </c>
      <c r="B132" s="27" t="s">
        <v>498</v>
      </c>
      <c r="C132" s="91">
        <v>17513160.466956001</v>
      </c>
      <c r="D132" s="306">
        <v>1.0778580316105384E-4</v>
      </c>
    </row>
    <row r="133" spans="1:4">
      <c r="A133" s="29">
        <v>33207</v>
      </c>
      <c r="B133" s="27" t="s">
        <v>499</v>
      </c>
      <c r="C133" s="91">
        <v>51732233.963652998</v>
      </c>
      <c r="D133" s="306">
        <v>3.1838915640661989E-4</v>
      </c>
    </row>
    <row r="134" spans="1:4">
      <c r="A134" s="29">
        <v>33208</v>
      </c>
      <c r="B134" s="27" t="s">
        <v>500</v>
      </c>
      <c r="C134" s="91">
        <v>0</v>
      </c>
      <c r="D134" s="306">
        <v>0</v>
      </c>
    </row>
    <row r="135" spans="1:4">
      <c r="A135" s="29">
        <v>33209</v>
      </c>
      <c r="B135" s="27" t="s">
        <v>501</v>
      </c>
      <c r="C135" s="91">
        <v>14127304.137075</v>
      </c>
      <c r="D135" s="306">
        <v>8.6947346013770363E-5</v>
      </c>
    </row>
    <row r="136" spans="1:4">
      <c r="A136" s="29">
        <v>33300</v>
      </c>
      <c r="B136" s="27" t="s">
        <v>502</v>
      </c>
      <c r="C136" s="91">
        <v>330467914.89389598</v>
      </c>
      <c r="D136" s="306">
        <v>2.0338847287447088E-3</v>
      </c>
    </row>
    <row r="137" spans="1:4">
      <c r="A137" s="29">
        <v>33305</v>
      </c>
      <c r="B137" s="27" t="s">
        <v>503</v>
      </c>
      <c r="C137" s="91">
        <v>78081297.907656997</v>
      </c>
      <c r="D137" s="306">
        <v>4.8055606083858004E-4</v>
      </c>
    </row>
    <row r="138" spans="1:4">
      <c r="A138" s="29">
        <v>33400</v>
      </c>
      <c r="B138" s="27" t="s">
        <v>504</v>
      </c>
      <c r="C138" s="91">
        <v>2970638869.2929101</v>
      </c>
      <c r="D138" s="306">
        <v>1.8282976224212859E-2</v>
      </c>
    </row>
    <row r="139" spans="1:4">
      <c r="A139" s="29">
        <v>33402</v>
      </c>
      <c r="B139" s="27" t="s">
        <v>505</v>
      </c>
      <c r="C139" s="91">
        <v>25569449.145089</v>
      </c>
      <c r="D139" s="306">
        <v>1.5736871809569902E-4</v>
      </c>
    </row>
    <row r="140" spans="1:4">
      <c r="A140" s="29">
        <v>33405</v>
      </c>
      <c r="B140" s="27" t="s">
        <v>506</v>
      </c>
      <c r="C140" s="91">
        <v>259177318.13845199</v>
      </c>
      <c r="D140" s="306">
        <v>1.5951224480236015E-3</v>
      </c>
    </row>
    <row r="141" spans="1:4">
      <c r="A141" s="29">
        <v>33500</v>
      </c>
      <c r="B141" s="27" t="s">
        <v>507</v>
      </c>
      <c r="C141" s="91">
        <v>455923796.23822999</v>
      </c>
      <c r="D141" s="306">
        <v>2.8060105228006156E-3</v>
      </c>
    </row>
    <row r="142" spans="1:4">
      <c r="A142" s="29">
        <v>33501</v>
      </c>
      <c r="B142" s="27" t="s">
        <v>508</v>
      </c>
      <c r="C142" s="91">
        <v>10897783.862554001</v>
      </c>
      <c r="D142" s="306">
        <v>6.7071068555401572E-5</v>
      </c>
    </row>
    <row r="143" spans="1:4">
      <c r="A143" s="29">
        <v>33600</v>
      </c>
      <c r="B143" s="27" t="s">
        <v>509</v>
      </c>
      <c r="C143" s="91">
        <v>1612662849.54037</v>
      </c>
      <c r="D143" s="306">
        <v>9.9252308453218266E-3</v>
      </c>
    </row>
    <row r="144" spans="1:4">
      <c r="A144" s="29">
        <v>33605</v>
      </c>
      <c r="B144" s="27" t="s">
        <v>510</v>
      </c>
      <c r="C144" s="91">
        <v>192478058.317357</v>
      </c>
      <c r="D144" s="306">
        <v>1.1846178275909133E-3</v>
      </c>
    </row>
    <row r="145" spans="1:4">
      <c r="A145" s="29">
        <v>33700</v>
      </c>
      <c r="B145" s="27" t="s">
        <v>511</v>
      </c>
      <c r="C145" s="91">
        <v>106002426.67516001</v>
      </c>
      <c r="D145" s="306">
        <v>6.5239833311415659E-4</v>
      </c>
    </row>
    <row r="146" spans="1:4">
      <c r="A146" s="29">
        <v>33800</v>
      </c>
      <c r="B146" s="27" t="s">
        <v>512</v>
      </c>
      <c r="C146" s="91">
        <v>80686925.733927995</v>
      </c>
      <c r="D146" s="306">
        <v>4.9659255456701472E-4</v>
      </c>
    </row>
    <row r="147" spans="1:4">
      <c r="A147" s="29">
        <v>33900</v>
      </c>
      <c r="B147" s="27" t="s">
        <v>513</v>
      </c>
      <c r="C147" s="91">
        <v>409764309.11962199</v>
      </c>
      <c r="D147" s="306">
        <v>2.5219191732141718E-3</v>
      </c>
    </row>
    <row r="148" spans="1:4">
      <c r="A148" s="29">
        <v>34000</v>
      </c>
      <c r="B148" s="27" t="s">
        <v>514</v>
      </c>
      <c r="C148" s="91">
        <v>187813024.76853001</v>
      </c>
      <c r="D148" s="306">
        <v>1.155906597040476E-3</v>
      </c>
    </row>
    <row r="149" spans="1:4">
      <c r="A149" s="29">
        <v>34100</v>
      </c>
      <c r="B149" s="27" t="s">
        <v>515</v>
      </c>
      <c r="C149" s="91">
        <v>4184534838.5865598</v>
      </c>
      <c r="D149" s="306">
        <v>2.575397223610652E-2</v>
      </c>
    </row>
    <row r="150" spans="1:4">
      <c r="A150" s="29">
        <v>34105</v>
      </c>
      <c r="B150" s="27" t="s">
        <v>516</v>
      </c>
      <c r="C150" s="91">
        <v>332976941.79843497</v>
      </c>
      <c r="D150" s="306">
        <v>2.0493266862696624E-3</v>
      </c>
    </row>
    <row r="151" spans="1:4">
      <c r="A151" s="29">
        <v>34200</v>
      </c>
      <c r="B151" s="27" t="s">
        <v>517</v>
      </c>
      <c r="C151" s="91">
        <v>135183794.140241</v>
      </c>
      <c r="D151" s="306">
        <v>8.3199682052002789E-4</v>
      </c>
    </row>
    <row r="152" spans="1:4">
      <c r="A152" s="29">
        <v>34205</v>
      </c>
      <c r="B152" s="27" t="s">
        <v>518</v>
      </c>
      <c r="C152" s="91">
        <v>60832925.089166999</v>
      </c>
      <c r="D152" s="306">
        <v>3.7439990924218152E-4</v>
      </c>
    </row>
    <row r="153" spans="1:4">
      <c r="A153" s="29">
        <v>34220</v>
      </c>
      <c r="B153" s="27" t="s">
        <v>519</v>
      </c>
      <c r="C153" s="91">
        <v>163637078.65479299</v>
      </c>
      <c r="D153" s="306">
        <v>1.007114277460912E-3</v>
      </c>
    </row>
    <row r="154" spans="1:4">
      <c r="A154" s="29">
        <v>34230</v>
      </c>
      <c r="B154" s="27" t="s">
        <v>520</v>
      </c>
      <c r="C154" s="91">
        <v>59682952.333538003</v>
      </c>
      <c r="D154" s="306">
        <v>3.6732233250709288E-4</v>
      </c>
    </row>
    <row r="155" spans="1:4">
      <c r="A155" s="29">
        <v>34300</v>
      </c>
      <c r="B155" s="27" t="s">
        <v>521</v>
      </c>
      <c r="C155" s="91">
        <v>1030828384.38317</v>
      </c>
      <c r="D155" s="306">
        <v>6.3442955108869359E-3</v>
      </c>
    </row>
    <row r="156" spans="1:4">
      <c r="A156" s="29">
        <v>34400</v>
      </c>
      <c r="B156" s="27" t="s">
        <v>522</v>
      </c>
      <c r="C156" s="91">
        <v>403190589.86467201</v>
      </c>
      <c r="D156" s="306">
        <v>2.4814608212800947E-3</v>
      </c>
    </row>
    <row r="157" spans="1:4">
      <c r="A157" s="29">
        <v>34405</v>
      </c>
      <c r="B157" s="27" t="s">
        <v>523</v>
      </c>
      <c r="C157" s="91">
        <v>79905870.142214</v>
      </c>
      <c r="D157" s="306">
        <v>4.9178550078450816E-4</v>
      </c>
    </row>
    <row r="158" spans="1:4">
      <c r="A158" s="29">
        <v>34500</v>
      </c>
      <c r="B158" s="27" t="s">
        <v>524</v>
      </c>
      <c r="C158" s="91">
        <v>739293026.03653896</v>
      </c>
      <c r="D158" s="306">
        <v>4.5500235513210316E-3</v>
      </c>
    </row>
    <row r="159" spans="1:4">
      <c r="A159" s="29">
        <v>34501</v>
      </c>
      <c r="B159" s="27" t="s">
        <v>525</v>
      </c>
      <c r="C159" s="91">
        <v>10135986.357966</v>
      </c>
      <c r="D159" s="306">
        <v>6.2382539832500194E-5</v>
      </c>
    </row>
    <row r="160" spans="1:4">
      <c r="A160" s="29">
        <v>34505</v>
      </c>
      <c r="B160" s="27" t="s">
        <v>526</v>
      </c>
      <c r="C160" s="91">
        <v>92688612.166754007</v>
      </c>
      <c r="D160" s="306">
        <v>5.7045765812100053E-4</v>
      </c>
    </row>
    <row r="161" spans="1:4">
      <c r="A161" s="29">
        <v>34600</v>
      </c>
      <c r="B161" s="27" t="s">
        <v>527</v>
      </c>
      <c r="C161" s="91">
        <v>168039953.83044299</v>
      </c>
      <c r="D161" s="306">
        <v>1.0342120384801592E-3</v>
      </c>
    </row>
    <row r="162" spans="1:4">
      <c r="A162" s="29">
        <v>34605</v>
      </c>
      <c r="B162" s="27" t="s">
        <v>528</v>
      </c>
      <c r="C162" s="91">
        <v>34342724.184332997</v>
      </c>
      <c r="D162" s="306">
        <v>2.113643688659853E-4</v>
      </c>
    </row>
    <row r="163" spans="1:4">
      <c r="A163" s="29">
        <v>34700</v>
      </c>
      <c r="B163" s="27" t="s">
        <v>529</v>
      </c>
      <c r="C163" s="91">
        <v>485130201.37976801</v>
      </c>
      <c r="D163" s="306">
        <v>2.9857631060974769E-3</v>
      </c>
    </row>
    <row r="164" spans="1:4">
      <c r="A164" s="29">
        <v>34800</v>
      </c>
      <c r="B164" s="27" t="s">
        <v>530</v>
      </c>
      <c r="C164" s="91">
        <v>54377379.201440997</v>
      </c>
      <c r="D164" s="306">
        <v>3.3466886242944555E-4</v>
      </c>
    </row>
    <row r="165" spans="1:4">
      <c r="A165" s="29">
        <v>34900</v>
      </c>
      <c r="B165" s="27" t="s">
        <v>531</v>
      </c>
      <c r="C165" s="91">
        <v>1045578857.70096</v>
      </c>
      <c r="D165" s="306">
        <v>6.4350781892369407E-3</v>
      </c>
    </row>
    <row r="166" spans="1:4">
      <c r="A166" s="29">
        <v>34901</v>
      </c>
      <c r="B166" s="27" t="s">
        <v>532</v>
      </c>
      <c r="C166" s="91">
        <v>27132099.787659999</v>
      </c>
      <c r="D166" s="306">
        <v>1.6698614579456868E-4</v>
      </c>
    </row>
    <row r="167" spans="1:4">
      <c r="A167" s="29">
        <v>34903</v>
      </c>
      <c r="B167" s="27" t="s">
        <v>533</v>
      </c>
      <c r="C167" s="91">
        <v>1409517.899345</v>
      </c>
      <c r="D167" s="306">
        <v>8.6749629878306518E-6</v>
      </c>
    </row>
    <row r="168" spans="1:4">
      <c r="A168" s="29">
        <v>34905</v>
      </c>
      <c r="B168" s="27" t="s">
        <v>534</v>
      </c>
      <c r="C168" s="91">
        <v>96992674.140751004</v>
      </c>
      <c r="D168" s="306">
        <v>5.9694726732646285E-4</v>
      </c>
    </row>
    <row r="169" spans="1:4">
      <c r="A169" s="29">
        <v>34910</v>
      </c>
      <c r="B169" s="27" t="s">
        <v>535</v>
      </c>
      <c r="C169" s="91">
        <v>331588018.735901</v>
      </c>
      <c r="D169" s="306">
        <v>2.0407784754480577E-3</v>
      </c>
    </row>
    <row r="170" spans="1:4">
      <c r="A170" s="29">
        <v>35000</v>
      </c>
      <c r="B170" s="27" t="s">
        <v>536</v>
      </c>
      <c r="C170" s="91">
        <v>217231876.49995601</v>
      </c>
      <c r="D170" s="306">
        <v>1.3369666956977492E-3</v>
      </c>
    </row>
    <row r="171" spans="1:4">
      <c r="A171" s="29">
        <v>35005</v>
      </c>
      <c r="B171" s="27" t="s">
        <v>537</v>
      </c>
      <c r="C171" s="91">
        <v>97505638.400307998</v>
      </c>
      <c r="D171" s="306">
        <v>6.0010433682363264E-4</v>
      </c>
    </row>
    <row r="172" spans="1:4">
      <c r="A172" s="29">
        <v>35100</v>
      </c>
      <c r="B172" s="27" t="s">
        <v>538</v>
      </c>
      <c r="C172" s="91">
        <v>1960326153.21946</v>
      </c>
      <c r="D172" s="306">
        <v>1.2064945632231981E-2</v>
      </c>
    </row>
    <row r="173" spans="1:4">
      <c r="A173" s="29">
        <v>35105</v>
      </c>
      <c r="B173" s="27" t="s">
        <v>539</v>
      </c>
      <c r="C173" s="91">
        <v>164191349.96103701</v>
      </c>
      <c r="D173" s="306">
        <v>1.0105255736701463E-3</v>
      </c>
    </row>
    <row r="174" spans="1:4">
      <c r="A174" s="29">
        <v>35106</v>
      </c>
      <c r="B174" s="27" t="s">
        <v>540</v>
      </c>
      <c r="C174" s="91">
        <v>42877907.051986001</v>
      </c>
      <c r="D174" s="306">
        <v>2.6389466699534104E-4</v>
      </c>
    </row>
    <row r="175" spans="1:4">
      <c r="A175" s="29">
        <v>35200</v>
      </c>
      <c r="B175" s="27" t="s">
        <v>541</v>
      </c>
      <c r="C175" s="91">
        <v>80226394.521195993</v>
      </c>
      <c r="D175" s="306">
        <v>4.9375818742130662E-4</v>
      </c>
    </row>
    <row r="176" spans="1:4">
      <c r="A176" s="29">
        <v>35300</v>
      </c>
      <c r="B176" s="27" t="s">
        <v>542</v>
      </c>
      <c r="C176" s="91">
        <v>603719601.21251297</v>
      </c>
      <c r="D176" s="306">
        <v>3.715628725240146E-3</v>
      </c>
    </row>
    <row r="177" spans="1:4">
      <c r="A177" s="29">
        <v>35305</v>
      </c>
      <c r="B177" s="27" t="s">
        <v>543</v>
      </c>
      <c r="C177" s="91">
        <v>204248491.00702</v>
      </c>
      <c r="D177" s="306">
        <v>1.2570596660244856E-3</v>
      </c>
    </row>
    <row r="178" spans="1:4">
      <c r="A178" s="29">
        <v>35400</v>
      </c>
      <c r="B178" s="27" t="s">
        <v>544</v>
      </c>
      <c r="C178" s="91">
        <v>428689727.40499699</v>
      </c>
      <c r="D178" s="306">
        <v>2.6383968023603742E-3</v>
      </c>
    </row>
    <row r="179" spans="1:4">
      <c r="A179" s="29">
        <v>35401</v>
      </c>
      <c r="B179" s="27" t="s">
        <v>545</v>
      </c>
      <c r="C179" s="91">
        <v>4558918.3075449998</v>
      </c>
      <c r="D179" s="306">
        <v>2.8058137893016119E-5</v>
      </c>
    </row>
    <row r="180" spans="1:4">
      <c r="A180" s="29">
        <v>35405</v>
      </c>
      <c r="B180" s="27" t="s">
        <v>546</v>
      </c>
      <c r="C180" s="91">
        <v>141600668.53219</v>
      </c>
      <c r="D180" s="306">
        <v>8.7148986127785278E-4</v>
      </c>
    </row>
    <row r="181" spans="1:4">
      <c r="A181" s="29">
        <v>35500</v>
      </c>
      <c r="B181" s="27" t="s">
        <v>547</v>
      </c>
      <c r="C181" s="91">
        <v>595650605.48542905</v>
      </c>
      <c r="D181" s="306">
        <v>3.6659676040057547E-3</v>
      </c>
    </row>
    <row r="182" spans="1:4">
      <c r="A182" s="29">
        <v>35600</v>
      </c>
      <c r="B182" s="27" t="s">
        <v>548</v>
      </c>
      <c r="C182" s="91">
        <v>251120704.39622599</v>
      </c>
      <c r="D182" s="306">
        <v>1.5455375324623754E-3</v>
      </c>
    </row>
    <row r="183" spans="1:4">
      <c r="A183" s="29">
        <v>35700</v>
      </c>
      <c r="B183" s="27" t="s">
        <v>549</v>
      </c>
      <c r="C183" s="91">
        <v>134145758.058532</v>
      </c>
      <c r="D183" s="306">
        <v>8.2560816480090375E-4</v>
      </c>
    </row>
    <row r="184" spans="1:4">
      <c r="A184" s="29">
        <v>35800</v>
      </c>
      <c r="B184" s="27" t="s">
        <v>550</v>
      </c>
      <c r="C184" s="91">
        <v>181214613.599718</v>
      </c>
      <c r="D184" s="306">
        <v>1.1152962772321697E-3</v>
      </c>
    </row>
    <row r="185" spans="1:4">
      <c r="A185" s="29">
        <v>35805</v>
      </c>
      <c r="B185" s="27" t="s">
        <v>551</v>
      </c>
      <c r="C185" s="91">
        <v>34402184.100639001</v>
      </c>
      <c r="D185" s="306">
        <v>2.1173031850979884E-4</v>
      </c>
    </row>
    <row r="186" spans="1:4">
      <c r="A186" s="29">
        <v>35900</v>
      </c>
      <c r="B186" s="27" t="s">
        <v>552</v>
      </c>
      <c r="C186" s="91">
        <v>355941334.10372198</v>
      </c>
      <c r="D186" s="306">
        <v>2.1906624248076139E-3</v>
      </c>
    </row>
    <row r="187" spans="1:4">
      <c r="A187" s="29">
        <v>35905</v>
      </c>
      <c r="B187" s="27" t="s">
        <v>553</v>
      </c>
      <c r="C187" s="91">
        <v>43630075.463918</v>
      </c>
      <c r="D187" s="306">
        <v>2.6852393288629399E-4</v>
      </c>
    </row>
    <row r="188" spans="1:4">
      <c r="A188" s="29">
        <v>36000</v>
      </c>
      <c r="B188" s="27" t="s">
        <v>554</v>
      </c>
      <c r="C188" s="91">
        <v>8834882476.9263802</v>
      </c>
      <c r="D188" s="306">
        <v>5.4374817464031805E-2</v>
      </c>
    </row>
    <row r="189" spans="1:4">
      <c r="A189" s="29">
        <v>36001</v>
      </c>
      <c r="B189" s="27" t="s">
        <v>555</v>
      </c>
      <c r="C189" s="91">
        <v>0</v>
      </c>
      <c r="D189" s="306">
        <v>0</v>
      </c>
    </row>
    <row r="190" spans="1:4">
      <c r="A190" s="29">
        <v>36002</v>
      </c>
      <c r="B190" s="27" t="s">
        <v>556</v>
      </c>
      <c r="C190" s="91">
        <v>0</v>
      </c>
      <c r="D190" s="306">
        <v>0</v>
      </c>
    </row>
    <row r="191" spans="1:4">
      <c r="A191" s="29">
        <v>36003</v>
      </c>
      <c r="B191" s="27" t="s">
        <v>557</v>
      </c>
      <c r="C191" s="91">
        <v>60997352.568986997</v>
      </c>
      <c r="D191" s="306">
        <v>3.7541188809132105E-4</v>
      </c>
    </row>
    <row r="192" spans="1:4">
      <c r="A192" s="29">
        <v>36004</v>
      </c>
      <c r="B192" s="27" t="s">
        <v>558</v>
      </c>
      <c r="C192" s="91">
        <v>36668657.477577999</v>
      </c>
      <c r="D192" s="306">
        <v>2.2567946570898378E-4</v>
      </c>
    </row>
    <row r="193" spans="1:4">
      <c r="A193" s="29">
        <v>36005</v>
      </c>
      <c r="B193" s="27" t="s">
        <v>559</v>
      </c>
      <c r="C193" s="91">
        <v>703752927.40249002</v>
      </c>
      <c r="D193" s="306">
        <v>4.3312898691326073E-3</v>
      </c>
    </row>
    <row r="194" spans="1:4">
      <c r="A194" s="29">
        <v>36006</v>
      </c>
      <c r="B194" s="27" t="s">
        <v>560</v>
      </c>
      <c r="C194" s="91">
        <v>94580323.121946007</v>
      </c>
      <c r="D194" s="306">
        <v>5.8210030737546568E-4</v>
      </c>
    </row>
    <row r="195" spans="1:4">
      <c r="A195" s="29">
        <v>36007</v>
      </c>
      <c r="B195" s="27" t="s">
        <v>561</v>
      </c>
      <c r="C195" s="91">
        <v>29720334.409209002</v>
      </c>
      <c r="D195" s="306">
        <v>1.8291559199471504E-4</v>
      </c>
    </row>
    <row r="196" spans="1:4">
      <c r="A196" s="29">
        <v>36008</v>
      </c>
      <c r="B196" s="27" t="s">
        <v>562</v>
      </c>
      <c r="C196" s="91">
        <v>87140409.408711001</v>
      </c>
      <c r="D196" s="306">
        <v>5.3631090936572098E-4</v>
      </c>
    </row>
    <row r="197" spans="1:4">
      <c r="A197" s="29">
        <v>36009</v>
      </c>
      <c r="B197" s="27" t="s">
        <v>563</v>
      </c>
      <c r="C197" s="91">
        <v>20059917.440857999</v>
      </c>
      <c r="D197" s="306">
        <v>1.2345997267523029E-4</v>
      </c>
    </row>
    <row r="198" spans="1:4">
      <c r="A198" s="29">
        <v>36100</v>
      </c>
      <c r="B198" s="27" t="s">
        <v>564</v>
      </c>
      <c r="C198" s="91">
        <v>105736036.96042199</v>
      </c>
      <c r="D198" s="306">
        <v>6.5075882153593193E-4</v>
      </c>
    </row>
    <row r="199" spans="1:4">
      <c r="A199" s="29">
        <v>36102</v>
      </c>
      <c r="B199" s="27" t="s">
        <v>565</v>
      </c>
      <c r="C199" s="91">
        <v>39052094.472413003</v>
      </c>
      <c r="D199" s="306">
        <v>2.4034847255425206E-4</v>
      </c>
    </row>
    <row r="200" spans="1:4">
      <c r="A200" s="29">
        <v>36105</v>
      </c>
      <c r="B200" s="27" t="s">
        <v>566</v>
      </c>
      <c r="C200" s="91">
        <v>56032797.577174</v>
      </c>
      <c r="D200" s="306">
        <v>3.4485723474137712E-4</v>
      </c>
    </row>
    <row r="201" spans="1:4">
      <c r="A201" s="29">
        <v>36200</v>
      </c>
      <c r="B201" s="27" t="s">
        <v>567</v>
      </c>
      <c r="C201" s="91">
        <v>222729005.75756699</v>
      </c>
      <c r="D201" s="306">
        <v>1.3707991095119026E-3</v>
      </c>
    </row>
    <row r="202" spans="1:4">
      <c r="A202" s="29">
        <v>36205</v>
      </c>
      <c r="B202" s="27" t="s">
        <v>568</v>
      </c>
      <c r="C202" s="91">
        <v>40454669.673533</v>
      </c>
      <c r="D202" s="306">
        <v>2.4898070628680643E-4</v>
      </c>
    </row>
    <row r="203" spans="1:4">
      <c r="A203" s="29">
        <v>36300</v>
      </c>
      <c r="B203" s="27" t="s">
        <v>569</v>
      </c>
      <c r="C203" s="91">
        <v>720688394.93238902</v>
      </c>
      <c r="D203" s="306">
        <v>4.4355202262438952E-3</v>
      </c>
    </row>
    <row r="204" spans="1:4">
      <c r="A204" s="29">
        <v>36301</v>
      </c>
      <c r="B204" s="27" t="s">
        <v>570</v>
      </c>
      <c r="C204" s="91">
        <v>12109680.714985</v>
      </c>
      <c r="D204" s="306">
        <v>7.4529760881900459E-5</v>
      </c>
    </row>
    <row r="205" spans="1:4">
      <c r="A205" s="29">
        <v>36302</v>
      </c>
      <c r="B205" s="27" t="s">
        <v>571</v>
      </c>
      <c r="C205" s="91">
        <v>18715935.921645999</v>
      </c>
      <c r="D205" s="306">
        <v>1.1518835729460233E-4</v>
      </c>
    </row>
    <row r="206" spans="1:4">
      <c r="A206" s="29">
        <v>36305</v>
      </c>
      <c r="B206" s="27" t="s">
        <v>572</v>
      </c>
      <c r="C206" s="91">
        <v>130154047.92620599</v>
      </c>
      <c r="D206" s="306">
        <v>8.0104094385807767E-4</v>
      </c>
    </row>
    <row r="207" spans="1:4">
      <c r="A207" s="29">
        <v>36310</v>
      </c>
      <c r="B207" s="27" t="s">
        <v>573</v>
      </c>
      <c r="C207" s="91">
        <v>0</v>
      </c>
      <c r="D207" s="306">
        <v>0</v>
      </c>
    </row>
    <row r="208" spans="1:4">
      <c r="A208" s="29">
        <v>36400</v>
      </c>
      <c r="B208" s="27" t="s">
        <v>574</v>
      </c>
      <c r="C208" s="91">
        <v>791838994.17068505</v>
      </c>
      <c r="D208" s="306">
        <v>4.8734208837956823E-3</v>
      </c>
    </row>
    <row r="209" spans="1:4">
      <c r="A209" s="29">
        <v>36405</v>
      </c>
      <c r="B209" s="27" t="s">
        <v>575</v>
      </c>
      <c r="C209" s="91">
        <v>131614888.951187</v>
      </c>
      <c r="D209" s="306">
        <v>8.1003177812041924E-4</v>
      </c>
    </row>
    <row r="210" spans="1:4">
      <c r="A210" s="29">
        <v>36500</v>
      </c>
      <c r="B210" s="27" t="s">
        <v>576</v>
      </c>
      <c r="C210" s="91">
        <v>1595744053.35432</v>
      </c>
      <c r="D210" s="306">
        <v>9.8211030930025148E-3</v>
      </c>
    </row>
    <row r="211" spans="1:4">
      <c r="A211" s="29">
        <v>36501</v>
      </c>
      <c r="B211" s="27" t="s">
        <v>577</v>
      </c>
      <c r="C211" s="91">
        <v>21438112.501901999</v>
      </c>
      <c r="D211" s="306">
        <v>1.3194215736413956E-4</v>
      </c>
    </row>
    <row r="212" spans="1:4">
      <c r="A212" s="29">
        <v>36502</v>
      </c>
      <c r="B212" s="27" t="s">
        <v>578</v>
      </c>
      <c r="C212" s="91">
        <v>7648977.4692500001</v>
      </c>
      <c r="D212" s="306">
        <v>4.7076093514902617E-5</v>
      </c>
    </row>
    <row r="213" spans="1:4">
      <c r="A213" s="29">
        <v>36505</v>
      </c>
      <c r="B213" s="27" t="s">
        <v>579</v>
      </c>
      <c r="C213" s="91">
        <v>300905547.334759</v>
      </c>
      <c r="D213" s="306">
        <v>1.8519413532633959E-3</v>
      </c>
    </row>
    <row r="214" spans="1:4">
      <c r="A214" s="29">
        <v>36600</v>
      </c>
      <c r="B214" s="27" t="s">
        <v>580</v>
      </c>
      <c r="C214" s="91">
        <v>110304013.43965399</v>
      </c>
      <c r="D214" s="306">
        <v>6.7887270849333286E-4</v>
      </c>
    </row>
    <row r="215" spans="1:4">
      <c r="A215" s="29">
        <v>36601</v>
      </c>
      <c r="B215" s="27" t="s">
        <v>581</v>
      </c>
      <c r="C215" s="91">
        <v>70339233.850399002</v>
      </c>
      <c r="D215" s="306">
        <v>4.3290706029922027E-4</v>
      </c>
    </row>
    <row r="216" spans="1:4">
      <c r="A216" s="29">
        <v>36700</v>
      </c>
      <c r="B216" s="27" t="s">
        <v>582</v>
      </c>
      <c r="C216" s="91">
        <v>1358988940.7058101</v>
      </c>
      <c r="D216" s="306">
        <v>8.3639794620362692E-3</v>
      </c>
    </row>
    <row r="217" spans="1:4">
      <c r="A217" s="29">
        <v>36701</v>
      </c>
      <c r="B217" s="27" t="s">
        <v>583</v>
      </c>
      <c r="C217" s="91">
        <v>4699026.2639570003</v>
      </c>
      <c r="D217" s="306">
        <v>2.8920440767452482E-5</v>
      </c>
    </row>
    <row r="218" spans="1:4">
      <c r="A218" s="29">
        <v>36705</v>
      </c>
      <c r="B218" s="27" t="s">
        <v>584</v>
      </c>
      <c r="C218" s="91">
        <v>158647859.98692301</v>
      </c>
      <c r="D218" s="306">
        <v>9.7640783002801419E-4</v>
      </c>
    </row>
    <row r="219" spans="1:4">
      <c r="A219" s="29">
        <v>36800</v>
      </c>
      <c r="B219" s="27" t="s">
        <v>585</v>
      </c>
      <c r="C219" s="91">
        <v>518161552.22928399</v>
      </c>
      <c r="D219" s="306">
        <v>3.1890565486218723E-3</v>
      </c>
    </row>
    <row r="220" spans="1:4">
      <c r="A220" s="29">
        <v>36802</v>
      </c>
      <c r="B220" s="27" t="s">
        <v>586</v>
      </c>
      <c r="C220" s="91">
        <v>27691436.644246999</v>
      </c>
      <c r="D220" s="306">
        <v>1.7042861823913757E-4</v>
      </c>
    </row>
    <row r="221" spans="1:4">
      <c r="A221" s="29">
        <v>36810</v>
      </c>
      <c r="B221" s="27" t="s">
        <v>587</v>
      </c>
      <c r="C221" s="91">
        <v>978171192.32217097</v>
      </c>
      <c r="D221" s="306">
        <v>6.020213644041165E-3</v>
      </c>
    </row>
    <row r="222" spans="1:4">
      <c r="A222" s="29">
        <v>36900</v>
      </c>
      <c r="B222" s="27" t="s">
        <v>588</v>
      </c>
      <c r="C222" s="91">
        <v>91932026.232363001</v>
      </c>
      <c r="D222" s="306">
        <v>5.6580120432143878E-4</v>
      </c>
    </row>
    <row r="223" spans="1:4">
      <c r="A223" s="29">
        <v>36901</v>
      </c>
      <c r="B223" s="27" t="s">
        <v>589</v>
      </c>
      <c r="C223" s="91">
        <v>33721204.441468</v>
      </c>
      <c r="D223" s="306">
        <v>2.0753918809455604E-4</v>
      </c>
    </row>
    <row r="224" spans="1:4">
      <c r="A224" s="29">
        <v>36905</v>
      </c>
      <c r="B224" s="27" t="s">
        <v>590</v>
      </c>
      <c r="C224" s="91">
        <v>31006779.951056998</v>
      </c>
      <c r="D224" s="306">
        <v>1.9083309872987397E-4</v>
      </c>
    </row>
    <row r="225" spans="1:4">
      <c r="A225" s="29">
        <v>37000</v>
      </c>
      <c r="B225" s="27" t="s">
        <v>591</v>
      </c>
      <c r="C225" s="91">
        <v>307457275.76375598</v>
      </c>
      <c r="D225" s="306">
        <v>1.8922643613318128E-3</v>
      </c>
    </row>
    <row r="226" spans="1:4">
      <c r="A226" s="29">
        <v>37001</v>
      </c>
      <c r="B226" s="27" t="s">
        <v>324</v>
      </c>
      <c r="C226" s="91">
        <v>16618864.238817999</v>
      </c>
      <c r="D226" s="306">
        <v>1.0228180304664675E-4</v>
      </c>
    </row>
    <row r="227" spans="1:4">
      <c r="A227" s="29">
        <v>37005</v>
      </c>
      <c r="B227" s="27" t="s">
        <v>592</v>
      </c>
      <c r="C227" s="91">
        <v>72209737.612954006</v>
      </c>
      <c r="D227" s="306">
        <v>4.444191886065678E-4</v>
      </c>
    </row>
    <row r="228" spans="1:4">
      <c r="A228" s="29">
        <v>37100</v>
      </c>
      <c r="B228" s="27" t="s">
        <v>593</v>
      </c>
      <c r="C228" s="91">
        <v>473140743.12393397</v>
      </c>
      <c r="D228" s="306">
        <v>2.9119732615968618E-3</v>
      </c>
    </row>
    <row r="229" spans="1:4">
      <c r="A229" s="29">
        <v>37200</v>
      </c>
      <c r="B229" s="27" t="s">
        <v>594</v>
      </c>
      <c r="C229" s="91">
        <v>102885380.438462</v>
      </c>
      <c r="D229" s="306">
        <v>6.3321428391032776E-4</v>
      </c>
    </row>
    <row r="230" spans="1:4">
      <c r="A230" s="29">
        <v>37300</v>
      </c>
      <c r="B230" s="27" t="s">
        <v>595</v>
      </c>
      <c r="C230" s="91">
        <v>280426992.98320001</v>
      </c>
      <c r="D230" s="306">
        <v>1.7259048544529824E-3</v>
      </c>
    </row>
    <row r="231" spans="1:4">
      <c r="A231" s="29">
        <v>37301</v>
      </c>
      <c r="B231" s="27" t="s">
        <v>596</v>
      </c>
      <c r="C231" s="91">
        <v>30964445.156135</v>
      </c>
      <c r="D231" s="306">
        <v>1.9057254667926405E-4</v>
      </c>
    </row>
    <row r="232" spans="1:4">
      <c r="A232" s="29">
        <v>37305</v>
      </c>
      <c r="B232" s="27" t="s">
        <v>597</v>
      </c>
      <c r="C232" s="91">
        <v>66294125.777089998</v>
      </c>
      <c r="D232" s="306">
        <v>4.0801119850559755E-4</v>
      </c>
    </row>
    <row r="233" spans="1:4">
      <c r="A233" s="29">
        <v>37400</v>
      </c>
      <c r="B233" s="27" t="s">
        <v>598</v>
      </c>
      <c r="C233" s="91">
        <v>1312265884.08599</v>
      </c>
      <c r="D233" s="306">
        <v>8.0764195899384363E-3</v>
      </c>
    </row>
    <row r="234" spans="1:4">
      <c r="A234" s="29">
        <v>37405</v>
      </c>
      <c r="B234" s="27" t="s">
        <v>599</v>
      </c>
      <c r="C234" s="91">
        <v>289265590.024221</v>
      </c>
      <c r="D234" s="306">
        <v>1.7803025334259398E-3</v>
      </c>
    </row>
    <row r="235" spans="1:4">
      <c r="A235" s="29">
        <v>37500</v>
      </c>
      <c r="B235" s="27" t="s">
        <v>600</v>
      </c>
      <c r="C235" s="91">
        <v>144105629.97250399</v>
      </c>
      <c r="D235" s="306">
        <v>8.8690679765784843E-4</v>
      </c>
    </row>
    <row r="236" spans="1:4">
      <c r="A236" s="29">
        <v>37600</v>
      </c>
      <c r="B236" s="27" t="s">
        <v>601</v>
      </c>
      <c r="C236" s="91">
        <v>898551744.13356698</v>
      </c>
      <c r="D236" s="306">
        <v>5.530190944458134E-3</v>
      </c>
    </row>
    <row r="237" spans="1:4">
      <c r="A237" s="29">
        <v>37601</v>
      </c>
      <c r="B237" s="27" t="s">
        <v>602</v>
      </c>
      <c r="C237" s="91">
        <v>46716132.386793002</v>
      </c>
      <c r="D237" s="306">
        <v>2.8751725648773236E-4</v>
      </c>
    </row>
    <row r="238" spans="1:4">
      <c r="A238" s="29">
        <v>37605</v>
      </c>
      <c r="B238" s="27" t="s">
        <v>603</v>
      </c>
      <c r="C238" s="91">
        <v>108688038.12339801</v>
      </c>
      <c r="D238" s="306">
        <v>6.6892709087167448E-4</v>
      </c>
    </row>
    <row r="239" spans="1:4">
      <c r="A239" s="29">
        <v>37610</v>
      </c>
      <c r="B239" s="27" t="s">
        <v>604</v>
      </c>
      <c r="C239" s="91">
        <v>273979356.82173502</v>
      </c>
      <c r="D239" s="306">
        <v>1.6862224885279388E-3</v>
      </c>
    </row>
    <row r="240" spans="1:4">
      <c r="A240" s="29">
        <v>37700</v>
      </c>
      <c r="B240" s="27" t="s">
        <v>605</v>
      </c>
      <c r="C240" s="91">
        <v>380451923.14630699</v>
      </c>
      <c r="D240" s="306">
        <v>2.3415143244913004E-3</v>
      </c>
    </row>
    <row r="241" spans="1:4">
      <c r="A241" s="29">
        <v>37705</v>
      </c>
      <c r="B241" s="27" t="s">
        <v>606</v>
      </c>
      <c r="C241" s="91">
        <v>115117072.969455</v>
      </c>
      <c r="D241" s="306">
        <v>7.0849497387829316E-4</v>
      </c>
    </row>
    <row r="242" spans="1:4">
      <c r="A242" s="29">
        <v>37800</v>
      </c>
      <c r="B242" s="27" t="s">
        <v>607</v>
      </c>
      <c r="C242" s="91">
        <v>1194737752.31918</v>
      </c>
      <c r="D242" s="306">
        <v>7.3530856091640565E-3</v>
      </c>
    </row>
    <row r="243" spans="1:4">
      <c r="A243" s="29">
        <v>37801</v>
      </c>
      <c r="B243" s="27" t="s">
        <v>608</v>
      </c>
      <c r="C243" s="91">
        <v>9812772.1539740004</v>
      </c>
      <c r="D243" s="306">
        <v>6.0393298505323923E-5</v>
      </c>
    </row>
    <row r="244" spans="1:4">
      <c r="A244" s="29">
        <v>37805</v>
      </c>
      <c r="B244" s="27" t="s">
        <v>609</v>
      </c>
      <c r="C244" s="91">
        <v>88273678.682040006</v>
      </c>
      <c r="D244" s="306">
        <v>5.432856835107981E-4</v>
      </c>
    </row>
    <row r="245" spans="1:4">
      <c r="A245" s="29">
        <v>37900</v>
      </c>
      <c r="B245" s="27" t="s">
        <v>610</v>
      </c>
      <c r="C245" s="91">
        <v>609252229.08540201</v>
      </c>
      <c r="D245" s="306">
        <v>3.7496796174246697E-3</v>
      </c>
    </row>
    <row r="246" spans="1:4">
      <c r="A246" s="29">
        <v>37901</v>
      </c>
      <c r="B246" s="27" t="s">
        <v>611</v>
      </c>
      <c r="C246" s="91">
        <v>12013720.026188999</v>
      </c>
      <c r="D246" s="306">
        <v>7.3939165030667298E-5</v>
      </c>
    </row>
    <row r="247" spans="1:4">
      <c r="A247" s="29">
        <v>37905</v>
      </c>
      <c r="B247" s="27" t="s">
        <v>612</v>
      </c>
      <c r="C247" s="91">
        <v>67796375.282634005</v>
      </c>
      <c r="D247" s="306">
        <v>4.1725688376091576E-4</v>
      </c>
    </row>
    <row r="248" spans="1:4">
      <c r="A248" s="29">
        <v>38000</v>
      </c>
      <c r="B248" s="27" t="s">
        <v>613</v>
      </c>
      <c r="C248" s="91">
        <v>1049509439.29679</v>
      </c>
      <c r="D248" s="306">
        <v>6.4592691909122783E-3</v>
      </c>
    </row>
    <row r="249" spans="1:4">
      <c r="A249" s="29">
        <v>38005</v>
      </c>
      <c r="B249" s="27" t="s">
        <v>614</v>
      </c>
      <c r="C249" s="91">
        <v>188977774.59171301</v>
      </c>
      <c r="D249" s="306">
        <v>1.1630751201297466E-3</v>
      </c>
    </row>
    <row r="250" spans="1:4">
      <c r="A250" s="29">
        <v>38100</v>
      </c>
      <c r="B250" s="27" t="s">
        <v>615</v>
      </c>
      <c r="C250" s="91">
        <v>466947138.51049203</v>
      </c>
      <c r="D250" s="306">
        <v>2.8738543481670758E-3</v>
      </c>
    </row>
    <row r="251" spans="1:4">
      <c r="A251" s="29">
        <v>38105</v>
      </c>
      <c r="B251" s="27" t="s">
        <v>616</v>
      </c>
      <c r="C251" s="91">
        <v>88590539.863664001</v>
      </c>
      <c r="D251" s="306">
        <v>5.4523582477835188E-4</v>
      </c>
    </row>
    <row r="252" spans="1:4">
      <c r="A252" s="29">
        <v>38200</v>
      </c>
      <c r="B252" s="27" t="s">
        <v>617</v>
      </c>
      <c r="C252" s="91">
        <v>437830076.70902801</v>
      </c>
      <c r="D252" s="306">
        <v>2.6946516338493252E-3</v>
      </c>
    </row>
    <row r="253" spans="1:4">
      <c r="A253" s="29">
        <v>38205</v>
      </c>
      <c r="B253" s="27" t="s">
        <v>618</v>
      </c>
      <c r="C253" s="91">
        <v>61103352.164609</v>
      </c>
      <c r="D253" s="306">
        <v>3.760642690005477E-4</v>
      </c>
    </row>
    <row r="254" spans="1:4">
      <c r="A254" s="29">
        <v>38210</v>
      </c>
      <c r="B254" s="27" t="s">
        <v>619</v>
      </c>
      <c r="C254" s="91">
        <v>169263556.852723</v>
      </c>
      <c r="D254" s="306">
        <v>1.0417427771355601E-3</v>
      </c>
    </row>
    <row r="255" spans="1:4">
      <c r="A255" s="29">
        <v>38300</v>
      </c>
      <c r="B255" s="27" t="s">
        <v>620</v>
      </c>
      <c r="C255" s="91">
        <v>345930244.70257998</v>
      </c>
      <c r="D255" s="306">
        <v>2.1290485708344736E-3</v>
      </c>
    </row>
    <row r="256" spans="1:4">
      <c r="A256" s="29">
        <v>38400</v>
      </c>
      <c r="B256" s="27" t="s">
        <v>621</v>
      </c>
      <c r="C256" s="91">
        <v>433356983.78315699</v>
      </c>
      <c r="D256" s="306">
        <v>2.667121713448108E-3</v>
      </c>
    </row>
    <row r="257" spans="1:4">
      <c r="A257" s="29">
        <v>38402</v>
      </c>
      <c r="B257" s="27" t="s">
        <v>622</v>
      </c>
      <c r="C257" s="91">
        <v>30141026.866331</v>
      </c>
      <c r="D257" s="306">
        <v>1.8550476911441586E-4</v>
      </c>
    </row>
    <row r="258" spans="1:4">
      <c r="A258" s="29">
        <v>38405</v>
      </c>
      <c r="B258" s="27" t="s">
        <v>623</v>
      </c>
      <c r="C258" s="91">
        <v>114666805.126623</v>
      </c>
      <c r="D258" s="306">
        <v>7.057237732621158E-4</v>
      </c>
    </row>
    <row r="259" spans="1:4">
      <c r="A259" s="29">
        <v>38500</v>
      </c>
      <c r="B259" s="27" t="s">
        <v>624</v>
      </c>
      <c r="C259" s="91">
        <v>334048876.22929698</v>
      </c>
      <c r="D259" s="306">
        <v>2.0559239714247005E-3</v>
      </c>
    </row>
    <row r="260" spans="1:4">
      <c r="A260" s="29">
        <v>38600</v>
      </c>
      <c r="B260" s="27" t="s">
        <v>625</v>
      </c>
      <c r="C260" s="91">
        <v>429824849.575185</v>
      </c>
      <c r="D260" s="306">
        <v>2.6453829802710084E-3</v>
      </c>
    </row>
    <row r="261" spans="1:4">
      <c r="A261" s="29">
        <v>38601</v>
      </c>
      <c r="B261" s="27" t="s">
        <v>626</v>
      </c>
      <c r="C261" s="91">
        <v>5675715.6937079998</v>
      </c>
      <c r="D261" s="306">
        <v>3.4931534814312487E-5</v>
      </c>
    </row>
    <row r="262" spans="1:4">
      <c r="A262" s="29">
        <v>38602</v>
      </c>
      <c r="B262" s="27" t="s">
        <v>627</v>
      </c>
      <c r="C262" s="91">
        <v>36180230.187648997</v>
      </c>
      <c r="D262" s="306">
        <v>2.2267341047240289E-4</v>
      </c>
    </row>
    <row r="263" spans="1:4">
      <c r="A263" s="29">
        <v>38605</v>
      </c>
      <c r="B263" s="27" t="s">
        <v>628</v>
      </c>
      <c r="C263" s="91">
        <v>112675838.88093001</v>
      </c>
      <c r="D263" s="306">
        <v>6.9347025133136703E-4</v>
      </c>
    </row>
    <row r="264" spans="1:4">
      <c r="A264" s="29">
        <v>38610</v>
      </c>
      <c r="B264" s="27" t="s">
        <v>629</v>
      </c>
      <c r="C264" s="91">
        <v>88263892.267363995</v>
      </c>
      <c r="D264" s="306">
        <v>5.4322545243098183E-4</v>
      </c>
    </row>
    <row r="265" spans="1:4">
      <c r="A265" s="29">
        <v>38620</v>
      </c>
      <c r="B265" s="27" t="s">
        <v>630</v>
      </c>
      <c r="C265" s="91">
        <v>69362339.997801006</v>
      </c>
      <c r="D265" s="306">
        <v>4.2689470811960981E-4</v>
      </c>
    </row>
    <row r="266" spans="1:4">
      <c r="A266" s="29">
        <v>38700</v>
      </c>
      <c r="B266" s="27" t="s">
        <v>631</v>
      </c>
      <c r="C266" s="91">
        <v>129584501.740991</v>
      </c>
      <c r="D266" s="306">
        <v>7.9753563748424859E-4</v>
      </c>
    </row>
    <row r="267" spans="1:4">
      <c r="A267" s="29">
        <v>38701</v>
      </c>
      <c r="B267" s="27" t="s">
        <v>632</v>
      </c>
      <c r="C267" s="91">
        <v>7702553.4782619998</v>
      </c>
      <c r="D267" s="306">
        <v>4.7405830296131685E-5</v>
      </c>
    </row>
    <row r="268" spans="1:4">
      <c r="A268" s="29">
        <v>38800</v>
      </c>
      <c r="B268" s="27" t="s">
        <v>633</v>
      </c>
      <c r="C268" s="91">
        <v>221610843.79047799</v>
      </c>
      <c r="D268" s="306">
        <v>1.3639173141949332E-3</v>
      </c>
    </row>
    <row r="269" spans="1:4">
      <c r="A269" s="29">
        <v>38801</v>
      </c>
      <c r="B269" s="27" t="s">
        <v>634</v>
      </c>
      <c r="C269" s="91">
        <v>19794906.997184001</v>
      </c>
      <c r="D269" s="306">
        <v>1.2182894990401977E-4</v>
      </c>
    </row>
    <row r="270" spans="1:4">
      <c r="A270" s="29">
        <v>38900</v>
      </c>
      <c r="B270" s="27" t="s">
        <v>635</v>
      </c>
      <c r="C270" s="91">
        <v>47633550.140458003</v>
      </c>
      <c r="D270" s="306">
        <v>2.9316355942657471E-4</v>
      </c>
    </row>
    <row r="271" spans="1:4">
      <c r="A271" s="29">
        <v>39000</v>
      </c>
      <c r="B271" s="27" t="s">
        <v>636</v>
      </c>
      <c r="C271" s="91">
        <v>2251838872.3045001</v>
      </c>
      <c r="D271" s="306">
        <v>1.3859078257095953E-2</v>
      </c>
    </row>
    <row r="272" spans="1:4">
      <c r="A272" s="29">
        <v>39100</v>
      </c>
      <c r="B272" s="27" t="s">
        <v>637</v>
      </c>
      <c r="C272" s="91">
        <v>315717819.50889498</v>
      </c>
      <c r="D272" s="306">
        <v>1.9431043764048651E-3</v>
      </c>
    </row>
    <row r="273" spans="1:4">
      <c r="A273" s="29">
        <v>39101</v>
      </c>
      <c r="B273" s="27" t="s">
        <v>638</v>
      </c>
      <c r="C273" s="91">
        <v>32491124.029906001</v>
      </c>
      <c r="D273" s="306">
        <v>1.9996858395585402E-4</v>
      </c>
    </row>
    <row r="274" spans="1:4">
      <c r="A274" s="29">
        <v>39105</v>
      </c>
      <c r="B274" s="27" t="s">
        <v>639</v>
      </c>
      <c r="C274" s="91">
        <v>126777171.07564101</v>
      </c>
      <c r="D274" s="306">
        <v>7.8025775145823203E-4</v>
      </c>
    </row>
    <row r="275" spans="1:4">
      <c r="A275" s="29">
        <v>39200</v>
      </c>
      <c r="B275" s="27" t="s">
        <v>640</v>
      </c>
      <c r="C275" s="91">
        <v>9632977504.6248207</v>
      </c>
      <c r="D275" s="306">
        <v>5.9286741483778535E-2</v>
      </c>
    </row>
    <row r="276" spans="1:4">
      <c r="A276" s="29">
        <v>39201</v>
      </c>
      <c r="B276" s="27" t="s">
        <v>641</v>
      </c>
      <c r="C276" s="91">
        <v>29745786.181361999</v>
      </c>
      <c r="D276" s="306">
        <v>1.8307223646266011E-4</v>
      </c>
    </row>
    <row r="277" spans="1:4">
      <c r="A277" s="29">
        <v>39204</v>
      </c>
      <c r="B277" s="27" t="s">
        <v>642</v>
      </c>
      <c r="C277" s="91">
        <v>32603112.838316999</v>
      </c>
      <c r="D277" s="306">
        <v>2.006578258366901E-4</v>
      </c>
    </row>
    <row r="278" spans="1:4">
      <c r="A278" s="29">
        <v>39205</v>
      </c>
      <c r="B278" s="27" t="s">
        <v>643</v>
      </c>
      <c r="C278" s="91">
        <v>758269149.71561694</v>
      </c>
      <c r="D278" s="306">
        <v>4.666813249873278E-3</v>
      </c>
    </row>
    <row r="279" spans="1:4">
      <c r="A279" s="29">
        <v>39208</v>
      </c>
      <c r="B279" s="27" t="s">
        <v>644</v>
      </c>
      <c r="C279" s="91">
        <v>58299264.662396997</v>
      </c>
      <c r="D279" s="306">
        <v>3.5880634321781618E-4</v>
      </c>
    </row>
    <row r="280" spans="1:4">
      <c r="A280" s="29">
        <v>39209</v>
      </c>
      <c r="B280" s="27" t="s">
        <v>645</v>
      </c>
      <c r="C280" s="91">
        <v>29125293.317674</v>
      </c>
      <c r="D280" s="306">
        <v>1.7925337568110649E-4</v>
      </c>
    </row>
    <row r="281" spans="1:4">
      <c r="A281" s="29">
        <v>39300</v>
      </c>
      <c r="B281" s="27" t="s">
        <v>646</v>
      </c>
      <c r="C281" s="91">
        <v>116676926.72927199</v>
      </c>
      <c r="D281" s="306">
        <v>7.1809518799343785E-4</v>
      </c>
    </row>
    <row r="282" spans="1:4">
      <c r="A282" s="29">
        <v>39301</v>
      </c>
      <c r="B282" s="27" t="s">
        <v>647</v>
      </c>
      <c r="C282" s="91">
        <v>6065556.1939420002</v>
      </c>
      <c r="D282" s="306">
        <v>3.7330831703169927E-5</v>
      </c>
    </row>
    <row r="283" spans="1:4">
      <c r="A283" s="29">
        <v>39400</v>
      </c>
      <c r="B283" s="27" t="s">
        <v>648</v>
      </c>
      <c r="C283" s="91">
        <v>87973979.753693998</v>
      </c>
      <c r="D283" s="306">
        <v>5.4144116836693057E-4</v>
      </c>
    </row>
    <row r="284" spans="1:4">
      <c r="A284" s="29">
        <v>39401</v>
      </c>
      <c r="B284" s="27" t="s">
        <v>649</v>
      </c>
      <c r="C284" s="91">
        <v>56068146.886037998</v>
      </c>
      <c r="D284" s="306">
        <v>3.4507479419640998E-4</v>
      </c>
    </row>
    <row r="285" spans="1:4">
      <c r="A285" s="29">
        <v>39500</v>
      </c>
      <c r="B285" s="27" t="s">
        <v>650</v>
      </c>
      <c r="C285" s="91">
        <v>289137293.42046601</v>
      </c>
      <c r="D285" s="306">
        <v>1.779512924234346E-3</v>
      </c>
    </row>
    <row r="286" spans="1:4">
      <c r="A286" s="29">
        <v>39501</v>
      </c>
      <c r="B286" s="27" t="s">
        <v>651</v>
      </c>
      <c r="C286" s="91">
        <v>8882942.3501849994</v>
      </c>
      <c r="D286" s="306">
        <v>5.4670604854821309E-5</v>
      </c>
    </row>
    <row r="287" spans="1:4">
      <c r="A287" s="29">
        <v>39600</v>
      </c>
      <c r="B287" s="27" t="s">
        <v>652</v>
      </c>
      <c r="C287" s="91">
        <v>931760673.77748001</v>
      </c>
      <c r="D287" s="306">
        <v>5.7345773063910265E-3</v>
      </c>
    </row>
    <row r="288" spans="1:4">
      <c r="A288" s="29">
        <v>39605</v>
      </c>
      <c r="B288" s="27" t="s">
        <v>653</v>
      </c>
      <c r="C288" s="91">
        <v>136916552.49955499</v>
      </c>
      <c r="D288" s="306">
        <v>8.4266118642902996E-4</v>
      </c>
    </row>
    <row r="289" spans="1:4">
      <c r="A289" s="29">
        <v>39700</v>
      </c>
      <c r="B289" s="27" t="s">
        <v>654</v>
      </c>
      <c r="C289" s="91">
        <v>525613091.89889699</v>
      </c>
      <c r="D289" s="306">
        <v>3.2349174992818701E-3</v>
      </c>
    </row>
    <row r="290" spans="1:4">
      <c r="A290" s="29">
        <v>39703</v>
      </c>
      <c r="B290" s="27" t="s">
        <v>655</v>
      </c>
      <c r="C290" s="91">
        <v>31884777.956439</v>
      </c>
      <c r="D290" s="306">
        <v>1.9623679044859384E-4</v>
      </c>
    </row>
    <row r="291" spans="1:4">
      <c r="A291" s="29">
        <v>39705</v>
      </c>
      <c r="B291" s="27" t="s">
        <v>656</v>
      </c>
      <c r="C291" s="91">
        <v>124312224.550992</v>
      </c>
      <c r="D291" s="306">
        <v>7.6508708929193476E-4</v>
      </c>
    </row>
    <row r="292" spans="1:4">
      <c r="A292" s="29">
        <v>39800</v>
      </c>
      <c r="B292" s="27" t="s">
        <v>657</v>
      </c>
      <c r="C292" s="91">
        <v>612478560.551301</v>
      </c>
      <c r="D292" s="306">
        <v>3.7695362691679024E-3</v>
      </c>
    </row>
    <row r="293" spans="1:4">
      <c r="A293" s="29">
        <v>39805</v>
      </c>
      <c r="B293" s="27" t="s">
        <v>658</v>
      </c>
      <c r="C293" s="91">
        <v>65691757.420708999</v>
      </c>
      <c r="D293" s="306">
        <v>4.0430388609823196E-4</v>
      </c>
    </row>
    <row r="294" spans="1:4">
      <c r="A294" s="29">
        <v>39900</v>
      </c>
      <c r="B294" s="27" t="s">
        <v>659</v>
      </c>
      <c r="C294" s="91">
        <v>303538836.69337702</v>
      </c>
      <c r="D294" s="306">
        <v>1.8681480915622676E-3</v>
      </c>
    </row>
    <row r="295" spans="1:4">
      <c r="A295" s="29">
        <v>40000</v>
      </c>
      <c r="B295" s="27" t="s">
        <v>660</v>
      </c>
      <c r="C295" s="91">
        <v>370700417.53833097</v>
      </c>
      <c r="D295" s="306">
        <v>2.2814980946412747E-3</v>
      </c>
    </row>
    <row r="296" spans="1:4">
      <c r="A296" s="29">
        <v>51000</v>
      </c>
      <c r="B296" s="27" t="s">
        <v>661</v>
      </c>
      <c r="C296" s="91">
        <v>4094358490.2716999</v>
      </c>
      <c r="D296" s="306">
        <v>2.5198976457498346E-2</v>
      </c>
    </row>
    <row r="297" spans="1:4">
      <c r="A297" s="29">
        <v>51000.1</v>
      </c>
      <c r="B297" s="27" t="s">
        <v>662</v>
      </c>
      <c r="C297" s="91">
        <v>3460829.1812439999</v>
      </c>
      <c r="D297" s="306">
        <v>2.1299882086241954E-5</v>
      </c>
    </row>
    <row r="298" spans="1:4">
      <c r="A298" s="29">
        <v>51000.2</v>
      </c>
      <c r="B298" s="27" t="s">
        <v>663</v>
      </c>
      <c r="C298" s="91">
        <v>105757340.19831</v>
      </c>
      <c r="D298" s="306">
        <v>6.5088993359934408E-4</v>
      </c>
    </row>
    <row r="299" spans="1:4">
      <c r="A299" s="29">
        <v>60000</v>
      </c>
      <c r="B299" s="27" t="s">
        <v>664</v>
      </c>
      <c r="C299" s="91">
        <v>17582535.078163002</v>
      </c>
      <c r="D299" s="306">
        <v>1.0821277339307114E-4</v>
      </c>
    </row>
    <row r="300" spans="1:4">
      <c r="A300" s="29">
        <v>90901</v>
      </c>
      <c r="B300" s="27" t="s">
        <v>665</v>
      </c>
      <c r="C300" s="91">
        <v>127162684.59619901</v>
      </c>
      <c r="D300" s="306">
        <v>7.8263041768950373E-4</v>
      </c>
    </row>
    <row r="301" spans="1:4">
      <c r="A301" s="29">
        <v>91041</v>
      </c>
      <c r="B301" s="27" t="s">
        <v>666</v>
      </c>
      <c r="C301" s="91">
        <v>25134611.78712</v>
      </c>
      <c r="D301" s="306">
        <v>1.5469248532997104E-4</v>
      </c>
    </row>
    <row r="302" spans="1:4">
      <c r="A302" s="29">
        <v>91111</v>
      </c>
      <c r="B302" s="27" t="s">
        <v>667</v>
      </c>
      <c r="C302" s="91">
        <v>12767952.154662</v>
      </c>
      <c r="D302" s="306">
        <v>7.8581132189634563E-5</v>
      </c>
    </row>
    <row r="303" spans="1:4">
      <c r="A303" s="29">
        <v>91151</v>
      </c>
      <c r="B303" s="27" t="s">
        <v>668</v>
      </c>
      <c r="C303" s="91">
        <v>35519852.525027998</v>
      </c>
      <c r="D303" s="306">
        <v>2.1860907628843161E-4</v>
      </c>
    </row>
    <row r="304" spans="1:4">
      <c r="A304" s="29">
        <v>98101</v>
      </c>
      <c r="B304" s="27" t="s">
        <v>669</v>
      </c>
      <c r="C304" s="91">
        <v>158400550.93388301</v>
      </c>
      <c r="D304" s="306">
        <v>9.7488575153388914E-4</v>
      </c>
    </row>
    <row r="305" spans="1:4">
      <c r="A305" s="29">
        <v>98103</v>
      </c>
      <c r="B305" s="27" t="s">
        <v>670</v>
      </c>
      <c r="C305" s="91">
        <v>29019518.330081001</v>
      </c>
      <c r="D305" s="306">
        <v>1.7860237713555137E-4</v>
      </c>
    </row>
    <row r="306" spans="1:4">
      <c r="A306" s="29">
        <v>98111</v>
      </c>
      <c r="B306" s="27" t="s">
        <v>671</v>
      </c>
      <c r="C306" s="91">
        <v>59777419.129883997</v>
      </c>
      <c r="D306" s="306">
        <v>3.6790373410707346E-4</v>
      </c>
    </row>
    <row r="307" spans="1:4">
      <c r="A307" s="29">
        <v>98131</v>
      </c>
      <c r="B307" s="27" t="s">
        <v>672</v>
      </c>
      <c r="C307" s="91">
        <v>12795843.089337001</v>
      </c>
      <c r="D307" s="306">
        <v>7.8752788630545356E-5</v>
      </c>
    </row>
    <row r="308" spans="1:4">
      <c r="A308" s="29">
        <v>99401</v>
      </c>
      <c r="B308" s="27" t="s">
        <v>673</v>
      </c>
      <c r="C308" s="91">
        <v>48325679.879818</v>
      </c>
      <c r="D308" s="306">
        <v>2.9742331368334222E-4</v>
      </c>
    </row>
    <row r="309" spans="1:4">
      <c r="A309" s="29">
        <v>99521</v>
      </c>
      <c r="B309" s="27" t="s">
        <v>674</v>
      </c>
      <c r="C309" s="91">
        <v>27116003.366269998</v>
      </c>
      <c r="D309" s="306">
        <v>1.6688707939756893E-4</v>
      </c>
    </row>
    <row r="310" spans="1:4">
      <c r="A310" s="29">
        <v>99831</v>
      </c>
      <c r="B310" s="27" t="s">
        <v>675</v>
      </c>
      <c r="C310" s="91">
        <v>2963949.1513999999</v>
      </c>
      <c r="D310" s="306">
        <v>1.8241803951659958E-5</v>
      </c>
    </row>
    <row r="311" spans="1:4">
      <c r="A311" s="29">
        <v>36303</v>
      </c>
      <c r="B311" s="27" t="s">
        <v>735</v>
      </c>
      <c r="C311" s="91">
        <v>22838069.419787999</v>
      </c>
      <c r="D311" s="306">
        <v>1.4055827671449479E-4</v>
      </c>
    </row>
    <row r="312" spans="1:4">
      <c r="A312" s="29">
        <v>18640</v>
      </c>
      <c r="B312" s="27" t="s">
        <v>734</v>
      </c>
      <c r="C312" s="91">
        <v>148814.438815</v>
      </c>
      <c r="D312" s="306">
        <v>9.158874458953805E-7</v>
      </c>
    </row>
    <row r="313" spans="1:4">
      <c r="A313" s="29">
        <v>11050</v>
      </c>
      <c r="B313" s="27" t="s">
        <v>733</v>
      </c>
      <c r="C313" s="91">
        <v>32299254.749637999</v>
      </c>
      <c r="D313" s="306">
        <v>1.9878771288951277E-4</v>
      </c>
    </row>
    <row r="314" spans="1:4" ht="18" customHeight="1">
      <c r="A314" s="32"/>
      <c r="B314" s="33" t="s">
        <v>325</v>
      </c>
      <c r="C314" s="93">
        <f>SUM(C6:C313)</f>
        <v>162481142723.29343</v>
      </c>
      <c r="D314" s="309">
        <f>SUM(D6:D313)</f>
        <v>1.0000000000000009</v>
      </c>
    </row>
    <row r="315" spans="1:4" ht="18" customHeight="1">
      <c r="A315" s="34"/>
      <c r="B315" s="35"/>
      <c r="C315" s="307"/>
      <c r="D315" s="95"/>
    </row>
    <row r="316" spans="1:4" ht="18" customHeight="1"/>
    <row r="317" spans="1:4" ht="18" customHeight="1"/>
    <row r="318" spans="1:4" ht="18" customHeight="1"/>
    <row r="319" spans="1:4" ht="18" customHeight="1"/>
    <row r="320" spans="1:4"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36"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54"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sheetData>
  <autoFilter ref="A5:D314" xr:uid="{00000000-0009-0000-0000-000004000000}"/>
  <mergeCells count="3">
    <mergeCell ref="A1:B1"/>
    <mergeCell ref="A2:B2"/>
    <mergeCell ref="A3:B3"/>
  </mergeCells>
  <printOptions horizontalCentered="1"/>
  <pageMargins left="0.7" right="0.7" top="0.75" bottom="0.75" header="0.3" footer="0.3"/>
  <pageSetup scale="80" firstPageNumber="7" fitToHeight="0" orientation="portrait" verticalDpi="300" r:id="rId1"/>
  <headerFooter scaleWithDoc="0" alignWithMargins="0"/>
  <rowBreaks count="1" manualBreakCount="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1"/>
  <sheetViews>
    <sheetView zoomScale="80" zoomScaleNormal="80" workbookViewId="0">
      <selection activeCell="C10" sqref="C10"/>
    </sheetView>
  </sheetViews>
  <sheetFormatPr defaultColWidth="9.109375" defaultRowHeight="14.4"/>
  <cols>
    <col min="1" max="1" width="12.109375" style="3" bestFit="1" customWidth="1"/>
    <col min="2" max="2" width="53.6640625" style="3" bestFit="1" customWidth="1"/>
    <col min="3" max="3" width="28.33203125" style="14" customWidth="1"/>
    <col min="4" max="16384" width="9.109375" style="3"/>
  </cols>
  <sheetData>
    <row r="1" spans="1:3">
      <c r="A1" s="103" t="s">
        <v>330</v>
      </c>
      <c r="B1" s="103" t="s">
        <v>331</v>
      </c>
      <c r="C1" s="102" t="s">
        <v>785</v>
      </c>
    </row>
    <row r="2" spans="1:3">
      <c r="A2" s="2" t="s">
        <v>360</v>
      </c>
      <c r="B2" s="3" t="s">
        <v>676</v>
      </c>
      <c r="C2" s="1">
        <v>0</v>
      </c>
    </row>
    <row r="3" spans="1:3">
      <c r="A3" s="3">
        <v>10200</v>
      </c>
      <c r="B3" s="3" t="s">
        <v>0</v>
      </c>
      <c r="C3" s="1">
        <v>1054383.45</v>
      </c>
    </row>
    <row r="4" spans="1:3">
      <c r="A4" s="3">
        <v>10400</v>
      </c>
      <c r="B4" s="3" t="s">
        <v>1</v>
      </c>
      <c r="C4" s="1">
        <v>3065485.26</v>
      </c>
    </row>
    <row r="5" spans="1:3">
      <c r="A5" s="3">
        <v>10500</v>
      </c>
      <c r="B5" s="3" t="s">
        <v>2</v>
      </c>
      <c r="C5" s="1">
        <v>700465.87</v>
      </c>
    </row>
    <row r="6" spans="1:3">
      <c r="A6" s="3">
        <v>10700</v>
      </c>
      <c r="B6" s="3" t="s">
        <v>332</v>
      </c>
      <c r="C6" s="1">
        <v>5122785.29</v>
      </c>
    </row>
    <row r="7" spans="1:3">
      <c r="A7" s="3">
        <v>10800</v>
      </c>
      <c r="B7" s="3" t="s">
        <v>3</v>
      </c>
      <c r="C7" s="1">
        <v>20950122.559999999</v>
      </c>
    </row>
    <row r="8" spans="1:3">
      <c r="A8" s="3">
        <v>10850</v>
      </c>
      <c r="B8" s="3" t="s">
        <v>4</v>
      </c>
      <c r="C8" s="1">
        <v>232033.58</v>
      </c>
    </row>
    <row r="9" spans="1:3">
      <c r="A9" s="3">
        <v>10900</v>
      </c>
      <c r="B9" s="3" t="s">
        <v>5</v>
      </c>
      <c r="C9" s="1">
        <v>1862427.62</v>
      </c>
    </row>
    <row r="10" spans="1:3">
      <c r="A10" s="3">
        <v>10910</v>
      </c>
      <c r="B10" s="3" t="s">
        <v>6</v>
      </c>
      <c r="C10" s="1">
        <v>310616.96000000002</v>
      </c>
    </row>
    <row r="11" spans="1:3">
      <c r="A11" s="3">
        <v>10930</v>
      </c>
      <c r="B11" s="3" t="s">
        <v>7</v>
      </c>
      <c r="C11" s="1">
        <v>5603562.1200000001</v>
      </c>
    </row>
    <row r="12" spans="1:3">
      <c r="A12" s="3">
        <v>10940</v>
      </c>
      <c r="B12" s="3" t="s">
        <v>8</v>
      </c>
      <c r="C12" s="1">
        <v>754965.66</v>
      </c>
    </row>
    <row r="13" spans="1:3">
      <c r="A13" s="3">
        <v>10950</v>
      </c>
      <c r="B13" s="3" t="s">
        <v>9</v>
      </c>
      <c r="C13" s="1">
        <v>874245.78</v>
      </c>
    </row>
    <row r="14" spans="1:3">
      <c r="A14" s="3">
        <v>11050</v>
      </c>
      <c r="B14" s="3" t="s">
        <v>733</v>
      </c>
      <c r="C14" s="1">
        <v>272269.62</v>
      </c>
    </row>
    <row r="15" spans="1:3">
      <c r="A15" s="3">
        <v>11300</v>
      </c>
      <c r="B15" s="3" t="s">
        <v>10</v>
      </c>
      <c r="C15" s="1">
        <v>5387846.9899999993</v>
      </c>
    </row>
    <row r="16" spans="1:3">
      <c r="A16" s="3">
        <v>11310</v>
      </c>
      <c r="B16" s="3" t="s">
        <v>11</v>
      </c>
      <c r="C16" s="1">
        <v>592088.42999999993</v>
      </c>
    </row>
    <row r="17" spans="1:3">
      <c r="A17" s="3">
        <v>11600</v>
      </c>
      <c r="B17" s="3" t="s">
        <v>12</v>
      </c>
      <c r="C17" s="1">
        <v>2188976.6199999996</v>
      </c>
    </row>
    <row r="18" spans="1:3">
      <c r="A18" s="3">
        <v>11900</v>
      </c>
      <c r="B18" s="3" t="s">
        <v>13</v>
      </c>
      <c r="C18" s="1">
        <v>286025.36999999994</v>
      </c>
    </row>
    <row r="19" spans="1:3">
      <c r="A19" s="3">
        <v>12100</v>
      </c>
      <c r="B19" s="3" t="s">
        <v>14</v>
      </c>
      <c r="C19" s="1">
        <v>260225.28</v>
      </c>
    </row>
    <row r="20" spans="1:3">
      <c r="A20" s="3">
        <v>12150</v>
      </c>
      <c r="B20" s="3" t="s">
        <v>15</v>
      </c>
      <c r="C20" s="1">
        <v>36064.11</v>
      </c>
    </row>
    <row r="21" spans="1:3">
      <c r="A21" s="3">
        <v>12160</v>
      </c>
      <c r="B21" s="3" t="s">
        <v>16</v>
      </c>
      <c r="C21" s="1">
        <v>2084214.7300000002</v>
      </c>
    </row>
    <row r="22" spans="1:3">
      <c r="A22" s="3">
        <v>12220</v>
      </c>
      <c r="B22" s="3" t="s">
        <v>17</v>
      </c>
      <c r="C22" s="1">
        <v>51986037.969999999</v>
      </c>
    </row>
    <row r="23" spans="1:3">
      <c r="A23" s="3">
        <v>12510</v>
      </c>
      <c r="B23" s="3" t="s">
        <v>18</v>
      </c>
      <c r="C23" s="1">
        <v>5374195.21</v>
      </c>
    </row>
    <row r="24" spans="1:3">
      <c r="A24" s="3">
        <v>12600</v>
      </c>
      <c r="B24" s="3" t="s">
        <v>19</v>
      </c>
      <c r="C24" s="1">
        <v>2276071.1799999997</v>
      </c>
    </row>
    <row r="25" spans="1:3">
      <c r="A25" s="3">
        <v>12700</v>
      </c>
      <c r="B25" s="3" t="s">
        <v>20</v>
      </c>
      <c r="C25" s="1">
        <v>1302054.3399999996</v>
      </c>
    </row>
    <row r="26" spans="1:3">
      <c r="A26" s="3">
        <v>13500</v>
      </c>
      <c r="B26" s="3" t="s">
        <v>21</v>
      </c>
      <c r="C26" s="1">
        <v>4523861.3</v>
      </c>
    </row>
    <row r="27" spans="1:3">
      <c r="A27" s="3">
        <v>13700</v>
      </c>
      <c r="B27" s="3" t="s">
        <v>22</v>
      </c>
      <c r="C27" s="1">
        <v>552553.31000000006</v>
      </c>
    </row>
    <row r="28" spans="1:3">
      <c r="A28" s="3">
        <v>14300</v>
      </c>
      <c r="B28" s="3" t="s">
        <v>23</v>
      </c>
      <c r="C28" s="1">
        <v>1506470.85</v>
      </c>
    </row>
    <row r="29" spans="1:3">
      <c r="A29" s="3">
        <v>14300.1</v>
      </c>
      <c r="B29" s="3" t="s">
        <v>399</v>
      </c>
      <c r="C29" s="1">
        <v>210639</v>
      </c>
    </row>
    <row r="30" spans="1:3">
      <c r="A30" s="3">
        <v>18400</v>
      </c>
      <c r="B30" s="3" t="s">
        <v>333</v>
      </c>
      <c r="C30" s="1">
        <v>5797925.1900000004</v>
      </c>
    </row>
    <row r="31" spans="1:3">
      <c r="A31" s="3">
        <v>18600</v>
      </c>
      <c r="B31" s="3" t="s">
        <v>24</v>
      </c>
      <c r="C31" s="1">
        <v>16682.100000000002</v>
      </c>
    </row>
    <row r="32" spans="1:3">
      <c r="A32" s="3">
        <v>18640</v>
      </c>
      <c r="B32" s="3" t="s">
        <v>25</v>
      </c>
      <c r="C32" s="1">
        <v>1982.5200000000002</v>
      </c>
    </row>
    <row r="33" spans="1:4">
      <c r="A33" s="3">
        <v>18690</v>
      </c>
      <c r="B33" s="3" t="s">
        <v>26</v>
      </c>
      <c r="C33" s="1">
        <v>0</v>
      </c>
    </row>
    <row r="34" spans="1:4">
      <c r="A34" s="3">
        <v>18740</v>
      </c>
      <c r="B34" s="3" t="s">
        <v>27</v>
      </c>
      <c r="C34" s="1">
        <v>8947.26</v>
      </c>
    </row>
    <row r="35" spans="1:4">
      <c r="A35" s="3">
        <v>18780</v>
      </c>
      <c r="B35" s="3" t="s">
        <v>28</v>
      </c>
      <c r="C35" s="1">
        <v>17315.330000000002</v>
      </c>
    </row>
    <row r="36" spans="1:4">
      <c r="A36" s="3">
        <v>19005</v>
      </c>
      <c r="B36" s="3" t="s">
        <v>29</v>
      </c>
      <c r="C36" s="1">
        <v>943803.58000000007</v>
      </c>
    </row>
    <row r="37" spans="1:4">
      <c r="A37" s="3">
        <v>19100</v>
      </c>
      <c r="B37" s="3" t="s">
        <v>30</v>
      </c>
      <c r="C37" s="1">
        <v>69629283.639999986</v>
      </c>
    </row>
    <row r="38" spans="1:4" s="5" customFormat="1">
      <c r="A38" s="5">
        <v>20100</v>
      </c>
      <c r="B38" s="5" t="s">
        <v>31</v>
      </c>
      <c r="C38" s="1">
        <v>11844684.210000001</v>
      </c>
      <c r="D38" s="3"/>
    </row>
    <row r="39" spans="1:4">
      <c r="A39" s="3">
        <v>20200</v>
      </c>
      <c r="B39" s="3" t="s">
        <v>32</v>
      </c>
      <c r="C39" s="1">
        <v>1865281.66</v>
      </c>
    </row>
    <row r="40" spans="1:4">
      <c r="A40" s="3">
        <v>20300</v>
      </c>
      <c r="B40" s="3" t="s">
        <v>33</v>
      </c>
      <c r="C40" s="1">
        <v>27087693.690000005</v>
      </c>
    </row>
    <row r="41" spans="1:4">
      <c r="A41" s="3">
        <v>20400</v>
      </c>
      <c r="B41" s="3" t="s">
        <v>34</v>
      </c>
      <c r="C41" s="1">
        <v>1402857.7299999997</v>
      </c>
    </row>
    <row r="42" spans="1:4">
      <c r="A42" s="3">
        <v>20600</v>
      </c>
      <c r="B42" s="3" t="s">
        <v>35</v>
      </c>
      <c r="C42" s="1">
        <v>3362040.4299999997</v>
      </c>
    </row>
    <row r="43" spans="1:4">
      <c r="A43" s="3">
        <v>20700</v>
      </c>
      <c r="B43" s="3" t="s">
        <v>36</v>
      </c>
      <c r="C43" s="1">
        <v>7178910.6600000001</v>
      </c>
    </row>
    <row r="44" spans="1:4">
      <c r="A44" s="3">
        <v>20800</v>
      </c>
      <c r="B44" s="3" t="s">
        <v>37</v>
      </c>
      <c r="C44" s="1">
        <v>5435778.5300000003</v>
      </c>
    </row>
    <row r="45" spans="1:4">
      <c r="A45" s="3">
        <v>20900</v>
      </c>
      <c r="B45" s="3" t="s">
        <v>38</v>
      </c>
      <c r="C45" s="1">
        <v>11862048.800000001</v>
      </c>
    </row>
    <row r="46" spans="1:4">
      <c r="A46" s="3">
        <v>21200</v>
      </c>
      <c r="B46" s="3" t="s">
        <v>39</v>
      </c>
      <c r="C46" s="1">
        <v>3428775.3999999994</v>
      </c>
    </row>
    <row r="47" spans="1:4">
      <c r="A47" s="3">
        <v>21300</v>
      </c>
      <c r="B47" s="3" t="s">
        <v>40</v>
      </c>
      <c r="C47" s="1">
        <v>42096863.450000003</v>
      </c>
    </row>
    <row r="48" spans="1:4">
      <c r="A48" s="3">
        <v>21520</v>
      </c>
      <c r="B48" s="3" t="s">
        <v>334</v>
      </c>
      <c r="C48" s="1">
        <v>75448967.75</v>
      </c>
    </row>
    <row r="49" spans="1:3">
      <c r="A49" s="3">
        <v>21525</v>
      </c>
      <c r="B49" s="3" t="s">
        <v>42</v>
      </c>
      <c r="C49" s="1">
        <v>1794899.7699999996</v>
      </c>
    </row>
    <row r="50" spans="1:3">
      <c r="A50" s="3">
        <v>21525.1</v>
      </c>
      <c r="B50" s="3" t="s">
        <v>737</v>
      </c>
      <c r="C50" s="1">
        <v>219917</v>
      </c>
    </row>
    <row r="51" spans="1:3">
      <c r="A51" s="3">
        <v>21550</v>
      </c>
      <c r="B51" s="3" t="s">
        <v>43</v>
      </c>
      <c r="C51" s="1">
        <v>44299977.439999998</v>
      </c>
    </row>
    <row r="52" spans="1:3">
      <c r="A52" s="3">
        <v>21570</v>
      </c>
      <c r="B52" s="3" t="s">
        <v>44</v>
      </c>
      <c r="C52" s="1">
        <v>219600.17000000004</v>
      </c>
    </row>
    <row r="53" spans="1:3">
      <c r="A53" s="3">
        <v>21800</v>
      </c>
      <c r="B53" s="3" t="s">
        <v>45</v>
      </c>
      <c r="C53" s="1">
        <v>6133797.1999999993</v>
      </c>
    </row>
    <row r="54" spans="1:3">
      <c r="A54" s="3">
        <v>21900</v>
      </c>
      <c r="B54" s="3" t="s">
        <v>46</v>
      </c>
      <c r="C54" s="1">
        <v>3524097.2</v>
      </c>
    </row>
    <row r="55" spans="1:3">
      <c r="A55" s="3">
        <v>22000</v>
      </c>
      <c r="B55" s="3" t="s">
        <v>47</v>
      </c>
      <c r="C55" s="1">
        <v>3750068.24</v>
      </c>
    </row>
    <row r="56" spans="1:3">
      <c r="A56" s="3">
        <v>23000</v>
      </c>
      <c r="B56" s="3" t="s">
        <v>48</v>
      </c>
      <c r="C56" s="1">
        <v>2708034.72</v>
      </c>
    </row>
    <row r="57" spans="1:3">
      <c r="A57" s="3">
        <v>23100</v>
      </c>
      <c r="B57" s="3" t="s">
        <v>49</v>
      </c>
      <c r="C57" s="1">
        <v>16936137.759999998</v>
      </c>
    </row>
    <row r="58" spans="1:3">
      <c r="A58" s="3">
        <v>23200</v>
      </c>
      <c r="B58" s="3" t="s">
        <v>50</v>
      </c>
      <c r="C58" s="1">
        <v>9151353.790000001</v>
      </c>
    </row>
    <row r="59" spans="1:3">
      <c r="A59" s="3">
        <v>30000</v>
      </c>
      <c r="B59" s="3" t="s">
        <v>51</v>
      </c>
      <c r="C59" s="1">
        <v>843184.28999999992</v>
      </c>
    </row>
    <row r="60" spans="1:3">
      <c r="A60" s="3">
        <v>30100</v>
      </c>
      <c r="B60" s="3" t="s">
        <v>52</v>
      </c>
      <c r="C60" s="1">
        <v>7693288.6700000009</v>
      </c>
    </row>
    <row r="61" spans="1:3">
      <c r="A61" s="3">
        <v>30102</v>
      </c>
      <c r="B61" s="3" t="s">
        <v>53</v>
      </c>
      <c r="C61" s="1">
        <v>142658.76</v>
      </c>
    </row>
    <row r="62" spans="1:3">
      <c r="A62" s="3">
        <v>30103</v>
      </c>
      <c r="B62" s="3" t="s">
        <v>54</v>
      </c>
      <c r="C62" s="1">
        <v>191174.44000000003</v>
      </c>
    </row>
    <row r="63" spans="1:3">
      <c r="A63" s="3">
        <v>30104</v>
      </c>
      <c r="B63" s="3" t="s">
        <v>55</v>
      </c>
      <c r="C63" s="1">
        <v>86944.120000000024</v>
      </c>
    </row>
    <row r="64" spans="1:3">
      <c r="A64" s="3">
        <v>30105</v>
      </c>
      <c r="B64" s="3" t="s">
        <v>56</v>
      </c>
      <c r="C64" s="1">
        <v>896283.80999999994</v>
      </c>
    </row>
    <row r="65" spans="1:3">
      <c r="A65" s="3">
        <v>30200</v>
      </c>
      <c r="B65" s="3" t="s">
        <v>57</v>
      </c>
      <c r="C65" s="1">
        <v>1823755.4200000004</v>
      </c>
    </row>
    <row r="66" spans="1:3">
      <c r="A66" s="3">
        <v>30300</v>
      </c>
      <c r="B66" s="3" t="s">
        <v>58</v>
      </c>
      <c r="C66" s="1">
        <v>599547.2699999999</v>
      </c>
    </row>
    <row r="67" spans="1:3">
      <c r="A67" s="3">
        <v>30400</v>
      </c>
      <c r="B67" s="3" t="s">
        <v>59</v>
      </c>
      <c r="C67" s="1">
        <v>1197754.99</v>
      </c>
    </row>
    <row r="68" spans="1:3">
      <c r="A68" s="3">
        <v>30405</v>
      </c>
      <c r="B68" s="3" t="s">
        <v>60</v>
      </c>
      <c r="C68" s="1">
        <v>657772.26000000013</v>
      </c>
    </row>
    <row r="69" spans="1:3">
      <c r="A69" s="3">
        <v>30500</v>
      </c>
      <c r="B69" s="3" t="s">
        <v>61</v>
      </c>
      <c r="C69" s="1">
        <v>1213636.71</v>
      </c>
    </row>
    <row r="70" spans="1:3">
      <c r="A70" s="3">
        <v>30600</v>
      </c>
      <c r="B70" s="3" t="s">
        <v>62</v>
      </c>
      <c r="C70" s="1">
        <v>869607.75</v>
      </c>
    </row>
    <row r="71" spans="1:3">
      <c r="A71" s="3">
        <v>30601</v>
      </c>
      <c r="B71" s="3" t="s">
        <v>63</v>
      </c>
      <c r="C71" s="1">
        <v>16083.73</v>
      </c>
    </row>
    <row r="72" spans="1:3">
      <c r="A72" s="3">
        <v>30700</v>
      </c>
      <c r="B72" s="3" t="s">
        <v>64</v>
      </c>
      <c r="C72" s="1">
        <v>2395727.6999999997</v>
      </c>
    </row>
    <row r="73" spans="1:3">
      <c r="A73" s="3">
        <v>30705</v>
      </c>
      <c r="B73" s="3" t="s">
        <v>65</v>
      </c>
      <c r="C73" s="1">
        <v>457414.77</v>
      </c>
    </row>
    <row r="74" spans="1:3">
      <c r="A74" s="3">
        <v>30800</v>
      </c>
      <c r="B74" s="3" t="s">
        <v>66</v>
      </c>
      <c r="C74" s="1">
        <v>825621.34000000008</v>
      </c>
    </row>
    <row r="75" spans="1:3">
      <c r="A75" s="3">
        <v>30900</v>
      </c>
      <c r="B75" s="3" t="s">
        <v>67</v>
      </c>
      <c r="C75" s="1">
        <v>1624932.1900000002</v>
      </c>
    </row>
    <row r="76" spans="1:3">
      <c r="A76" s="3">
        <v>30905</v>
      </c>
      <c r="B76" s="3" t="s">
        <v>68</v>
      </c>
      <c r="C76" s="1">
        <v>388211.29000000004</v>
      </c>
    </row>
    <row r="77" spans="1:3">
      <c r="A77" s="3">
        <v>31000</v>
      </c>
      <c r="B77" s="3" t="s">
        <v>69</v>
      </c>
      <c r="C77" s="1">
        <v>4677667.74</v>
      </c>
    </row>
    <row r="78" spans="1:3">
      <c r="A78" s="3">
        <v>31005</v>
      </c>
      <c r="B78" s="3" t="s">
        <v>70</v>
      </c>
      <c r="C78" s="1">
        <v>477362.99</v>
      </c>
    </row>
    <row r="79" spans="1:3">
      <c r="A79" s="3">
        <v>31100</v>
      </c>
      <c r="B79" s="3" t="s">
        <v>71</v>
      </c>
      <c r="C79" s="1">
        <v>9389029.4900000002</v>
      </c>
    </row>
    <row r="80" spans="1:3">
      <c r="A80" s="3">
        <v>31101</v>
      </c>
      <c r="B80" s="3" t="s">
        <v>72</v>
      </c>
      <c r="C80" s="1">
        <v>52729.729999999989</v>
      </c>
    </row>
    <row r="81" spans="1:3">
      <c r="A81" s="3">
        <v>31102</v>
      </c>
      <c r="B81" s="3" t="s">
        <v>73</v>
      </c>
      <c r="C81" s="1">
        <v>151596.84</v>
      </c>
    </row>
    <row r="82" spans="1:3">
      <c r="A82" s="3">
        <v>31105</v>
      </c>
      <c r="B82" s="3" t="s">
        <v>74</v>
      </c>
      <c r="C82" s="1">
        <v>1538435.59</v>
      </c>
    </row>
    <row r="83" spans="1:3">
      <c r="A83" s="3">
        <v>31110</v>
      </c>
      <c r="B83" s="3" t="s">
        <v>75</v>
      </c>
      <c r="C83" s="1">
        <v>2237479.7200000002</v>
      </c>
    </row>
    <row r="84" spans="1:3">
      <c r="A84" s="3">
        <v>31200</v>
      </c>
      <c r="B84" s="3" t="s">
        <v>76</v>
      </c>
      <c r="C84" s="1">
        <v>4152064.4</v>
      </c>
    </row>
    <row r="85" spans="1:3">
      <c r="A85" s="3">
        <v>31205</v>
      </c>
      <c r="B85" s="3" t="s">
        <v>77</v>
      </c>
      <c r="C85" s="1">
        <v>519724.19999999995</v>
      </c>
    </row>
    <row r="86" spans="1:3">
      <c r="A86" s="3">
        <v>31300</v>
      </c>
      <c r="B86" s="3" t="s">
        <v>78</v>
      </c>
      <c r="C86" s="1">
        <v>10988075.500000002</v>
      </c>
    </row>
    <row r="87" spans="1:3">
      <c r="A87" s="3">
        <v>31301</v>
      </c>
      <c r="B87" s="3" t="s">
        <v>79</v>
      </c>
      <c r="C87" s="1">
        <v>221159.86</v>
      </c>
    </row>
    <row r="88" spans="1:3">
      <c r="A88" s="3">
        <v>31320</v>
      </c>
      <c r="B88" s="3" t="s">
        <v>80</v>
      </c>
      <c r="C88" s="1">
        <v>1948435.75</v>
      </c>
    </row>
    <row r="89" spans="1:3">
      <c r="A89" s="3">
        <v>31400</v>
      </c>
      <c r="B89" s="3" t="s">
        <v>81</v>
      </c>
      <c r="C89" s="1">
        <v>4357285.07</v>
      </c>
    </row>
    <row r="90" spans="1:3">
      <c r="A90" s="3">
        <v>31405</v>
      </c>
      <c r="B90" s="3" t="s">
        <v>82</v>
      </c>
      <c r="C90" s="1">
        <v>954428.02000000014</v>
      </c>
    </row>
    <row r="91" spans="1:3">
      <c r="A91" s="3">
        <v>31500</v>
      </c>
      <c r="B91" s="3" t="s">
        <v>83</v>
      </c>
      <c r="C91" s="1">
        <v>719762.72999999986</v>
      </c>
    </row>
    <row r="92" spans="1:3">
      <c r="A92" s="3">
        <v>31600</v>
      </c>
      <c r="B92" s="3" t="s">
        <v>84</v>
      </c>
      <c r="C92" s="1">
        <v>3114322.6299999994</v>
      </c>
    </row>
    <row r="93" spans="1:3">
      <c r="A93" s="3">
        <v>31605</v>
      </c>
      <c r="B93" s="3" t="s">
        <v>85</v>
      </c>
      <c r="C93" s="1">
        <v>515763.57</v>
      </c>
    </row>
    <row r="94" spans="1:3">
      <c r="A94" s="3">
        <v>31700</v>
      </c>
      <c r="B94" s="3" t="s">
        <v>86</v>
      </c>
      <c r="C94" s="1">
        <v>966921.3</v>
      </c>
    </row>
    <row r="95" spans="1:3">
      <c r="A95" s="3">
        <v>31800</v>
      </c>
      <c r="B95" s="3" t="s">
        <v>87</v>
      </c>
      <c r="C95" s="1">
        <v>5501510.7599999988</v>
      </c>
    </row>
    <row r="96" spans="1:3">
      <c r="A96" s="3">
        <v>31805</v>
      </c>
      <c r="B96" s="3" t="s">
        <v>88</v>
      </c>
      <c r="C96" s="1">
        <v>1247075.6800000002</v>
      </c>
    </row>
    <row r="97" spans="1:3">
      <c r="A97" s="3">
        <v>31810</v>
      </c>
      <c r="B97" s="3" t="s">
        <v>89</v>
      </c>
      <c r="C97" s="1">
        <v>1391412.3599999999</v>
      </c>
    </row>
    <row r="98" spans="1:3">
      <c r="A98" s="3">
        <v>31820</v>
      </c>
      <c r="B98" s="3" t="s">
        <v>90</v>
      </c>
      <c r="C98" s="1">
        <v>1120888.22</v>
      </c>
    </row>
    <row r="99" spans="1:3">
      <c r="A99" s="3">
        <v>31900</v>
      </c>
      <c r="B99" s="3" t="s">
        <v>91</v>
      </c>
      <c r="C99" s="1">
        <v>3469901.26</v>
      </c>
    </row>
    <row r="100" spans="1:3">
      <c r="A100" s="3">
        <v>32000</v>
      </c>
      <c r="B100" s="3" t="s">
        <v>92</v>
      </c>
      <c r="C100" s="1">
        <v>1410710.6600000001</v>
      </c>
    </row>
    <row r="101" spans="1:3">
      <c r="A101" s="3">
        <v>32005</v>
      </c>
      <c r="B101" s="3" t="s">
        <v>93</v>
      </c>
      <c r="C101" s="1">
        <v>308212.02</v>
      </c>
    </row>
    <row r="102" spans="1:3">
      <c r="A102" s="3">
        <v>32100</v>
      </c>
      <c r="B102" s="3" t="s">
        <v>94</v>
      </c>
      <c r="C102" s="1">
        <v>820799.44</v>
      </c>
    </row>
    <row r="103" spans="1:3">
      <c r="A103" s="3">
        <v>32200</v>
      </c>
      <c r="B103" s="3" t="s">
        <v>95</v>
      </c>
      <c r="C103" s="1">
        <v>548468.70000000007</v>
      </c>
    </row>
    <row r="104" spans="1:3">
      <c r="A104" s="3">
        <v>32300</v>
      </c>
      <c r="B104" s="3" t="s">
        <v>96</v>
      </c>
      <c r="C104" s="1">
        <v>5345600.59</v>
      </c>
    </row>
    <row r="105" spans="1:3">
      <c r="A105" s="3">
        <v>32305</v>
      </c>
      <c r="B105" s="3" t="s">
        <v>335</v>
      </c>
      <c r="C105" s="1">
        <v>620567.02</v>
      </c>
    </row>
    <row r="106" spans="1:3">
      <c r="A106" s="3">
        <v>32400</v>
      </c>
      <c r="B106" s="3" t="s">
        <v>97</v>
      </c>
      <c r="C106" s="1">
        <v>2038098.5200000003</v>
      </c>
    </row>
    <row r="107" spans="1:3">
      <c r="A107" s="3">
        <v>32405</v>
      </c>
      <c r="B107" s="3" t="s">
        <v>98</v>
      </c>
      <c r="C107" s="1">
        <v>582347.84</v>
      </c>
    </row>
    <row r="108" spans="1:3">
      <c r="A108" s="3">
        <v>32410</v>
      </c>
      <c r="B108" s="3" t="s">
        <v>99</v>
      </c>
      <c r="C108" s="1">
        <v>877608.29999999981</v>
      </c>
    </row>
    <row r="109" spans="1:3">
      <c r="A109" s="3">
        <v>32500</v>
      </c>
      <c r="B109" s="3" t="s">
        <v>336</v>
      </c>
      <c r="C109" s="1">
        <v>4643449.4399999995</v>
      </c>
    </row>
    <row r="110" spans="1:3">
      <c r="A110" s="3">
        <v>32505</v>
      </c>
      <c r="B110" s="3" t="s">
        <v>100</v>
      </c>
      <c r="C110" s="1">
        <v>729187.12</v>
      </c>
    </row>
    <row r="111" spans="1:3">
      <c r="A111" s="3">
        <v>32600</v>
      </c>
      <c r="B111" s="3" t="s">
        <v>101</v>
      </c>
      <c r="C111" s="1">
        <v>16719898.379999997</v>
      </c>
    </row>
    <row r="112" spans="1:3">
      <c r="A112" s="3">
        <v>32605</v>
      </c>
      <c r="B112" s="3" t="s">
        <v>102</v>
      </c>
      <c r="C112" s="1">
        <v>2615525.0999999996</v>
      </c>
    </row>
    <row r="113" spans="1:3">
      <c r="A113" s="3">
        <v>32700</v>
      </c>
      <c r="B113" s="3" t="s">
        <v>103</v>
      </c>
      <c r="C113" s="1">
        <v>1555753.44</v>
      </c>
    </row>
    <row r="114" spans="1:3">
      <c r="A114" s="3">
        <v>32800</v>
      </c>
      <c r="B114" s="3" t="s">
        <v>104</v>
      </c>
      <c r="C114" s="1">
        <v>2276660.88</v>
      </c>
    </row>
    <row r="115" spans="1:3">
      <c r="A115" s="3">
        <v>32900</v>
      </c>
      <c r="B115" s="3" t="s">
        <v>105</v>
      </c>
      <c r="C115" s="1">
        <v>5934855.790000001</v>
      </c>
    </row>
    <row r="116" spans="1:3">
      <c r="A116" s="3">
        <v>32901</v>
      </c>
      <c r="B116" s="3" t="s">
        <v>337</v>
      </c>
      <c r="C116" s="1">
        <v>99053.829999999987</v>
      </c>
    </row>
    <row r="117" spans="1:3">
      <c r="A117" s="3">
        <v>32905</v>
      </c>
      <c r="B117" s="3" t="s">
        <v>106</v>
      </c>
      <c r="C117" s="1">
        <v>879331.95000000007</v>
      </c>
    </row>
    <row r="118" spans="1:3">
      <c r="A118" s="3">
        <v>32910</v>
      </c>
      <c r="B118" s="3" t="s">
        <v>107</v>
      </c>
      <c r="C118" s="1">
        <v>1205253.6399999999</v>
      </c>
    </row>
    <row r="119" spans="1:3">
      <c r="A119" s="3">
        <v>32920</v>
      </c>
      <c r="B119" s="3" t="s">
        <v>108</v>
      </c>
      <c r="C119" s="1">
        <v>952800.23000000021</v>
      </c>
    </row>
    <row r="120" spans="1:3">
      <c r="A120" s="3">
        <v>33000</v>
      </c>
      <c r="B120" s="3" t="s">
        <v>109</v>
      </c>
      <c r="C120" s="1">
        <v>2253735.4699999997</v>
      </c>
    </row>
    <row r="121" spans="1:3">
      <c r="A121" s="3">
        <v>33001</v>
      </c>
      <c r="B121" s="3" t="s">
        <v>110</v>
      </c>
      <c r="C121" s="1">
        <v>58978.87</v>
      </c>
    </row>
    <row r="122" spans="1:3">
      <c r="A122" s="3">
        <v>33027</v>
      </c>
      <c r="B122" s="3" t="s">
        <v>111</v>
      </c>
      <c r="C122" s="1">
        <v>274536.29000000004</v>
      </c>
    </row>
    <row r="123" spans="1:3">
      <c r="A123" s="3">
        <v>33100</v>
      </c>
      <c r="B123" s="3" t="s">
        <v>112</v>
      </c>
      <c r="C123" s="1">
        <v>3204608.3999999994</v>
      </c>
    </row>
    <row r="124" spans="1:3">
      <c r="A124" s="3">
        <v>33105</v>
      </c>
      <c r="B124" s="3" t="s">
        <v>113</v>
      </c>
      <c r="C124" s="1">
        <v>365218.42000000004</v>
      </c>
    </row>
    <row r="125" spans="1:3">
      <c r="A125" s="3">
        <v>33200</v>
      </c>
      <c r="B125" s="3" t="s">
        <v>114</v>
      </c>
      <c r="C125" s="1">
        <v>14438875.000000002</v>
      </c>
    </row>
    <row r="126" spans="1:3">
      <c r="A126" s="3">
        <v>33202</v>
      </c>
      <c r="B126" s="3" t="s">
        <v>115</v>
      </c>
      <c r="C126" s="1">
        <v>197472.81000000003</v>
      </c>
    </row>
    <row r="127" spans="1:3">
      <c r="A127" s="3">
        <v>33203</v>
      </c>
      <c r="B127" s="3" t="s">
        <v>116</v>
      </c>
      <c r="C127" s="1">
        <v>116655.65999999999</v>
      </c>
    </row>
    <row r="128" spans="1:3">
      <c r="A128" s="3">
        <v>33204</v>
      </c>
      <c r="B128" s="3" t="s">
        <v>117</v>
      </c>
      <c r="C128" s="1">
        <v>329776.03999999998</v>
      </c>
    </row>
    <row r="129" spans="1:3">
      <c r="A129" s="3">
        <v>33205</v>
      </c>
      <c r="B129" s="3" t="s">
        <v>118</v>
      </c>
      <c r="C129" s="1">
        <v>1239178.75</v>
      </c>
    </row>
    <row r="130" spans="1:3">
      <c r="A130" s="3">
        <v>33206</v>
      </c>
      <c r="B130" s="3" t="s">
        <v>119</v>
      </c>
      <c r="C130" s="1">
        <v>112073.70000000001</v>
      </c>
    </row>
    <row r="131" spans="1:3">
      <c r="A131" s="3">
        <v>33207</v>
      </c>
      <c r="B131" s="3" t="s">
        <v>315</v>
      </c>
      <c r="C131" s="1">
        <v>293378.25999999995</v>
      </c>
    </row>
    <row r="132" spans="1:3">
      <c r="A132" s="3">
        <v>33208</v>
      </c>
      <c r="B132" s="3" t="s">
        <v>316</v>
      </c>
      <c r="C132" s="1">
        <v>0</v>
      </c>
    </row>
    <row r="133" spans="1:3">
      <c r="A133" s="3">
        <v>33209</v>
      </c>
      <c r="B133" s="3" t="s">
        <v>317</v>
      </c>
      <c r="C133" s="1">
        <v>96678.569999999992</v>
      </c>
    </row>
    <row r="134" spans="1:3">
      <c r="A134" s="3">
        <v>33300</v>
      </c>
      <c r="B134" s="3" t="s">
        <v>120</v>
      </c>
      <c r="C134" s="1">
        <v>2130175.9300000002</v>
      </c>
    </row>
    <row r="135" spans="1:3">
      <c r="A135" s="3">
        <v>33305</v>
      </c>
      <c r="B135" s="3" t="s">
        <v>121</v>
      </c>
      <c r="C135" s="1">
        <v>598337.93999999994</v>
      </c>
    </row>
    <row r="136" spans="1:3">
      <c r="A136" s="3">
        <v>33400</v>
      </c>
      <c r="B136" s="3" t="s">
        <v>122</v>
      </c>
      <c r="C136" s="1">
        <v>18301155.550000001</v>
      </c>
    </row>
    <row r="137" spans="1:3">
      <c r="A137" s="3">
        <v>33402</v>
      </c>
      <c r="B137" s="3" t="s">
        <v>123</v>
      </c>
      <c r="C137" s="1">
        <v>146159.32</v>
      </c>
    </row>
    <row r="138" spans="1:3">
      <c r="A138" s="3">
        <v>33405</v>
      </c>
      <c r="B138" s="3" t="s">
        <v>124</v>
      </c>
      <c r="C138" s="1">
        <v>1880462.1700000002</v>
      </c>
    </row>
    <row r="139" spans="1:3">
      <c r="A139" s="3">
        <v>33500</v>
      </c>
      <c r="B139" s="3" t="s">
        <v>125</v>
      </c>
      <c r="C139" s="1">
        <v>2549037.58</v>
      </c>
    </row>
    <row r="140" spans="1:3">
      <c r="A140" s="3">
        <v>33501</v>
      </c>
      <c r="B140" s="3" t="s">
        <v>126</v>
      </c>
      <c r="C140" s="1">
        <v>79692.289999999994</v>
      </c>
    </row>
    <row r="141" spans="1:3">
      <c r="A141" s="3">
        <v>33600</v>
      </c>
      <c r="B141" s="3" t="s">
        <v>127</v>
      </c>
      <c r="C141" s="1">
        <v>10187981.58</v>
      </c>
    </row>
    <row r="142" spans="1:3">
      <c r="A142" s="3">
        <v>33605</v>
      </c>
      <c r="B142" s="3" t="s">
        <v>128</v>
      </c>
      <c r="C142" s="1">
        <v>1427910.68</v>
      </c>
    </row>
    <row r="143" spans="1:3">
      <c r="A143" s="3">
        <v>33700</v>
      </c>
      <c r="B143" s="3" t="s">
        <v>129</v>
      </c>
      <c r="C143" s="1">
        <v>723614.36999999988</v>
      </c>
    </row>
    <row r="144" spans="1:3">
      <c r="A144" s="3">
        <v>33800</v>
      </c>
      <c r="B144" s="3" t="s">
        <v>130</v>
      </c>
      <c r="C144" s="1">
        <v>533374.41</v>
      </c>
    </row>
    <row r="145" spans="1:3">
      <c r="A145" s="3">
        <v>33900</v>
      </c>
      <c r="B145" s="3" t="s">
        <v>131</v>
      </c>
      <c r="C145" s="1">
        <v>2700002.2600000002</v>
      </c>
    </row>
    <row r="146" spans="1:3">
      <c r="A146" s="3">
        <v>34000</v>
      </c>
      <c r="B146" s="3" t="s">
        <v>132</v>
      </c>
      <c r="C146" s="1">
        <v>1148372.92</v>
      </c>
    </row>
    <row r="147" spans="1:3">
      <c r="A147" s="3">
        <v>34100</v>
      </c>
      <c r="B147" s="3" t="s">
        <v>133</v>
      </c>
      <c r="C147" s="1">
        <v>26869144.309999999</v>
      </c>
    </row>
    <row r="148" spans="1:3">
      <c r="A148" s="3">
        <v>34105</v>
      </c>
      <c r="B148" s="3" t="s">
        <v>134</v>
      </c>
      <c r="C148" s="1">
        <v>2378958.9200000004</v>
      </c>
    </row>
    <row r="149" spans="1:3">
      <c r="A149" s="3">
        <v>34200</v>
      </c>
      <c r="B149" s="3" t="s">
        <v>135</v>
      </c>
      <c r="C149" s="1">
        <v>1041903.02</v>
      </c>
    </row>
    <row r="150" spans="1:3">
      <c r="A150" s="3">
        <v>34205</v>
      </c>
      <c r="B150" s="3" t="s">
        <v>136</v>
      </c>
      <c r="C150" s="1">
        <v>424020.8</v>
      </c>
    </row>
    <row r="151" spans="1:3">
      <c r="A151" s="3">
        <v>34220</v>
      </c>
      <c r="B151" s="3" t="s">
        <v>137</v>
      </c>
      <c r="C151" s="1">
        <v>1076641.8800000001</v>
      </c>
    </row>
    <row r="152" spans="1:3">
      <c r="A152" s="3">
        <v>34230</v>
      </c>
      <c r="B152" s="3" t="s">
        <v>138</v>
      </c>
      <c r="C152" s="1">
        <v>386273.81</v>
      </c>
    </row>
    <row r="153" spans="1:3">
      <c r="A153" s="3">
        <v>34300</v>
      </c>
      <c r="B153" s="3" t="s">
        <v>139</v>
      </c>
      <c r="C153" s="1">
        <v>6506670.9699999997</v>
      </c>
    </row>
    <row r="154" spans="1:3">
      <c r="A154" s="3">
        <v>34400</v>
      </c>
      <c r="B154" s="3" t="s">
        <v>140</v>
      </c>
      <c r="C154" s="1">
        <v>2638674.6999999997</v>
      </c>
    </row>
    <row r="155" spans="1:3">
      <c r="A155" s="3">
        <v>34405</v>
      </c>
      <c r="B155" s="3" t="s">
        <v>141</v>
      </c>
      <c r="C155" s="1">
        <v>528924.05000000005</v>
      </c>
    </row>
    <row r="156" spans="1:3">
      <c r="A156" s="3">
        <v>34500</v>
      </c>
      <c r="B156" s="3" t="s">
        <v>142</v>
      </c>
      <c r="C156" s="1">
        <v>4784743.4700000007</v>
      </c>
    </row>
    <row r="157" spans="1:3">
      <c r="A157" s="3">
        <v>34501</v>
      </c>
      <c r="B157" s="3" t="s">
        <v>143</v>
      </c>
      <c r="C157" s="1">
        <v>59124.999999999993</v>
      </c>
    </row>
    <row r="158" spans="1:3">
      <c r="A158" s="3">
        <v>34505</v>
      </c>
      <c r="B158" s="3" t="s">
        <v>144</v>
      </c>
      <c r="C158" s="1">
        <v>662244.00999999989</v>
      </c>
    </row>
    <row r="159" spans="1:3">
      <c r="A159" s="3">
        <v>34600</v>
      </c>
      <c r="B159" s="3" t="s">
        <v>145</v>
      </c>
      <c r="C159" s="1">
        <v>1155439.78</v>
      </c>
    </row>
    <row r="160" spans="1:3">
      <c r="A160" s="3">
        <v>34605</v>
      </c>
      <c r="B160" s="3" t="s">
        <v>146</v>
      </c>
      <c r="C160" s="1">
        <v>230629.67</v>
      </c>
    </row>
    <row r="161" spans="1:3">
      <c r="A161" s="3">
        <v>34700</v>
      </c>
      <c r="B161" s="3" t="s">
        <v>147</v>
      </c>
      <c r="C161" s="1">
        <v>2928738.78</v>
      </c>
    </row>
    <row r="162" spans="1:3">
      <c r="A162" s="3">
        <v>34800</v>
      </c>
      <c r="B162" s="3" t="s">
        <v>148</v>
      </c>
      <c r="C162" s="1">
        <v>364145.67</v>
      </c>
    </row>
    <row r="163" spans="1:3">
      <c r="A163" s="3">
        <v>34900</v>
      </c>
      <c r="B163" s="3" t="s">
        <v>338</v>
      </c>
      <c r="C163" s="1">
        <v>6821564.7199999997</v>
      </c>
    </row>
    <row r="164" spans="1:3">
      <c r="A164" s="3">
        <v>34901</v>
      </c>
      <c r="B164" s="3" t="s">
        <v>339</v>
      </c>
      <c r="C164" s="1">
        <v>160621.75</v>
      </c>
    </row>
    <row r="165" spans="1:3">
      <c r="A165" s="3">
        <v>34903</v>
      </c>
      <c r="B165" s="3" t="s">
        <v>149</v>
      </c>
      <c r="C165" s="1">
        <v>15781.250000000002</v>
      </c>
    </row>
    <row r="166" spans="1:3">
      <c r="A166" s="3">
        <v>34905</v>
      </c>
      <c r="B166" s="3" t="s">
        <v>150</v>
      </c>
      <c r="C166" s="1">
        <v>682546.55999999994</v>
      </c>
    </row>
    <row r="167" spans="1:3">
      <c r="A167" s="3">
        <v>34910</v>
      </c>
      <c r="B167" s="3" t="s">
        <v>151</v>
      </c>
      <c r="C167" s="1">
        <v>2086045.95</v>
      </c>
    </row>
    <row r="168" spans="1:3">
      <c r="A168" s="3">
        <v>35000</v>
      </c>
      <c r="B168" s="3" t="s">
        <v>152</v>
      </c>
      <c r="C168" s="1">
        <v>1405969.6500000001</v>
      </c>
    </row>
    <row r="169" spans="1:3">
      <c r="A169" s="3">
        <v>35005</v>
      </c>
      <c r="B169" s="3" t="s">
        <v>153</v>
      </c>
      <c r="C169" s="1">
        <v>652312.6100000001</v>
      </c>
    </row>
    <row r="170" spans="1:3">
      <c r="A170" s="3">
        <v>35100</v>
      </c>
      <c r="B170" s="3" t="s">
        <v>154</v>
      </c>
      <c r="C170" s="1">
        <v>12225485.780000001</v>
      </c>
    </row>
    <row r="171" spans="1:3">
      <c r="A171" s="3">
        <v>35105</v>
      </c>
      <c r="B171" s="3" t="s">
        <v>155</v>
      </c>
      <c r="C171" s="1">
        <v>1118699.43</v>
      </c>
    </row>
    <row r="172" spans="1:3">
      <c r="A172" s="3">
        <v>35106</v>
      </c>
      <c r="B172" s="3" t="s">
        <v>156</v>
      </c>
      <c r="C172" s="1">
        <v>245519.01000000004</v>
      </c>
    </row>
    <row r="173" spans="1:3">
      <c r="A173" s="3">
        <v>35200</v>
      </c>
      <c r="B173" s="3" t="s">
        <v>157</v>
      </c>
      <c r="C173" s="1">
        <v>558443.27</v>
      </c>
    </row>
    <row r="174" spans="1:3">
      <c r="A174" s="3">
        <v>35300</v>
      </c>
      <c r="B174" s="3" t="s">
        <v>158</v>
      </c>
      <c r="C174" s="1">
        <v>3540210.1800000006</v>
      </c>
    </row>
    <row r="175" spans="1:3">
      <c r="A175" s="3">
        <v>35305</v>
      </c>
      <c r="B175" s="3" t="s">
        <v>159</v>
      </c>
      <c r="C175" s="1">
        <v>1416018.6099999999</v>
      </c>
    </row>
    <row r="176" spans="1:3">
      <c r="A176" s="3">
        <v>35400</v>
      </c>
      <c r="B176" s="3" t="s">
        <v>160</v>
      </c>
      <c r="C176" s="1">
        <v>2810372.99</v>
      </c>
    </row>
    <row r="177" spans="1:3">
      <c r="A177" s="3">
        <v>35401</v>
      </c>
      <c r="B177" s="3" t="s">
        <v>161</v>
      </c>
      <c r="C177" s="1">
        <v>30538.75</v>
      </c>
    </row>
    <row r="178" spans="1:3">
      <c r="A178" s="3">
        <v>35405</v>
      </c>
      <c r="B178" s="3" t="s">
        <v>162</v>
      </c>
      <c r="C178" s="1">
        <v>911936.21999999986</v>
      </c>
    </row>
    <row r="179" spans="1:3">
      <c r="A179" s="3">
        <v>35500</v>
      </c>
      <c r="B179" s="3" t="s">
        <v>163</v>
      </c>
      <c r="C179" s="1">
        <v>3756895.9599999995</v>
      </c>
    </row>
    <row r="180" spans="1:3">
      <c r="A180" s="3">
        <v>35600</v>
      </c>
      <c r="B180" s="3" t="s">
        <v>164</v>
      </c>
      <c r="C180" s="1">
        <v>1616173.8</v>
      </c>
    </row>
    <row r="181" spans="1:3">
      <c r="A181" s="3">
        <v>35700</v>
      </c>
      <c r="B181" s="3" t="s">
        <v>165</v>
      </c>
      <c r="C181" s="1">
        <v>903061.41999999993</v>
      </c>
    </row>
    <row r="182" spans="1:3">
      <c r="A182" s="3">
        <v>35800</v>
      </c>
      <c r="B182" s="3" t="s">
        <v>166</v>
      </c>
      <c r="C182" s="1">
        <v>1323850.21</v>
      </c>
    </row>
    <row r="183" spans="1:3">
      <c r="A183" s="3">
        <v>35805</v>
      </c>
      <c r="B183" s="3" t="s">
        <v>167</v>
      </c>
      <c r="C183" s="1">
        <v>289556.51999999996</v>
      </c>
    </row>
    <row r="184" spans="1:3">
      <c r="A184" s="3">
        <v>35900</v>
      </c>
      <c r="B184" s="3" t="s">
        <v>168</v>
      </c>
      <c r="C184" s="1">
        <v>2295798.7600000002</v>
      </c>
    </row>
    <row r="185" spans="1:3">
      <c r="A185" s="3">
        <v>35905</v>
      </c>
      <c r="B185" s="3" t="s">
        <v>169</v>
      </c>
      <c r="C185" s="1">
        <v>340384.18</v>
      </c>
    </row>
    <row r="186" spans="1:3">
      <c r="A186" s="3">
        <v>36000</v>
      </c>
      <c r="B186" s="3" t="s">
        <v>170</v>
      </c>
      <c r="C186" s="1">
        <v>53706705.490000002</v>
      </c>
    </row>
    <row r="187" spans="1:3">
      <c r="A187" s="3">
        <v>36001</v>
      </c>
      <c r="B187" s="3" t="s">
        <v>171</v>
      </c>
      <c r="C187" s="1">
        <v>0</v>
      </c>
    </row>
    <row r="188" spans="1:3">
      <c r="A188" s="3">
        <v>36002</v>
      </c>
      <c r="B188" s="3" t="s">
        <v>556</v>
      </c>
      <c r="C188" s="1">
        <v>0</v>
      </c>
    </row>
    <row r="189" spans="1:3">
      <c r="A189" s="3">
        <v>36003</v>
      </c>
      <c r="B189" s="3" t="s">
        <v>172</v>
      </c>
      <c r="C189" s="1">
        <v>347983.27999999997</v>
      </c>
    </row>
    <row r="190" spans="1:3">
      <c r="A190" s="3">
        <v>36004</v>
      </c>
      <c r="B190" s="3" t="s">
        <v>340</v>
      </c>
      <c r="C190" s="1">
        <v>213006.12999999998</v>
      </c>
    </row>
    <row r="191" spans="1:3">
      <c r="A191" s="3">
        <v>36005</v>
      </c>
      <c r="B191" s="3" t="s">
        <v>173</v>
      </c>
      <c r="C191" s="1">
        <v>4673923.01</v>
      </c>
    </row>
    <row r="192" spans="1:3">
      <c r="A192" s="3">
        <v>36006</v>
      </c>
      <c r="B192" s="3" t="s">
        <v>174</v>
      </c>
      <c r="C192" s="1">
        <v>567320.30999999994</v>
      </c>
    </row>
    <row r="193" spans="1:3">
      <c r="A193" s="3">
        <v>36007</v>
      </c>
      <c r="B193" s="3" t="s">
        <v>175</v>
      </c>
      <c r="C193" s="1">
        <v>182201.86</v>
      </c>
    </row>
    <row r="194" spans="1:3">
      <c r="A194" s="3">
        <v>36008</v>
      </c>
      <c r="B194" s="3" t="s">
        <v>176</v>
      </c>
      <c r="C194" s="1">
        <v>473447.00999999995</v>
      </c>
    </row>
    <row r="195" spans="1:3">
      <c r="A195" s="3">
        <v>36009</v>
      </c>
      <c r="B195" s="3" t="s">
        <v>177</v>
      </c>
      <c r="C195" s="1">
        <v>84318.310000000012</v>
      </c>
    </row>
    <row r="196" spans="1:3">
      <c r="A196" s="3">
        <v>36100</v>
      </c>
      <c r="B196" s="3" t="s">
        <v>178</v>
      </c>
      <c r="C196" s="1">
        <v>732477.58</v>
      </c>
    </row>
    <row r="197" spans="1:3">
      <c r="A197" s="3">
        <v>36102</v>
      </c>
      <c r="B197" s="3" t="s">
        <v>179</v>
      </c>
      <c r="C197" s="1">
        <v>199453.47999999998</v>
      </c>
    </row>
    <row r="198" spans="1:3">
      <c r="A198" s="3">
        <v>36105</v>
      </c>
      <c r="B198" s="3" t="s">
        <v>180</v>
      </c>
      <c r="C198" s="1">
        <v>380646.68</v>
      </c>
    </row>
    <row r="199" spans="1:3">
      <c r="A199" s="3">
        <v>36200</v>
      </c>
      <c r="B199" s="3" t="s">
        <v>181</v>
      </c>
      <c r="C199" s="1">
        <v>1469121.4100000001</v>
      </c>
    </row>
    <row r="200" spans="1:3">
      <c r="A200" s="3">
        <v>36205</v>
      </c>
      <c r="B200" s="3" t="s">
        <v>182</v>
      </c>
      <c r="C200" s="1">
        <v>274707.78000000003</v>
      </c>
    </row>
    <row r="201" spans="1:3">
      <c r="A201" s="3">
        <v>36300</v>
      </c>
      <c r="B201" s="3" t="s">
        <v>183</v>
      </c>
      <c r="C201" s="1">
        <v>4693952.2599999988</v>
      </c>
    </row>
    <row r="202" spans="1:3">
      <c r="A202" s="3">
        <v>36301</v>
      </c>
      <c r="B202" s="3" t="s">
        <v>184</v>
      </c>
      <c r="C202" s="1">
        <v>88850.709999999992</v>
      </c>
    </row>
    <row r="203" spans="1:3">
      <c r="A203" s="3">
        <v>36302</v>
      </c>
      <c r="B203" s="3" t="s">
        <v>185</v>
      </c>
      <c r="C203" s="1">
        <v>122356.03000000003</v>
      </c>
    </row>
    <row r="204" spans="1:3">
      <c r="A204" s="3">
        <v>36303</v>
      </c>
      <c r="B204" s="3" t="s">
        <v>341</v>
      </c>
      <c r="C204" s="1">
        <v>146998.70000000001</v>
      </c>
    </row>
    <row r="205" spans="1:3">
      <c r="A205" s="3">
        <v>36305</v>
      </c>
      <c r="B205" s="3" t="s">
        <v>186</v>
      </c>
      <c r="C205" s="1">
        <v>1008169.1899999998</v>
      </c>
    </row>
    <row r="206" spans="1:3">
      <c r="A206" s="3">
        <v>36310</v>
      </c>
      <c r="B206" s="3" t="s">
        <v>328</v>
      </c>
      <c r="C206" s="1">
        <v>0</v>
      </c>
    </row>
    <row r="207" spans="1:3">
      <c r="A207" s="3">
        <v>36400</v>
      </c>
      <c r="B207" s="3" t="s">
        <v>187</v>
      </c>
      <c r="C207" s="1">
        <v>5162935.8000000007</v>
      </c>
    </row>
    <row r="208" spans="1:3">
      <c r="A208" s="3">
        <v>36405</v>
      </c>
      <c r="B208" s="3" t="s">
        <v>342</v>
      </c>
      <c r="C208" s="1">
        <v>811884.89</v>
      </c>
    </row>
    <row r="209" spans="1:3">
      <c r="A209" s="3">
        <v>36500</v>
      </c>
      <c r="B209" s="3" t="s">
        <v>188</v>
      </c>
      <c r="C209" s="1">
        <v>10055141.880000001</v>
      </c>
    </row>
    <row r="210" spans="1:3">
      <c r="A210" s="3">
        <v>36501</v>
      </c>
      <c r="B210" s="3" t="s">
        <v>189</v>
      </c>
      <c r="C210" s="1">
        <v>115132.44999999998</v>
      </c>
    </row>
    <row r="211" spans="1:3">
      <c r="A211" s="3">
        <v>36502</v>
      </c>
      <c r="B211" s="3" t="s">
        <v>190</v>
      </c>
      <c r="C211" s="1">
        <v>39630.33</v>
      </c>
    </row>
    <row r="212" spans="1:3">
      <c r="A212" s="3">
        <v>36505</v>
      </c>
      <c r="B212" s="3" t="s">
        <v>191</v>
      </c>
      <c r="C212" s="1">
        <v>2041296.1</v>
      </c>
    </row>
    <row r="213" spans="1:3">
      <c r="A213" s="3">
        <v>36600</v>
      </c>
      <c r="B213" s="3" t="s">
        <v>192</v>
      </c>
      <c r="C213" s="1">
        <v>764707.7</v>
      </c>
    </row>
    <row r="214" spans="1:3">
      <c r="A214" s="3">
        <v>36601</v>
      </c>
      <c r="B214" s="3" t="s">
        <v>193</v>
      </c>
      <c r="C214" s="1">
        <v>346704.01999999996</v>
      </c>
    </row>
    <row r="215" spans="1:3">
      <c r="A215" s="3">
        <v>36700</v>
      </c>
      <c r="B215" s="3" t="s">
        <v>194</v>
      </c>
      <c r="C215" s="1">
        <v>8720710.2400000002</v>
      </c>
    </row>
    <row r="216" spans="1:3">
      <c r="A216" s="3">
        <v>36701</v>
      </c>
      <c r="B216" s="3" t="s">
        <v>195</v>
      </c>
      <c r="C216" s="1">
        <v>35364.189999999995</v>
      </c>
    </row>
    <row r="217" spans="1:3">
      <c r="A217" s="3">
        <v>36705</v>
      </c>
      <c r="B217" s="3" t="s">
        <v>196</v>
      </c>
      <c r="C217" s="1">
        <v>1024834.69</v>
      </c>
    </row>
    <row r="218" spans="1:3">
      <c r="A218" s="3">
        <v>36800</v>
      </c>
      <c r="B218" s="3" t="s">
        <v>197</v>
      </c>
      <c r="C218" s="1">
        <v>3211624.9600000004</v>
      </c>
    </row>
    <row r="219" spans="1:3">
      <c r="A219" s="3">
        <v>36802</v>
      </c>
      <c r="B219" s="3" t="s">
        <v>198</v>
      </c>
      <c r="C219" s="1">
        <v>178144.52</v>
      </c>
    </row>
    <row r="220" spans="1:3">
      <c r="A220" s="3">
        <v>36810</v>
      </c>
      <c r="B220" s="3" t="s">
        <v>343</v>
      </c>
      <c r="C220" s="1">
        <v>6137157.7599999998</v>
      </c>
    </row>
    <row r="221" spans="1:3">
      <c r="A221" s="3">
        <v>36900</v>
      </c>
      <c r="B221" s="3" t="s">
        <v>199</v>
      </c>
      <c r="C221" s="1">
        <v>625903.63</v>
      </c>
    </row>
    <row r="222" spans="1:3">
      <c r="A222" s="3">
        <v>36901</v>
      </c>
      <c r="B222" s="3" t="s">
        <v>200</v>
      </c>
      <c r="C222" s="1">
        <v>245139.25</v>
      </c>
    </row>
    <row r="223" spans="1:3">
      <c r="A223" s="3">
        <v>36905</v>
      </c>
      <c r="B223" s="3" t="s">
        <v>201</v>
      </c>
      <c r="C223" s="1">
        <v>238325.09000000003</v>
      </c>
    </row>
    <row r="224" spans="1:3">
      <c r="A224" s="3">
        <v>37000</v>
      </c>
      <c r="B224" s="3" t="s">
        <v>202</v>
      </c>
      <c r="C224" s="1">
        <v>1978792.35</v>
      </c>
    </row>
    <row r="225" spans="1:3">
      <c r="A225" s="3">
        <v>37001</v>
      </c>
      <c r="B225" s="3" t="s">
        <v>324</v>
      </c>
      <c r="C225" s="1">
        <v>125944.04000000002</v>
      </c>
    </row>
    <row r="226" spans="1:3">
      <c r="A226" s="3">
        <v>37005</v>
      </c>
      <c r="B226" s="3" t="s">
        <v>203</v>
      </c>
      <c r="C226" s="1">
        <v>562023.79</v>
      </c>
    </row>
    <row r="227" spans="1:3">
      <c r="A227" s="3">
        <v>37100</v>
      </c>
      <c r="B227" s="3" t="s">
        <v>204</v>
      </c>
      <c r="C227" s="1">
        <v>3037350.66</v>
      </c>
    </row>
    <row r="228" spans="1:3">
      <c r="A228" s="3">
        <v>37200</v>
      </c>
      <c r="B228" s="3" t="s">
        <v>205</v>
      </c>
      <c r="C228" s="1">
        <v>662890.0199999999</v>
      </c>
    </row>
    <row r="229" spans="1:3">
      <c r="A229" s="3">
        <v>37300</v>
      </c>
      <c r="B229" s="3" t="s">
        <v>206</v>
      </c>
      <c r="C229" s="1">
        <v>1705935.2</v>
      </c>
    </row>
    <row r="230" spans="1:3">
      <c r="A230" s="3">
        <v>37301</v>
      </c>
      <c r="B230" s="3" t="s">
        <v>207</v>
      </c>
      <c r="C230" s="1">
        <v>206512.63</v>
      </c>
    </row>
    <row r="231" spans="1:3">
      <c r="A231" s="3">
        <v>37305</v>
      </c>
      <c r="B231" s="3" t="s">
        <v>208</v>
      </c>
      <c r="C231" s="1">
        <v>525972.97000000009</v>
      </c>
    </row>
    <row r="232" spans="1:3">
      <c r="A232" s="3">
        <v>37400</v>
      </c>
      <c r="B232" s="3" t="s">
        <v>209</v>
      </c>
      <c r="C232" s="1">
        <v>8167725.4399999995</v>
      </c>
    </row>
    <row r="233" spans="1:3">
      <c r="A233" s="3">
        <v>37405</v>
      </c>
      <c r="B233" s="3" t="s">
        <v>210</v>
      </c>
      <c r="C233" s="1">
        <v>1810062.7300000002</v>
      </c>
    </row>
    <row r="234" spans="1:3">
      <c r="A234" s="3">
        <v>37500</v>
      </c>
      <c r="B234" s="3" t="s">
        <v>211</v>
      </c>
      <c r="C234" s="1">
        <v>1004915.2299999999</v>
      </c>
    </row>
    <row r="235" spans="1:3">
      <c r="A235" s="3">
        <v>37600</v>
      </c>
      <c r="B235" s="3" t="s">
        <v>212</v>
      </c>
      <c r="C235" s="1">
        <v>5531870.6300000008</v>
      </c>
    </row>
    <row r="236" spans="1:3">
      <c r="A236" s="3">
        <v>37601</v>
      </c>
      <c r="B236" s="3" t="s">
        <v>213</v>
      </c>
      <c r="C236" s="1">
        <v>367893.64000000007</v>
      </c>
    </row>
    <row r="237" spans="1:3">
      <c r="A237" s="3">
        <v>37605</v>
      </c>
      <c r="B237" s="3" t="s">
        <v>214</v>
      </c>
      <c r="C237" s="1">
        <v>695168.2</v>
      </c>
    </row>
    <row r="238" spans="1:3">
      <c r="A238" s="3">
        <v>37610</v>
      </c>
      <c r="B238" s="3" t="s">
        <v>215</v>
      </c>
      <c r="C238" s="1">
        <v>1690345.5699999998</v>
      </c>
    </row>
    <row r="239" spans="1:3">
      <c r="A239" s="3">
        <v>37700</v>
      </c>
      <c r="B239" s="3" t="s">
        <v>216</v>
      </c>
      <c r="C239" s="1">
        <v>2474954.98</v>
      </c>
    </row>
    <row r="240" spans="1:3">
      <c r="A240" s="3">
        <v>37705</v>
      </c>
      <c r="B240" s="3" t="s">
        <v>217</v>
      </c>
      <c r="C240" s="1">
        <v>763658.7300000001</v>
      </c>
    </row>
    <row r="241" spans="1:3">
      <c r="A241" s="3">
        <v>37800</v>
      </c>
      <c r="B241" s="3" t="s">
        <v>218</v>
      </c>
      <c r="C241" s="1">
        <v>7946438.6899999995</v>
      </c>
    </row>
    <row r="242" spans="1:3">
      <c r="A242" s="3">
        <v>37801</v>
      </c>
      <c r="B242" s="3" t="s">
        <v>219</v>
      </c>
      <c r="C242" s="1">
        <v>53695.07</v>
      </c>
    </row>
    <row r="243" spans="1:3">
      <c r="A243" s="3">
        <v>37805</v>
      </c>
      <c r="B243" s="3" t="s">
        <v>220</v>
      </c>
      <c r="C243" s="1">
        <v>613569.24</v>
      </c>
    </row>
    <row r="244" spans="1:3">
      <c r="A244" s="3">
        <v>37900</v>
      </c>
      <c r="B244" s="3" t="s">
        <v>221</v>
      </c>
      <c r="C244" s="1">
        <v>3911238.7399999998</v>
      </c>
    </row>
    <row r="245" spans="1:3">
      <c r="A245" s="3">
        <v>37901</v>
      </c>
      <c r="B245" s="3" t="s">
        <v>222</v>
      </c>
      <c r="C245" s="1">
        <v>89418.11</v>
      </c>
    </row>
    <row r="246" spans="1:3">
      <c r="A246" s="3">
        <v>37905</v>
      </c>
      <c r="B246" s="3" t="s">
        <v>223</v>
      </c>
      <c r="C246" s="1">
        <v>513591.62000000011</v>
      </c>
    </row>
    <row r="247" spans="1:3">
      <c r="A247" s="3">
        <v>38000</v>
      </c>
      <c r="B247" s="3" t="s">
        <v>224</v>
      </c>
      <c r="C247" s="1">
        <v>6654063.4800000004</v>
      </c>
    </row>
    <row r="248" spans="1:3">
      <c r="A248" s="3">
        <v>38005</v>
      </c>
      <c r="B248" s="3" t="s">
        <v>225</v>
      </c>
      <c r="C248" s="1">
        <v>1339842.4100000001</v>
      </c>
    </row>
    <row r="249" spans="1:3">
      <c r="A249" s="3">
        <v>38100</v>
      </c>
      <c r="B249" s="3" t="s">
        <v>226</v>
      </c>
      <c r="C249" s="1">
        <v>3100921.29</v>
      </c>
    </row>
    <row r="250" spans="1:3">
      <c r="A250" s="3">
        <v>38105</v>
      </c>
      <c r="B250" s="3" t="s">
        <v>227</v>
      </c>
      <c r="C250" s="1">
        <v>617883.31000000006</v>
      </c>
    </row>
    <row r="251" spans="1:3">
      <c r="A251" s="3">
        <v>38200</v>
      </c>
      <c r="B251" s="3" t="s">
        <v>228</v>
      </c>
      <c r="C251" s="1">
        <v>2836911.46</v>
      </c>
    </row>
    <row r="252" spans="1:3">
      <c r="A252" s="3">
        <v>38205</v>
      </c>
      <c r="B252" s="3" t="s">
        <v>229</v>
      </c>
      <c r="C252" s="1">
        <v>430696.44</v>
      </c>
    </row>
    <row r="253" spans="1:3">
      <c r="A253" s="3">
        <v>38210</v>
      </c>
      <c r="B253" s="3" t="s">
        <v>230</v>
      </c>
      <c r="C253" s="1">
        <v>1080148.1799999997</v>
      </c>
    </row>
    <row r="254" spans="1:3">
      <c r="A254" s="3">
        <v>38300</v>
      </c>
      <c r="B254" s="3" t="s">
        <v>231</v>
      </c>
      <c r="C254" s="1">
        <v>1989985.95</v>
      </c>
    </row>
    <row r="255" spans="1:3">
      <c r="A255" s="3">
        <v>38400</v>
      </c>
      <c r="B255" s="3" t="s">
        <v>232</v>
      </c>
      <c r="C255" s="1">
        <v>2776451.6199999992</v>
      </c>
    </row>
    <row r="256" spans="1:3">
      <c r="A256" s="3">
        <v>38402</v>
      </c>
      <c r="B256" s="3" t="s">
        <v>233</v>
      </c>
      <c r="C256" s="1">
        <v>180310.07999999996</v>
      </c>
    </row>
    <row r="257" spans="1:3">
      <c r="A257" s="3">
        <v>38405</v>
      </c>
      <c r="B257" s="3" t="s">
        <v>234</v>
      </c>
      <c r="C257" s="1">
        <v>698285.32000000018</v>
      </c>
    </row>
    <row r="258" spans="1:3">
      <c r="A258" s="3">
        <v>38500</v>
      </c>
      <c r="B258" s="3" t="s">
        <v>235</v>
      </c>
      <c r="C258" s="1">
        <v>2158515.6800000002</v>
      </c>
    </row>
    <row r="259" spans="1:3">
      <c r="A259" s="3">
        <v>38600</v>
      </c>
      <c r="B259" s="3" t="s">
        <v>236</v>
      </c>
      <c r="C259" s="1">
        <v>2775391.0400000005</v>
      </c>
    </row>
    <row r="260" spans="1:3">
      <c r="A260" s="3">
        <v>38601</v>
      </c>
      <c r="B260" s="3" t="s">
        <v>237</v>
      </c>
      <c r="C260" s="1">
        <v>32535.3</v>
      </c>
    </row>
    <row r="261" spans="1:3">
      <c r="A261" s="3">
        <v>38602</v>
      </c>
      <c r="B261" s="3" t="s">
        <v>238</v>
      </c>
      <c r="C261" s="1">
        <v>229700.81</v>
      </c>
    </row>
    <row r="262" spans="1:3">
      <c r="A262" s="3">
        <v>38605</v>
      </c>
      <c r="B262" s="3" t="s">
        <v>239</v>
      </c>
      <c r="C262" s="1">
        <v>762378.26000000013</v>
      </c>
    </row>
    <row r="263" spans="1:3">
      <c r="A263" s="3">
        <v>38610</v>
      </c>
      <c r="B263" s="3" t="s">
        <v>240</v>
      </c>
      <c r="C263" s="1">
        <v>614142.49000000011</v>
      </c>
    </row>
    <row r="264" spans="1:3">
      <c r="A264" s="3">
        <v>38620</v>
      </c>
      <c r="B264" s="3" t="s">
        <v>241</v>
      </c>
      <c r="C264" s="1">
        <v>462084.43999999994</v>
      </c>
    </row>
    <row r="265" spans="1:3">
      <c r="A265" s="3">
        <v>38700</v>
      </c>
      <c r="B265" s="3" t="s">
        <v>242</v>
      </c>
      <c r="C265" s="1">
        <v>804259.04999999993</v>
      </c>
    </row>
    <row r="266" spans="1:3">
      <c r="A266" s="3">
        <v>38701</v>
      </c>
      <c r="B266" s="3" t="s">
        <v>243</v>
      </c>
      <c r="C266" s="1">
        <v>54814.840000000004</v>
      </c>
    </row>
    <row r="267" spans="1:3">
      <c r="A267" s="3">
        <v>38800</v>
      </c>
      <c r="B267" s="3" t="s">
        <v>244</v>
      </c>
      <c r="C267" s="1">
        <v>1411572.81</v>
      </c>
    </row>
    <row r="268" spans="1:3">
      <c r="A268" s="3">
        <v>38801</v>
      </c>
      <c r="B268" s="3" t="s">
        <v>245</v>
      </c>
      <c r="C268" s="1">
        <v>109017.15000000001</v>
      </c>
    </row>
    <row r="269" spans="1:3">
      <c r="A269" s="3">
        <v>38900</v>
      </c>
      <c r="B269" s="3" t="s">
        <v>246</v>
      </c>
      <c r="C269" s="1">
        <v>338261.27999999997</v>
      </c>
    </row>
    <row r="270" spans="1:3">
      <c r="A270" s="3">
        <v>39000</v>
      </c>
      <c r="B270" s="3" t="s">
        <v>247</v>
      </c>
      <c r="C270" s="1">
        <v>14346750.479999999</v>
      </c>
    </row>
    <row r="271" spans="1:3">
      <c r="A271" s="3">
        <v>39100</v>
      </c>
      <c r="B271" s="3" t="s">
        <v>248</v>
      </c>
      <c r="C271" s="1">
        <v>2079777.15</v>
      </c>
    </row>
    <row r="272" spans="1:3">
      <c r="A272" s="3">
        <v>39101</v>
      </c>
      <c r="B272" s="3" t="s">
        <v>249</v>
      </c>
      <c r="C272" s="1">
        <v>245016.49</v>
      </c>
    </row>
    <row r="273" spans="1:3">
      <c r="A273" s="3">
        <v>39105</v>
      </c>
      <c r="B273" s="3" t="s">
        <v>250</v>
      </c>
      <c r="C273" s="1">
        <v>758976.83</v>
      </c>
    </row>
    <row r="274" spans="1:3">
      <c r="A274" s="3">
        <v>39200</v>
      </c>
      <c r="B274" s="3" t="s">
        <v>344</v>
      </c>
      <c r="C274" s="1">
        <v>59984212.159999996</v>
      </c>
    </row>
    <row r="275" spans="1:3">
      <c r="A275" s="3">
        <v>39201</v>
      </c>
      <c r="B275" s="3" t="s">
        <v>251</v>
      </c>
      <c r="C275" s="1">
        <v>127468.01000000001</v>
      </c>
    </row>
    <row r="276" spans="1:3">
      <c r="A276" s="3">
        <v>39204</v>
      </c>
      <c r="B276" s="3" t="s">
        <v>252</v>
      </c>
      <c r="C276" s="1">
        <v>229692.06999999998</v>
      </c>
    </row>
    <row r="277" spans="1:3">
      <c r="A277" s="3">
        <v>39205</v>
      </c>
      <c r="B277" s="3" t="s">
        <v>253</v>
      </c>
      <c r="C277" s="1">
        <v>5312782.16</v>
      </c>
    </row>
    <row r="278" spans="1:3">
      <c r="A278" s="3">
        <v>39208</v>
      </c>
      <c r="B278" s="3" t="s">
        <v>345</v>
      </c>
      <c r="C278" s="1">
        <v>326345.63</v>
      </c>
    </row>
    <row r="279" spans="1:3">
      <c r="A279" s="3">
        <v>39209</v>
      </c>
      <c r="B279" s="3" t="s">
        <v>254</v>
      </c>
      <c r="C279" s="1">
        <v>149320.16999999998</v>
      </c>
    </row>
    <row r="280" spans="1:3">
      <c r="A280" s="3">
        <v>39220</v>
      </c>
      <c r="B280" s="3" t="s">
        <v>771</v>
      </c>
      <c r="C280" s="1">
        <v>58948.539999999994</v>
      </c>
    </row>
    <row r="281" spans="1:3">
      <c r="A281" s="3">
        <v>39300</v>
      </c>
      <c r="B281" s="3" t="s">
        <v>255</v>
      </c>
      <c r="C281" s="1">
        <v>813517.14</v>
      </c>
    </row>
    <row r="282" spans="1:3">
      <c r="A282" s="3">
        <v>39301</v>
      </c>
      <c r="B282" s="3" t="s">
        <v>256</v>
      </c>
      <c r="C282" s="1">
        <v>30263.120000000003</v>
      </c>
    </row>
    <row r="283" spans="1:3">
      <c r="A283" s="3">
        <v>39400</v>
      </c>
      <c r="B283" s="3" t="s">
        <v>257</v>
      </c>
      <c r="C283" s="1">
        <v>598221.63000000012</v>
      </c>
    </row>
    <row r="284" spans="1:3">
      <c r="A284" s="3">
        <v>39401</v>
      </c>
      <c r="B284" s="3" t="s">
        <v>258</v>
      </c>
      <c r="C284" s="1">
        <v>315696.45</v>
      </c>
    </row>
    <row r="285" spans="1:3">
      <c r="A285" s="3">
        <v>39500</v>
      </c>
      <c r="B285" s="3" t="s">
        <v>259</v>
      </c>
      <c r="C285" s="1">
        <v>1901737.16</v>
      </c>
    </row>
    <row r="286" spans="1:3">
      <c r="A286" s="3">
        <v>39501</v>
      </c>
      <c r="B286" s="3" t="s">
        <v>260</v>
      </c>
      <c r="C286" s="1">
        <v>47678.37999999999</v>
      </c>
    </row>
    <row r="287" spans="1:3">
      <c r="A287" s="3">
        <v>39600</v>
      </c>
      <c r="B287" s="3" t="s">
        <v>261</v>
      </c>
      <c r="C287" s="1">
        <v>6280268.7800000003</v>
      </c>
    </row>
    <row r="288" spans="1:3">
      <c r="A288" s="3">
        <v>39605</v>
      </c>
      <c r="B288" s="3" t="s">
        <v>262</v>
      </c>
      <c r="C288" s="1">
        <v>934844.22000000009</v>
      </c>
    </row>
    <row r="289" spans="1:3">
      <c r="A289" s="3">
        <v>39700</v>
      </c>
      <c r="B289" s="3" t="s">
        <v>263</v>
      </c>
      <c r="C289" s="1">
        <v>3368073.1599999997</v>
      </c>
    </row>
    <row r="290" spans="1:3">
      <c r="A290" s="3">
        <v>39703</v>
      </c>
      <c r="B290" s="3" t="s">
        <v>264</v>
      </c>
      <c r="C290" s="1">
        <v>193940.40000000005</v>
      </c>
    </row>
    <row r="291" spans="1:3">
      <c r="A291" s="3">
        <v>39705</v>
      </c>
      <c r="B291" s="3" t="s">
        <v>265</v>
      </c>
      <c r="C291" s="1">
        <v>889286.82</v>
      </c>
    </row>
    <row r="292" spans="1:3">
      <c r="A292" s="3">
        <v>39800</v>
      </c>
      <c r="B292" s="3" t="s">
        <v>266</v>
      </c>
      <c r="C292" s="1">
        <v>3887678.3800000004</v>
      </c>
    </row>
    <row r="293" spans="1:3">
      <c r="A293" s="3">
        <v>39805</v>
      </c>
      <c r="B293" s="3" t="s">
        <v>267</v>
      </c>
      <c r="C293" s="1">
        <v>492683.79000000004</v>
      </c>
    </row>
    <row r="294" spans="1:3">
      <c r="A294" s="3">
        <v>39900</v>
      </c>
      <c r="B294" s="3" t="s">
        <v>268</v>
      </c>
      <c r="C294" s="1">
        <v>1987533.9999999998</v>
      </c>
    </row>
    <row r="295" spans="1:3">
      <c r="A295" s="5">
        <v>40000</v>
      </c>
      <c r="B295" s="5" t="s">
        <v>683</v>
      </c>
      <c r="C295" s="1">
        <v>4624512.7699999996</v>
      </c>
    </row>
    <row r="296" spans="1:3">
      <c r="A296" s="3">
        <v>51000</v>
      </c>
      <c r="B296" s="3" t="s">
        <v>269</v>
      </c>
      <c r="C296" s="1">
        <v>32884311.539999999</v>
      </c>
    </row>
    <row r="297" spans="1:3">
      <c r="A297" s="3">
        <v>51000.1</v>
      </c>
      <c r="B297" s="3" t="s">
        <v>662</v>
      </c>
      <c r="C297" s="1">
        <v>203348</v>
      </c>
    </row>
    <row r="298" spans="1:3">
      <c r="A298" s="3">
        <v>51000.2</v>
      </c>
      <c r="B298" s="3" t="s">
        <v>663</v>
      </c>
      <c r="C298" s="1">
        <v>831313</v>
      </c>
    </row>
    <row r="299" spans="1:3">
      <c r="A299" s="5">
        <v>60000</v>
      </c>
      <c r="B299" s="5" t="s">
        <v>684</v>
      </c>
      <c r="C299" s="1">
        <v>226402.76</v>
      </c>
    </row>
    <row r="300" spans="1:3">
      <c r="A300" s="3">
        <v>90901</v>
      </c>
      <c r="B300" s="3" t="s">
        <v>685</v>
      </c>
      <c r="C300" s="1">
        <v>935610.67</v>
      </c>
    </row>
    <row r="301" spans="1:3">
      <c r="A301" s="3">
        <v>91041</v>
      </c>
      <c r="B301" s="3" t="s">
        <v>686</v>
      </c>
      <c r="C301" s="1">
        <v>160324.69</v>
      </c>
    </row>
    <row r="302" spans="1:3">
      <c r="A302" s="3">
        <v>91111</v>
      </c>
      <c r="B302" s="3" t="s">
        <v>687</v>
      </c>
      <c r="C302" s="1">
        <v>93204.17</v>
      </c>
    </row>
    <row r="303" spans="1:3">
      <c r="A303" s="3">
        <v>91151</v>
      </c>
      <c r="B303" s="3" t="s">
        <v>688</v>
      </c>
      <c r="C303" s="1">
        <v>224425.72000000003</v>
      </c>
    </row>
    <row r="304" spans="1:3">
      <c r="A304" s="3">
        <v>98101</v>
      </c>
      <c r="B304" s="3" t="s">
        <v>689</v>
      </c>
      <c r="C304" s="1">
        <v>1206162.3500000001</v>
      </c>
    </row>
    <row r="305" spans="1:3">
      <c r="A305" s="3">
        <v>98103</v>
      </c>
      <c r="B305" s="3" t="s">
        <v>690</v>
      </c>
      <c r="C305" s="1">
        <v>225307.66000000003</v>
      </c>
    </row>
    <row r="306" spans="1:3">
      <c r="A306" s="3">
        <v>98111</v>
      </c>
      <c r="B306" s="3" t="s">
        <v>691</v>
      </c>
      <c r="C306" s="1">
        <v>394983.33999999997</v>
      </c>
    </row>
    <row r="307" spans="1:3">
      <c r="A307" s="3">
        <v>98131</v>
      </c>
      <c r="B307" s="3" t="s">
        <v>692</v>
      </c>
      <c r="C307" s="1">
        <v>110512.98000000001</v>
      </c>
    </row>
    <row r="308" spans="1:3">
      <c r="A308" s="3">
        <v>99401</v>
      </c>
      <c r="B308" s="3" t="s">
        <v>693</v>
      </c>
      <c r="C308" s="1">
        <v>353970.56</v>
      </c>
    </row>
    <row r="309" spans="1:3">
      <c r="A309" s="3">
        <v>99521</v>
      </c>
      <c r="B309" s="3" t="s">
        <v>694</v>
      </c>
      <c r="C309" s="1">
        <v>176709.35</v>
      </c>
    </row>
    <row r="310" spans="1:3">
      <c r="A310" s="3">
        <v>99831</v>
      </c>
      <c r="B310" s="3" t="s">
        <v>695</v>
      </c>
      <c r="C310" s="1">
        <v>25739.029999999995</v>
      </c>
    </row>
    <row r="311" spans="1:3">
      <c r="B311" s="4"/>
      <c r="C311" s="104">
        <f>SUM(C3:C310)</f>
        <v>1103026708.5499995</v>
      </c>
    </row>
  </sheetData>
  <autoFilter ref="B1:C312" xr:uid="{CAF8FA8D-222B-48B4-9A14-EBBAF0B6670C}"/>
  <sortState xmlns:xlrd2="http://schemas.microsoft.com/office/spreadsheetml/2017/richdata2" ref="A3:C310">
    <sortCondition ref="A3:A31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1D19-1CC1-4910-BA8B-02B89FBC1A8E}">
  <dimension ref="A1:C316"/>
  <sheetViews>
    <sheetView zoomScale="80" zoomScaleNormal="80" workbookViewId="0">
      <selection activeCell="C310" sqref="C310"/>
    </sheetView>
  </sheetViews>
  <sheetFormatPr defaultColWidth="9.109375" defaultRowHeight="14.4"/>
  <cols>
    <col min="1" max="1" width="12.109375" style="3" bestFit="1" customWidth="1"/>
    <col min="2" max="2" width="53.6640625" style="3" bestFit="1" customWidth="1"/>
    <col min="3" max="3" width="28.6640625" style="14" customWidth="1"/>
    <col min="4" max="16384" width="9.109375" style="3"/>
  </cols>
  <sheetData>
    <row r="1" spans="1:3">
      <c r="A1" s="3" t="s">
        <v>330</v>
      </c>
      <c r="B1" s="3" t="s">
        <v>331</v>
      </c>
      <c r="C1" s="123" t="s">
        <v>784</v>
      </c>
    </row>
    <row r="2" spans="1:3">
      <c r="A2" s="2" t="s">
        <v>360</v>
      </c>
      <c r="B2" s="3" t="s">
        <v>676</v>
      </c>
      <c r="C2" s="1">
        <v>0</v>
      </c>
    </row>
    <row r="3" spans="1:3">
      <c r="A3" s="3">
        <v>10200</v>
      </c>
      <c r="B3" s="3" t="s">
        <v>0</v>
      </c>
      <c r="C3" s="1">
        <v>950853.54</v>
      </c>
    </row>
    <row r="4" spans="1:3">
      <c r="A4" s="3">
        <v>10400</v>
      </c>
      <c r="B4" s="3" t="s">
        <v>1</v>
      </c>
      <c r="C4" s="1">
        <v>2911901.5300000007</v>
      </c>
    </row>
    <row r="5" spans="1:3">
      <c r="A5" s="3">
        <v>10500</v>
      </c>
      <c r="B5" s="3" t="s">
        <v>2</v>
      </c>
      <c r="C5" s="1">
        <v>675657.81</v>
      </c>
    </row>
    <row r="6" spans="1:3">
      <c r="A6" s="3">
        <v>10700</v>
      </c>
      <c r="B6" s="3" t="s">
        <v>332</v>
      </c>
      <c r="C6" s="1">
        <v>4727938.93</v>
      </c>
    </row>
    <row r="7" spans="1:3">
      <c r="A7" s="3">
        <v>10800</v>
      </c>
      <c r="B7" s="3" t="s">
        <v>3</v>
      </c>
      <c r="C7" s="1">
        <v>19586717.93</v>
      </c>
    </row>
    <row r="8" spans="1:3">
      <c r="A8" s="3">
        <v>10850</v>
      </c>
      <c r="B8" s="3" t="s">
        <v>4</v>
      </c>
      <c r="C8" s="1">
        <v>220271.88999999998</v>
      </c>
    </row>
    <row r="9" spans="1:3">
      <c r="A9" s="3">
        <v>10900</v>
      </c>
      <c r="B9" s="3" t="s">
        <v>5</v>
      </c>
      <c r="C9" s="1">
        <v>1763598.4899999998</v>
      </c>
    </row>
    <row r="10" spans="1:3">
      <c r="A10" s="3">
        <v>10910</v>
      </c>
      <c r="B10" s="3" t="s">
        <v>6</v>
      </c>
      <c r="C10" s="1">
        <v>275097.18</v>
      </c>
    </row>
    <row r="11" spans="1:3">
      <c r="A11" s="3">
        <v>10930</v>
      </c>
      <c r="B11" s="3" t="s">
        <v>7</v>
      </c>
      <c r="C11" s="1">
        <v>2935403.9499999997</v>
      </c>
    </row>
    <row r="12" spans="1:3">
      <c r="A12" s="3">
        <v>10940</v>
      </c>
      <c r="B12" s="3" t="s">
        <v>8</v>
      </c>
      <c r="C12" s="1">
        <v>722366.66999999993</v>
      </c>
    </row>
    <row r="13" spans="1:3">
      <c r="A13" s="3">
        <v>10950</v>
      </c>
      <c r="B13" s="3" t="s">
        <v>9</v>
      </c>
      <c r="C13" s="1">
        <v>799962.26</v>
      </c>
    </row>
    <row r="14" spans="1:3">
      <c r="A14" s="3">
        <v>11050</v>
      </c>
      <c r="B14" s="3" t="s">
        <v>733</v>
      </c>
      <c r="C14" s="1">
        <v>257294.25</v>
      </c>
    </row>
    <row r="15" spans="1:3">
      <c r="A15" s="3">
        <v>11300</v>
      </c>
      <c r="B15" s="3" t="s">
        <v>10</v>
      </c>
      <c r="C15" s="1">
        <v>4938207.54</v>
      </c>
    </row>
    <row r="16" spans="1:3">
      <c r="A16" s="3">
        <v>11310</v>
      </c>
      <c r="B16" s="3" t="s">
        <v>11</v>
      </c>
      <c r="C16" s="1">
        <v>535235.36</v>
      </c>
    </row>
    <row r="17" spans="1:3">
      <c r="A17" s="3">
        <v>11600</v>
      </c>
      <c r="B17" s="3" t="s">
        <v>12</v>
      </c>
      <c r="C17" s="1">
        <v>1914559.8900000001</v>
      </c>
    </row>
    <row r="18" spans="1:3">
      <c r="A18" s="3">
        <v>11900</v>
      </c>
      <c r="B18" s="3" t="s">
        <v>13</v>
      </c>
      <c r="C18" s="1">
        <v>202924.24000000005</v>
      </c>
    </row>
    <row r="19" spans="1:3">
      <c r="A19" s="3">
        <v>12100</v>
      </c>
      <c r="B19" s="3" t="s">
        <v>14</v>
      </c>
      <c r="C19" s="1">
        <v>237184.15</v>
      </c>
    </row>
    <row r="20" spans="1:3">
      <c r="A20" s="3">
        <v>12150</v>
      </c>
      <c r="B20" s="3" t="s">
        <v>15</v>
      </c>
      <c r="C20" s="1">
        <v>35484.82</v>
      </c>
    </row>
    <row r="21" spans="1:3">
      <c r="A21" s="3">
        <v>12160</v>
      </c>
      <c r="B21" s="3" t="s">
        <v>16</v>
      </c>
      <c r="C21" s="1">
        <v>1905355.1900000002</v>
      </c>
    </row>
    <row r="22" spans="1:3">
      <c r="A22" s="3">
        <v>12220</v>
      </c>
      <c r="B22" s="3" t="s">
        <v>17</v>
      </c>
      <c r="C22" s="1">
        <v>48154865.109999999</v>
      </c>
    </row>
    <row r="23" spans="1:3">
      <c r="A23" s="3">
        <v>12510</v>
      </c>
      <c r="B23" s="3" t="s">
        <v>18</v>
      </c>
      <c r="C23" s="1">
        <v>5262976.96</v>
      </c>
    </row>
    <row r="24" spans="1:3">
      <c r="A24" s="3">
        <v>12600</v>
      </c>
      <c r="B24" s="3" t="s">
        <v>19</v>
      </c>
      <c r="C24" s="1">
        <v>1936960.06</v>
      </c>
    </row>
    <row r="25" spans="1:3">
      <c r="A25" s="3">
        <v>12700</v>
      </c>
      <c r="B25" s="3" t="s">
        <v>20</v>
      </c>
      <c r="C25" s="1">
        <v>1224470.46</v>
      </c>
    </row>
    <row r="26" spans="1:3">
      <c r="A26" s="3">
        <v>13500</v>
      </c>
      <c r="B26" s="3" t="s">
        <v>21</v>
      </c>
      <c r="C26" s="1">
        <v>4366437.55</v>
      </c>
    </row>
    <row r="27" spans="1:3">
      <c r="A27" s="3">
        <v>13700</v>
      </c>
      <c r="B27" s="3" t="s">
        <v>22</v>
      </c>
      <c r="C27" s="1">
        <v>517014.71000000008</v>
      </c>
    </row>
    <row r="28" spans="1:3">
      <c r="A28" s="3">
        <v>14300</v>
      </c>
      <c r="B28" s="3" t="s">
        <v>23</v>
      </c>
      <c r="C28" s="1">
        <v>1426758.9800000002</v>
      </c>
    </row>
    <row r="29" spans="1:3">
      <c r="A29" s="3">
        <v>14300.1</v>
      </c>
      <c r="B29" s="3" t="s">
        <v>399</v>
      </c>
      <c r="C29" s="1">
        <v>171105</v>
      </c>
    </row>
    <row r="30" spans="1:3">
      <c r="A30" s="3">
        <v>18400</v>
      </c>
      <c r="B30" s="3" t="s">
        <v>333</v>
      </c>
      <c r="C30" s="1">
        <v>5461932.7399999993</v>
      </c>
    </row>
    <row r="31" spans="1:3">
      <c r="A31" s="3">
        <v>18600</v>
      </c>
      <c r="B31" s="3" t="s">
        <v>24</v>
      </c>
      <c r="C31" s="1">
        <v>15757.59</v>
      </c>
    </row>
    <row r="32" spans="1:3">
      <c r="A32" s="3">
        <v>18640</v>
      </c>
      <c r="B32" s="3" t="s">
        <v>25</v>
      </c>
      <c r="C32" s="1">
        <v>1876.1999999999998</v>
      </c>
    </row>
    <row r="33" spans="1:3">
      <c r="A33" s="3">
        <v>18690</v>
      </c>
      <c r="B33" s="3" t="s">
        <v>26</v>
      </c>
      <c r="C33" s="1">
        <v>0</v>
      </c>
    </row>
    <row r="34" spans="1:3">
      <c r="A34" s="3">
        <v>18740</v>
      </c>
      <c r="B34" s="3" t="s">
        <v>27</v>
      </c>
      <c r="C34" s="1">
        <v>8063.1199999999981</v>
      </c>
    </row>
    <row r="35" spans="1:3">
      <c r="A35" s="3">
        <v>18780</v>
      </c>
      <c r="B35" s="3" t="s">
        <v>28</v>
      </c>
      <c r="C35" s="1">
        <v>17102.000000000004</v>
      </c>
    </row>
    <row r="36" spans="1:3">
      <c r="A36" s="3">
        <v>19005</v>
      </c>
      <c r="B36" s="3" t="s">
        <v>29</v>
      </c>
      <c r="C36" s="1">
        <v>876350.5</v>
      </c>
    </row>
    <row r="37" spans="1:3">
      <c r="A37" s="3">
        <v>19100</v>
      </c>
      <c r="B37" s="3" t="s">
        <v>30</v>
      </c>
      <c r="C37" s="1">
        <v>65252919.370000005</v>
      </c>
    </row>
    <row r="38" spans="1:3">
      <c r="A38" s="3">
        <v>20100</v>
      </c>
      <c r="B38" s="3" t="s">
        <v>31</v>
      </c>
      <c r="C38" s="1">
        <v>10826610.209999999</v>
      </c>
    </row>
    <row r="39" spans="1:3">
      <c r="A39" s="3">
        <v>20200</v>
      </c>
      <c r="B39" s="3" t="s">
        <v>32</v>
      </c>
      <c r="C39" s="1">
        <v>1697893.6400000001</v>
      </c>
    </row>
    <row r="40" spans="1:3">
      <c r="A40" s="3">
        <v>20300</v>
      </c>
      <c r="B40" s="3" t="s">
        <v>33</v>
      </c>
      <c r="C40" s="1">
        <v>25111339.120000001</v>
      </c>
    </row>
    <row r="41" spans="1:3">
      <c r="A41" s="3">
        <v>20400</v>
      </c>
      <c r="B41" s="3" t="s">
        <v>34</v>
      </c>
      <c r="C41" s="1">
        <v>1272611.5</v>
      </c>
    </row>
    <row r="42" spans="1:3">
      <c r="A42" s="3">
        <v>20600</v>
      </c>
      <c r="B42" s="3" t="s">
        <v>35</v>
      </c>
      <c r="C42" s="1">
        <v>3203269.9</v>
      </c>
    </row>
    <row r="43" spans="1:3">
      <c r="A43" s="3">
        <v>20700</v>
      </c>
      <c r="B43" s="3" t="s">
        <v>36</v>
      </c>
      <c r="C43" s="1">
        <v>6640388.4000000004</v>
      </c>
    </row>
    <row r="44" spans="1:3">
      <c r="A44" s="3">
        <v>20800</v>
      </c>
      <c r="B44" s="3" t="s">
        <v>37</v>
      </c>
      <c r="C44" s="1">
        <v>5027906.0299999993</v>
      </c>
    </row>
    <row r="45" spans="1:3">
      <c r="A45" s="3">
        <v>20900</v>
      </c>
      <c r="B45" s="3" t="s">
        <v>38</v>
      </c>
      <c r="C45" s="1">
        <v>10592878.92</v>
      </c>
    </row>
    <row r="46" spans="1:3">
      <c r="A46" s="3">
        <v>21200</v>
      </c>
      <c r="B46" s="3" t="s">
        <v>39</v>
      </c>
      <c r="C46" s="1">
        <v>3094578.69</v>
      </c>
    </row>
    <row r="47" spans="1:3">
      <c r="A47" s="3">
        <v>21300</v>
      </c>
      <c r="B47" s="3" t="s">
        <v>40</v>
      </c>
      <c r="C47" s="1">
        <v>38850268.749999993</v>
      </c>
    </row>
    <row r="48" spans="1:3">
      <c r="A48" s="3">
        <v>21520</v>
      </c>
      <c r="B48" s="3" t="s">
        <v>334</v>
      </c>
      <c r="C48" s="1">
        <v>69193751.390000001</v>
      </c>
    </row>
    <row r="49" spans="1:3">
      <c r="A49" s="3">
        <v>21525</v>
      </c>
      <c r="B49" s="3" t="s">
        <v>42</v>
      </c>
      <c r="C49" s="1">
        <v>1723616.69</v>
      </c>
    </row>
    <row r="50" spans="1:3">
      <c r="A50" s="3">
        <v>21525.1</v>
      </c>
      <c r="B50" s="3" t="s">
        <v>737</v>
      </c>
      <c r="C50" s="1">
        <v>204649</v>
      </c>
    </row>
    <row r="51" spans="1:3">
      <c r="A51" s="3">
        <v>21550</v>
      </c>
      <c r="B51" s="3" t="s">
        <v>43</v>
      </c>
      <c r="C51" s="1">
        <v>39782186.210000001</v>
      </c>
    </row>
    <row r="52" spans="1:3">
      <c r="A52" s="3">
        <v>21570</v>
      </c>
      <c r="B52" s="3" t="s">
        <v>44</v>
      </c>
      <c r="C52" s="1">
        <v>199696.18000000002</v>
      </c>
    </row>
    <row r="53" spans="1:3">
      <c r="A53" s="3">
        <v>21800</v>
      </c>
      <c r="B53" s="3" t="s">
        <v>45</v>
      </c>
      <c r="C53" s="1">
        <v>5717178.7899999991</v>
      </c>
    </row>
    <row r="54" spans="1:3">
      <c r="A54" s="3">
        <v>21900</v>
      </c>
      <c r="B54" s="3" t="s">
        <v>46</v>
      </c>
      <c r="C54" s="1">
        <v>3476710.0100000002</v>
      </c>
    </row>
    <row r="55" spans="1:3">
      <c r="A55" s="3">
        <v>22000</v>
      </c>
      <c r="B55" s="3" t="s">
        <v>47</v>
      </c>
      <c r="C55" s="1">
        <v>3795632.5900000003</v>
      </c>
    </row>
    <row r="56" spans="1:3">
      <c r="A56" s="3">
        <v>23000</v>
      </c>
      <c r="B56" s="3" t="s">
        <v>48</v>
      </c>
      <c r="C56" s="1">
        <v>2591230.69</v>
      </c>
    </row>
    <row r="57" spans="1:3">
      <c r="A57" s="3">
        <v>23100</v>
      </c>
      <c r="B57" s="3" t="s">
        <v>49</v>
      </c>
      <c r="C57" s="1">
        <v>15445555.550000001</v>
      </c>
    </row>
    <row r="58" spans="1:3">
      <c r="A58" s="3">
        <v>23200</v>
      </c>
      <c r="B58" s="3" t="s">
        <v>50</v>
      </c>
      <c r="C58" s="1">
        <v>8203388.1199999992</v>
      </c>
    </row>
    <row r="59" spans="1:3">
      <c r="A59" s="3">
        <v>30000</v>
      </c>
      <c r="B59" s="3" t="s">
        <v>51</v>
      </c>
      <c r="C59" s="1">
        <v>835255.52</v>
      </c>
    </row>
    <row r="60" spans="1:3">
      <c r="A60" s="3">
        <v>30100</v>
      </c>
      <c r="B60" s="3" t="s">
        <v>52</v>
      </c>
      <c r="C60" s="1">
        <v>7079007.580000001</v>
      </c>
    </row>
    <row r="61" spans="1:3">
      <c r="A61" s="3">
        <v>30102</v>
      </c>
      <c r="B61" s="3" t="s">
        <v>53</v>
      </c>
      <c r="C61" s="1">
        <v>129985.89</v>
      </c>
    </row>
    <row r="62" spans="1:3">
      <c r="A62" s="3">
        <v>30103</v>
      </c>
      <c r="B62" s="3" t="s">
        <v>54</v>
      </c>
      <c r="C62" s="1">
        <v>168663.38</v>
      </c>
    </row>
    <row r="63" spans="1:3">
      <c r="A63" s="3">
        <v>30104</v>
      </c>
      <c r="B63" s="3" t="s">
        <v>55</v>
      </c>
      <c r="C63" s="1">
        <v>87754.73</v>
      </c>
    </row>
    <row r="64" spans="1:3">
      <c r="A64" s="3">
        <v>30105</v>
      </c>
      <c r="B64" s="3" t="s">
        <v>56</v>
      </c>
      <c r="C64" s="1">
        <v>848915.10999999987</v>
      </c>
    </row>
    <row r="65" spans="1:3">
      <c r="A65" s="3">
        <v>30200</v>
      </c>
      <c r="B65" s="3" t="s">
        <v>57</v>
      </c>
      <c r="C65" s="1">
        <v>1703684.34</v>
      </c>
    </row>
    <row r="66" spans="1:3">
      <c r="A66" s="3">
        <v>30300</v>
      </c>
      <c r="B66" s="3" t="s">
        <v>58</v>
      </c>
      <c r="C66" s="1">
        <v>557508.13</v>
      </c>
    </row>
    <row r="67" spans="1:3">
      <c r="A67" s="3">
        <v>30400</v>
      </c>
      <c r="B67" s="3" t="s">
        <v>59</v>
      </c>
      <c r="C67" s="1">
        <v>1114753.02</v>
      </c>
    </row>
    <row r="68" spans="1:3">
      <c r="A68" s="3">
        <v>30405</v>
      </c>
      <c r="B68" s="3" t="s">
        <v>60</v>
      </c>
      <c r="C68" s="1">
        <v>657454.43000000005</v>
      </c>
    </row>
    <row r="69" spans="1:3">
      <c r="A69" s="3">
        <v>30500</v>
      </c>
      <c r="B69" s="3" t="s">
        <v>61</v>
      </c>
      <c r="C69" s="1">
        <v>1117172.48</v>
      </c>
    </row>
    <row r="70" spans="1:3">
      <c r="A70" s="3">
        <v>30600</v>
      </c>
      <c r="B70" s="3" t="s">
        <v>62</v>
      </c>
      <c r="C70" s="1">
        <v>844056.12</v>
      </c>
    </row>
    <row r="71" spans="1:3">
      <c r="A71" s="3">
        <v>30601</v>
      </c>
      <c r="B71" s="3" t="s">
        <v>63</v>
      </c>
      <c r="C71" s="1">
        <v>18809.709999999995</v>
      </c>
    </row>
    <row r="72" spans="1:3">
      <c r="A72" s="3">
        <v>30700</v>
      </c>
      <c r="B72" s="3" t="s">
        <v>64</v>
      </c>
      <c r="C72" s="1">
        <v>2249448.04</v>
      </c>
    </row>
    <row r="73" spans="1:3">
      <c r="A73" s="3">
        <v>30705</v>
      </c>
      <c r="B73" s="3" t="s">
        <v>65</v>
      </c>
      <c r="C73" s="1">
        <v>425164.27</v>
      </c>
    </row>
    <row r="74" spans="1:3">
      <c r="A74" s="3">
        <v>30800</v>
      </c>
      <c r="B74" s="3" t="s">
        <v>66</v>
      </c>
      <c r="C74" s="1">
        <v>806922.07</v>
      </c>
    </row>
    <row r="75" spans="1:3">
      <c r="A75" s="3">
        <v>30900</v>
      </c>
      <c r="B75" s="3" t="s">
        <v>67</v>
      </c>
      <c r="C75" s="1">
        <v>1541411.52</v>
      </c>
    </row>
    <row r="76" spans="1:3">
      <c r="A76" s="3">
        <v>30905</v>
      </c>
      <c r="B76" s="3" t="s">
        <v>68</v>
      </c>
      <c r="C76" s="1">
        <v>360060.35</v>
      </c>
    </row>
    <row r="77" spans="1:3">
      <c r="A77" s="3">
        <v>31000</v>
      </c>
      <c r="B77" s="3" t="s">
        <v>69</v>
      </c>
      <c r="C77" s="1">
        <v>4289218.49</v>
      </c>
    </row>
    <row r="78" spans="1:3">
      <c r="A78" s="3">
        <v>31005</v>
      </c>
      <c r="B78" s="3" t="s">
        <v>70</v>
      </c>
      <c r="C78" s="1">
        <v>459773.08</v>
      </c>
    </row>
    <row r="79" spans="1:3">
      <c r="A79" s="3">
        <v>31100</v>
      </c>
      <c r="B79" s="3" t="s">
        <v>71</v>
      </c>
      <c r="C79" s="1">
        <v>8743620.2800000012</v>
      </c>
    </row>
    <row r="80" spans="1:3">
      <c r="A80" s="3">
        <v>31101</v>
      </c>
      <c r="B80" s="3" t="s">
        <v>72</v>
      </c>
      <c r="C80" s="1">
        <v>49219.939999999995</v>
      </c>
    </row>
    <row r="81" spans="1:3">
      <c r="A81" s="3">
        <v>31102</v>
      </c>
      <c r="B81" s="3" t="s">
        <v>73</v>
      </c>
      <c r="C81" s="1">
        <v>130163.4</v>
      </c>
    </row>
    <row r="82" spans="1:3">
      <c r="A82" s="3">
        <v>31105</v>
      </c>
      <c r="B82" s="3" t="s">
        <v>74</v>
      </c>
      <c r="C82" s="1">
        <v>1474921.76</v>
      </c>
    </row>
    <row r="83" spans="1:3">
      <c r="A83" s="3">
        <v>31110</v>
      </c>
      <c r="B83" s="3" t="s">
        <v>75</v>
      </c>
      <c r="C83" s="1">
        <v>1978142.2799999998</v>
      </c>
    </row>
    <row r="84" spans="1:3">
      <c r="A84" s="3">
        <v>31200</v>
      </c>
      <c r="B84" s="3" t="s">
        <v>76</v>
      </c>
      <c r="C84" s="1">
        <v>3870873.06</v>
      </c>
    </row>
    <row r="85" spans="1:3">
      <c r="A85" s="3">
        <v>31205</v>
      </c>
      <c r="B85" s="3" t="s">
        <v>77</v>
      </c>
      <c r="C85" s="1">
        <v>518353.47000000009</v>
      </c>
    </row>
    <row r="86" spans="1:3">
      <c r="A86" s="3">
        <v>31300</v>
      </c>
      <c r="B86" s="3" t="s">
        <v>78</v>
      </c>
      <c r="C86" s="1">
        <v>9979023.5899999999</v>
      </c>
    </row>
    <row r="87" spans="1:3">
      <c r="A87" s="3">
        <v>31301</v>
      </c>
      <c r="B87" s="3" t="s">
        <v>79</v>
      </c>
      <c r="C87" s="1">
        <v>218783.80000000002</v>
      </c>
    </row>
    <row r="88" spans="1:3">
      <c r="A88" s="3">
        <v>31320</v>
      </c>
      <c r="B88" s="3" t="s">
        <v>80</v>
      </c>
      <c r="C88" s="1">
        <v>1776369.79</v>
      </c>
    </row>
    <row r="89" spans="1:3">
      <c r="A89" s="3">
        <v>31400</v>
      </c>
      <c r="B89" s="3" t="s">
        <v>81</v>
      </c>
      <c r="C89" s="1">
        <v>4084566.2800000003</v>
      </c>
    </row>
    <row r="90" spans="1:3">
      <c r="A90" s="3">
        <v>31405</v>
      </c>
      <c r="B90" s="3" t="s">
        <v>82</v>
      </c>
      <c r="C90" s="1">
        <v>921089.56999999983</v>
      </c>
    </row>
    <row r="91" spans="1:3">
      <c r="A91" s="3">
        <v>31500</v>
      </c>
      <c r="B91" s="3" t="s">
        <v>83</v>
      </c>
      <c r="C91" s="1">
        <v>653587.42999999993</v>
      </c>
    </row>
    <row r="92" spans="1:3">
      <c r="A92" s="3">
        <v>31600</v>
      </c>
      <c r="B92" s="3" t="s">
        <v>84</v>
      </c>
      <c r="C92" s="1">
        <v>2843969.8899999997</v>
      </c>
    </row>
    <row r="93" spans="1:3">
      <c r="A93" s="3">
        <v>31605</v>
      </c>
      <c r="B93" s="3" t="s">
        <v>85</v>
      </c>
      <c r="C93" s="1">
        <v>462274.58999999997</v>
      </c>
    </row>
    <row r="94" spans="1:3">
      <c r="A94" s="3">
        <v>31700</v>
      </c>
      <c r="B94" s="3" t="s">
        <v>86</v>
      </c>
      <c r="C94" s="1">
        <v>915656.52</v>
      </c>
    </row>
    <row r="95" spans="1:3">
      <c r="A95" s="3">
        <v>31800</v>
      </c>
      <c r="B95" s="3" t="s">
        <v>87</v>
      </c>
      <c r="C95" s="1">
        <v>5075138.6199999992</v>
      </c>
    </row>
    <row r="96" spans="1:3">
      <c r="A96" s="3">
        <v>31805</v>
      </c>
      <c r="B96" s="3" t="s">
        <v>88</v>
      </c>
      <c r="C96" s="1">
        <v>1127557.8099999998</v>
      </c>
    </row>
    <row r="97" spans="1:3">
      <c r="A97" s="3">
        <v>31810</v>
      </c>
      <c r="B97" s="3" t="s">
        <v>89</v>
      </c>
      <c r="C97" s="1">
        <v>1324636.25</v>
      </c>
    </row>
    <row r="98" spans="1:3">
      <c r="A98" s="3">
        <v>31820</v>
      </c>
      <c r="B98" s="3" t="s">
        <v>90</v>
      </c>
      <c r="C98" s="1">
        <v>1071599.8400000001</v>
      </c>
    </row>
    <row r="99" spans="1:3">
      <c r="A99" s="3">
        <v>31900</v>
      </c>
      <c r="B99" s="3" t="s">
        <v>91</v>
      </c>
      <c r="C99" s="1">
        <v>3114293.3499999996</v>
      </c>
    </row>
    <row r="100" spans="1:3">
      <c r="A100" s="3">
        <v>32000</v>
      </c>
      <c r="B100" s="3" t="s">
        <v>92</v>
      </c>
      <c r="C100" s="1">
        <v>1274585.57</v>
      </c>
    </row>
    <row r="101" spans="1:3">
      <c r="A101" s="3">
        <v>32005</v>
      </c>
      <c r="B101" s="3" t="s">
        <v>93</v>
      </c>
      <c r="C101" s="1">
        <v>304284.73</v>
      </c>
    </row>
    <row r="102" spans="1:3">
      <c r="A102" s="3">
        <v>32100</v>
      </c>
      <c r="B102" s="3" t="s">
        <v>94</v>
      </c>
      <c r="C102" s="1">
        <v>771958.64</v>
      </c>
    </row>
    <row r="103" spans="1:3">
      <c r="A103" s="3">
        <v>32200</v>
      </c>
      <c r="B103" s="3" t="s">
        <v>95</v>
      </c>
      <c r="C103" s="1">
        <v>496837.26000000007</v>
      </c>
    </row>
    <row r="104" spans="1:3">
      <c r="A104" s="3">
        <v>32300</v>
      </c>
      <c r="B104" s="3" t="s">
        <v>96</v>
      </c>
      <c r="C104" s="1">
        <v>5167075.7299999995</v>
      </c>
    </row>
    <row r="105" spans="1:3">
      <c r="A105" s="3">
        <v>32305</v>
      </c>
      <c r="B105" s="3" t="s">
        <v>335</v>
      </c>
      <c r="C105" s="1">
        <v>593033.51000000013</v>
      </c>
    </row>
    <row r="106" spans="1:3">
      <c r="A106" s="3">
        <v>32400</v>
      </c>
      <c r="B106" s="3" t="s">
        <v>97</v>
      </c>
      <c r="C106" s="1">
        <v>1971442.2999999998</v>
      </c>
    </row>
    <row r="107" spans="1:3">
      <c r="A107" s="3">
        <v>32405</v>
      </c>
      <c r="B107" s="3" t="s">
        <v>98</v>
      </c>
      <c r="C107" s="1">
        <v>543715.20000000007</v>
      </c>
    </row>
    <row r="108" spans="1:3">
      <c r="A108" s="3">
        <v>32410</v>
      </c>
      <c r="B108" s="3" t="s">
        <v>99</v>
      </c>
      <c r="C108" s="1">
        <v>789850.77999999991</v>
      </c>
    </row>
    <row r="109" spans="1:3">
      <c r="A109" s="3">
        <v>32500</v>
      </c>
      <c r="B109" s="3" t="s">
        <v>336</v>
      </c>
      <c r="C109" s="1">
        <v>4240106.1500000004</v>
      </c>
    </row>
    <row r="110" spans="1:3">
      <c r="A110" s="3">
        <v>32505</v>
      </c>
      <c r="B110" s="3" t="s">
        <v>100</v>
      </c>
      <c r="C110" s="1">
        <v>696142.72</v>
      </c>
    </row>
    <row r="111" spans="1:3">
      <c r="A111" s="3">
        <v>32600</v>
      </c>
      <c r="B111" s="3" t="s">
        <v>101</v>
      </c>
      <c r="C111" s="1">
        <v>15384431.880000001</v>
      </c>
    </row>
    <row r="112" spans="1:3">
      <c r="A112" s="3">
        <v>32605</v>
      </c>
      <c r="B112" s="3" t="s">
        <v>102</v>
      </c>
      <c r="C112" s="1">
        <v>2454513.08</v>
      </c>
    </row>
    <row r="113" spans="1:3">
      <c r="A113" s="3">
        <v>32700</v>
      </c>
      <c r="B113" s="3" t="s">
        <v>103</v>
      </c>
      <c r="C113" s="1">
        <v>1410883.2599999998</v>
      </c>
    </row>
    <row r="114" spans="1:3">
      <c r="A114" s="3">
        <v>32800</v>
      </c>
      <c r="B114" s="3" t="s">
        <v>104</v>
      </c>
      <c r="C114" s="1">
        <v>2108318.4900000002</v>
      </c>
    </row>
    <row r="115" spans="1:3">
      <c r="A115" s="3">
        <v>32900</v>
      </c>
      <c r="B115" s="3" t="s">
        <v>105</v>
      </c>
      <c r="C115" s="1">
        <v>5678755.3899999987</v>
      </c>
    </row>
    <row r="116" spans="1:3">
      <c r="A116" s="3">
        <v>32901</v>
      </c>
      <c r="B116" s="3" t="s">
        <v>337</v>
      </c>
      <c r="C116" s="1">
        <v>124649.93</v>
      </c>
    </row>
    <row r="117" spans="1:3">
      <c r="A117" s="3">
        <v>32905</v>
      </c>
      <c r="B117" s="3" t="s">
        <v>106</v>
      </c>
      <c r="C117" s="1">
        <v>885902.99000000011</v>
      </c>
    </row>
    <row r="118" spans="1:3">
      <c r="A118" s="3">
        <v>32910</v>
      </c>
      <c r="B118" s="3" t="s">
        <v>107</v>
      </c>
      <c r="C118" s="1">
        <v>1118374.6399999999</v>
      </c>
    </row>
    <row r="119" spans="1:3">
      <c r="A119" s="3">
        <v>32920</v>
      </c>
      <c r="B119" s="3" t="s">
        <v>108</v>
      </c>
      <c r="C119" s="1">
        <v>882960.16</v>
      </c>
    </row>
    <row r="120" spans="1:3">
      <c r="A120" s="3">
        <v>33000</v>
      </c>
      <c r="B120" s="3" t="s">
        <v>109</v>
      </c>
      <c r="C120" s="1">
        <v>2102937.2999999998</v>
      </c>
    </row>
    <row r="121" spans="1:3">
      <c r="A121" s="3">
        <v>33001</v>
      </c>
      <c r="B121" s="3" t="s">
        <v>110</v>
      </c>
      <c r="C121" s="1">
        <v>59629.5</v>
      </c>
    </row>
    <row r="122" spans="1:3">
      <c r="A122" s="3">
        <v>33027</v>
      </c>
      <c r="B122" s="3" t="s">
        <v>111</v>
      </c>
      <c r="C122" s="1">
        <v>226816.02999999997</v>
      </c>
    </row>
    <row r="123" spans="1:3">
      <c r="A123" s="3">
        <v>33100</v>
      </c>
      <c r="B123" s="3" t="s">
        <v>112</v>
      </c>
      <c r="C123" s="1">
        <v>3059621.4699999997</v>
      </c>
    </row>
    <row r="124" spans="1:3">
      <c r="A124" s="3">
        <v>33105</v>
      </c>
      <c r="B124" s="3" t="s">
        <v>113</v>
      </c>
      <c r="C124" s="1">
        <v>360494.18</v>
      </c>
    </row>
    <row r="125" spans="1:3">
      <c r="A125" s="3">
        <v>33200</v>
      </c>
      <c r="B125" s="3" t="s">
        <v>114</v>
      </c>
      <c r="C125" s="1">
        <v>12917610.470000001</v>
      </c>
    </row>
    <row r="126" spans="1:3">
      <c r="A126" s="3">
        <v>33202</v>
      </c>
      <c r="B126" s="3" t="s">
        <v>115</v>
      </c>
      <c r="C126" s="1">
        <v>189059.69999999998</v>
      </c>
    </row>
    <row r="127" spans="1:3">
      <c r="A127" s="3">
        <v>33203</v>
      </c>
      <c r="B127" s="3" t="s">
        <v>116</v>
      </c>
      <c r="C127" s="1">
        <v>95841.4</v>
      </c>
    </row>
    <row r="128" spans="1:3">
      <c r="A128" s="3">
        <v>33204</v>
      </c>
      <c r="B128" s="3" t="s">
        <v>117</v>
      </c>
      <c r="C128" s="1">
        <v>302381.65000000002</v>
      </c>
    </row>
    <row r="129" spans="1:3">
      <c r="A129" s="3">
        <v>33205</v>
      </c>
      <c r="B129" s="3" t="s">
        <v>118</v>
      </c>
      <c r="C129" s="1">
        <v>1147254.3400000001</v>
      </c>
    </row>
    <row r="130" spans="1:3">
      <c r="A130" s="3">
        <v>33206</v>
      </c>
      <c r="B130" s="3" t="s">
        <v>119</v>
      </c>
      <c r="C130" s="1">
        <v>103267.99000000002</v>
      </c>
    </row>
    <row r="131" spans="1:3">
      <c r="A131" s="3">
        <v>33207</v>
      </c>
      <c r="B131" s="3" t="s">
        <v>315</v>
      </c>
      <c r="C131" s="1">
        <v>231649.07000000004</v>
      </c>
    </row>
    <row r="132" spans="1:3">
      <c r="A132" s="3">
        <v>33208</v>
      </c>
      <c r="B132" s="3" t="s">
        <v>316</v>
      </c>
      <c r="C132" s="1">
        <v>0</v>
      </c>
    </row>
    <row r="133" spans="1:3">
      <c r="A133" s="3">
        <v>33209</v>
      </c>
      <c r="B133" s="3" t="s">
        <v>317</v>
      </c>
      <c r="C133" s="1">
        <v>84182.159999999989</v>
      </c>
    </row>
    <row r="134" spans="1:3">
      <c r="A134" s="3">
        <v>33300</v>
      </c>
      <c r="B134" s="3" t="s">
        <v>120</v>
      </c>
      <c r="C134" s="1">
        <v>2006625.9699999997</v>
      </c>
    </row>
    <row r="135" spans="1:3">
      <c r="A135" s="3">
        <v>33305</v>
      </c>
      <c r="B135" s="3" t="s">
        <v>121</v>
      </c>
      <c r="C135" s="1">
        <v>588883.4800000001</v>
      </c>
    </row>
    <row r="136" spans="1:3">
      <c r="A136" s="3">
        <v>33400</v>
      </c>
      <c r="B136" s="3" t="s">
        <v>122</v>
      </c>
      <c r="C136" s="1">
        <v>18269848.809999999</v>
      </c>
    </row>
    <row r="137" spans="1:3">
      <c r="A137" s="3">
        <v>33402</v>
      </c>
      <c r="B137" s="3" t="s">
        <v>123</v>
      </c>
      <c r="C137" s="1">
        <v>130965.49</v>
      </c>
    </row>
    <row r="138" spans="1:3">
      <c r="A138" s="3">
        <v>33405</v>
      </c>
      <c r="B138" s="3" t="s">
        <v>124</v>
      </c>
      <c r="C138" s="1">
        <v>1792534.8100000003</v>
      </c>
    </row>
    <row r="139" spans="1:3">
      <c r="A139" s="3">
        <v>33500</v>
      </c>
      <c r="B139" s="3" t="s">
        <v>125</v>
      </c>
      <c r="C139" s="1">
        <v>2619686.8699999996</v>
      </c>
    </row>
    <row r="140" spans="1:3">
      <c r="A140" s="3">
        <v>33501</v>
      </c>
      <c r="B140" s="3" t="s">
        <v>126</v>
      </c>
      <c r="C140" s="1">
        <v>60209.849999999991</v>
      </c>
    </row>
    <row r="141" spans="1:3">
      <c r="A141" s="3">
        <v>33600</v>
      </c>
      <c r="B141" s="3" t="s">
        <v>127</v>
      </c>
      <c r="C141" s="1">
        <v>9496455.0199999996</v>
      </c>
    </row>
    <row r="142" spans="1:3">
      <c r="A142" s="3">
        <v>33605</v>
      </c>
      <c r="B142" s="3" t="s">
        <v>128</v>
      </c>
      <c r="C142" s="1">
        <v>1358993.89</v>
      </c>
    </row>
    <row r="143" spans="1:3">
      <c r="A143" s="3">
        <v>33700</v>
      </c>
      <c r="B143" s="3" t="s">
        <v>129</v>
      </c>
      <c r="C143" s="1">
        <v>662407.16</v>
      </c>
    </row>
    <row r="144" spans="1:3">
      <c r="A144" s="3">
        <v>33800</v>
      </c>
      <c r="B144" s="3" t="s">
        <v>130</v>
      </c>
      <c r="C144" s="1">
        <v>490185.24000000005</v>
      </c>
    </row>
    <row r="145" spans="1:3">
      <c r="A145" s="3">
        <v>33900</v>
      </c>
      <c r="B145" s="3" t="s">
        <v>131</v>
      </c>
      <c r="C145" s="1">
        <v>2533825.62</v>
      </c>
    </row>
    <row r="146" spans="1:3">
      <c r="A146" s="3">
        <v>34000</v>
      </c>
      <c r="B146" s="3" t="s">
        <v>132</v>
      </c>
      <c r="C146" s="1">
        <v>1087895.9800000002</v>
      </c>
    </row>
    <row r="147" spans="1:3">
      <c r="A147" s="3">
        <v>34100</v>
      </c>
      <c r="B147" s="3" t="s">
        <v>133</v>
      </c>
      <c r="C147" s="1">
        <v>24289132.179999996</v>
      </c>
    </row>
    <row r="148" spans="1:3">
      <c r="A148" s="3">
        <v>34105</v>
      </c>
      <c r="B148" s="3" t="s">
        <v>134</v>
      </c>
      <c r="C148" s="1">
        <v>2248606.54</v>
      </c>
    </row>
    <row r="149" spans="1:3">
      <c r="A149" s="3">
        <v>34200</v>
      </c>
      <c r="B149" s="3" t="s">
        <v>135</v>
      </c>
      <c r="C149" s="1">
        <v>930724.18</v>
      </c>
    </row>
    <row r="150" spans="1:3">
      <c r="A150" s="3">
        <v>34205</v>
      </c>
      <c r="B150" s="3" t="s">
        <v>136</v>
      </c>
      <c r="C150" s="1">
        <v>408359.52</v>
      </c>
    </row>
    <row r="151" spans="1:3">
      <c r="A151" s="3">
        <v>34220</v>
      </c>
      <c r="B151" s="3" t="s">
        <v>137</v>
      </c>
      <c r="C151" s="1">
        <v>1022202.3300000002</v>
      </c>
    </row>
    <row r="152" spans="1:3">
      <c r="A152" s="3">
        <v>34230</v>
      </c>
      <c r="B152" s="3" t="s">
        <v>138</v>
      </c>
      <c r="C152" s="1">
        <v>393500.8</v>
      </c>
    </row>
    <row r="153" spans="1:3">
      <c r="A153" s="3">
        <v>34300</v>
      </c>
      <c r="B153" s="3" t="s">
        <v>139</v>
      </c>
      <c r="C153" s="1">
        <v>6049655.919999999</v>
      </c>
    </row>
    <row r="154" spans="1:3">
      <c r="A154" s="3">
        <v>34400</v>
      </c>
      <c r="B154" s="3" t="s">
        <v>140</v>
      </c>
      <c r="C154" s="1">
        <v>2414812.9600000004</v>
      </c>
    </row>
    <row r="155" spans="1:3">
      <c r="A155" s="3">
        <v>34405</v>
      </c>
      <c r="B155" s="3" t="s">
        <v>141</v>
      </c>
      <c r="C155" s="1">
        <v>500527.43000000011</v>
      </c>
    </row>
    <row r="156" spans="1:3">
      <c r="A156" s="3">
        <v>34500</v>
      </c>
      <c r="B156" s="3" t="s">
        <v>142</v>
      </c>
      <c r="C156" s="1">
        <v>4356210.51</v>
      </c>
    </row>
    <row r="157" spans="1:3">
      <c r="A157" s="3">
        <v>34501</v>
      </c>
      <c r="B157" s="3" t="s">
        <v>143</v>
      </c>
      <c r="C157" s="1">
        <v>52491.29</v>
      </c>
    </row>
    <row r="158" spans="1:3">
      <c r="A158" s="3">
        <v>34505</v>
      </c>
      <c r="B158" s="3" t="s">
        <v>144</v>
      </c>
      <c r="C158" s="1">
        <v>627238.18000000005</v>
      </c>
    </row>
    <row r="159" spans="1:3">
      <c r="A159" s="3">
        <v>34600</v>
      </c>
      <c r="B159" s="3" t="s">
        <v>145</v>
      </c>
      <c r="C159" s="1">
        <v>1097914.2500000002</v>
      </c>
    </row>
    <row r="160" spans="1:3">
      <c r="A160" s="3">
        <v>34605</v>
      </c>
      <c r="B160" s="3" t="s">
        <v>146</v>
      </c>
      <c r="C160" s="1">
        <v>221119.86999999997</v>
      </c>
    </row>
    <row r="161" spans="1:3">
      <c r="A161" s="3">
        <v>34700</v>
      </c>
      <c r="B161" s="3" t="s">
        <v>147</v>
      </c>
      <c r="C161" s="1">
        <v>2645862.2699999996</v>
      </c>
    </row>
    <row r="162" spans="1:3">
      <c r="A162" s="3">
        <v>34800</v>
      </c>
      <c r="B162" s="3" t="s">
        <v>148</v>
      </c>
      <c r="C162" s="1">
        <v>341348.54</v>
      </c>
    </row>
    <row r="163" spans="1:3">
      <c r="A163" s="3">
        <v>34900</v>
      </c>
      <c r="B163" s="3" t="s">
        <v>338</v>
      </c>
      <c r="C163" s="1">
        <v>6311377.3299999991</v>
      </c>
    </row>
    <row r="164" spans="1:3">
      <c r="A164" s="3">
        <v>34901</v>
      </c>
      <c r="B164" s="3" t="s">
        <v>339</v>
      </c>
      <c r="C164" s="1">
        <v>142527.29999999999</v>
      </c>
    </row>
    <row r="165" spans="1:3">
      <c r="A165" s="3">
        <v>34903</v>
      </c>
      <c r="B165" s="3" t="s">
        <v>149</v>
      </c>
      <c r="C165" s="1">
        <v>14480.320000000002</v>
      </c>
    </row>
    <row r="166" spans="1:3">
      <c r="A166" s="3">
        <v>34905</v>
      </c>
      <c r="B166" s="3" t="s">
        <v>150</v>
      </c>
      <c r="C166" s="1">
        <v>627874.71</v>
      </c>
    </row>
    <row r="167" spans="1:3">
      <c r="A167" s="3">
        <v>34910</v>
      </c>
      <c r="B167" s="3" t="s">
        <v>151</v>
      </c>
      <c r="C167" s="1">
        <v>1914514.7800000003</v>
      </c>
    </row>
    <row r="168" spans="1:3">
      <c r="A168" s="3">
        <v>35000</v>
      </c>
      <c r="B168" s="3" t="s">
        <v>152</v>
      </c>
      <c r="C168" s="1">
        <v>1273399.33</v>
      </c>
    </row>
    <row r="169" spans="1:3">
      <c r="A169" s="3">
        <v>35005</v>
      </c>
      <c r="B169" s="3" t="s">
        <v>153</v>
      </c>
      <c r="C169" s="1">
        <v>631932.56999999995</v>
      </c>
    </row>
    <row r="170" spans="1:3">
      <c r="A170" s="3">
        <v>35100</v>
      </c>
      <c r="B170" s="3" t="s">
        <v>154</v>
      </c>
      <c r="C170" s="1">
        <v>11100609.969999999</v>
      </c>
    </row>
    <row r="171" spans="1:3">
      <c r="A171" s="3">
        <v>35105</v>
      </c>
      <c r="B171" s="3" t="s">
        <v>155</v>
      </c>
      <c r="C171" s="1">
        <v>1007225.3700000001</v>
      </c>
    </row>
    <row r="172" spans="1:3">
      <c r="A172" s="3">
        <v>35106</v>
      </c>
      <c r="B172" s="3" t="s">
        <v>156</v>
      </c>
      <c r="C172" s="1">
        <v>215367.55</v>
      </c>
    </row>
    <row r="173" spans="1:3">
      <c r="A173" s="3">
        <v>35200</v>
      </c>
      <c r="B173" s="3" t="s">
        <v>157</v>
      </c>
      <c r="C173" s="1">
        <v>526884.93999999994</v>
      </c>
    </row>
    <row r="174" spans="1:3">
      <c r="A174" s="3">
        <v>35300</v>
      </c>
      <c r="B174" s="3" t="s">
        <v>158</v>
      </c>
      <c r="C174" s="1">
        <v>3318708.3200000003</v>
      </c>
    </row>
    <row r="175" spans="1:3">
      <c r="A175" s="3">
        <v>35305</v>
      </c>
      <c r="B175" s="3" t="s">
        <v>159</v>
      </c>
      <c r="C175" s="1">
        <v>1311230.6700000002</v>
      </c>
    </row>
    <row r="176" spans="1:3">
      <c r="A176" s="3">
        <v>35400</v>
      </c>
      <c r="B176" s="3" t="s">
        <v>160</v>
      </c>
      <c r="C176" s="1">
        <v>2627771.79</v>
      </c>
    </row>
    <row r="177" spans="1:3">
      <c r="A177" s="3">
        <v>35401</v>
      </c>
      <c r="B177" s="3" t="s">
        <v>161</v>
      </c>
      <c r="C177" s="1">
        <v>26898.39</v>
      </c>
    </row>
    <row r="178" spans="1:3">
      <c r="A178" s="3">
        <v>35405</v>
      </c>
      <c r="B178" s="3" t="s">
        <v>162</v>
      </c>
      <c r="C178" s="1">
        <v>877593.91</v>
      </c>
    </row>
    <row r="179" spans="1:3">
      <c r="A179" s="3">
        <v>35500</v>
      </c>
      <c r="B179" s="3" t="s">
        <v>163</v>
      </c>
      <c r="C179" s="1">
        <v>3448282.75</v>
      </c>
    </row>
    <row r="180" spans="1:3">
      <c r="A180" s="3">
        <v>35600</v>
      </c>
      <c r="B180" s="3" t="s">
        <v>164</v>
      </c>
      <c r="C180" s="1">
        <v>1501999.7</v>
      </c>
    </row>
    <row r="181" spans="1:3">
      <c r="A181" s="3">
        <v>35700</v>
      </c>
      <c r="B181" s="3" t="s">
        <v>165</v>
      </c>
      <c r="C181" s="1">
        <v>823821.54999999993</v>
      </c>
    </row>
    <row r="182" spans="1:3">
      <c r="A182" s="3">
        <v>35800</v>
      </c>
      <c r="B182" s="3" t="s">
        <v>166</v>
      </c>
      <c r="C182" s="1">
        <v>1237402.0799999998</v>
      </c>
    </row>
    <row r="183" spans="1:3">
      <c r="A183" s="3">
        <v>35805</v>
      </c>
      <c r="B183" s="3" t="s">
        <v>167</v>
      </c>
      <c r="C183" s="1">
        <v>258908.27000000002</v>
      </c>
    </row>
    <row r="184" spans="1:3">
      <c r="A184" s="3">
        <v>35900</v>
      </c>
      <c r="B184" s="3" t="s">
        <v>168</v>
      </c>
      <c r="C184" s="1">
        <v>2148320.9600000004</v>
      </c>
    </row>
    <row r="185" spans="1:3">
      <c r="A185" s="3">
        <v>35905</v>
      </c>
      <c r="B185" s="3" t="s">
        <v>169</v>
      </c>
      <c r="C185" s="1">
        <v>342520.43</v>
      </c>
    </row>
    <row r="186" spans="1:3">
      <c r="A186" s="3">
        <v>36000</v>
      </c>
      <c r="B186" s="3" t="s">
        <v>170</v>
      </c>
      <c r="C186" s="1">
        <v>48953875.819999993</v>
      </c>
    </row>
    <row r="187" spans="1:3">
      <c r="A187" s="3">
        <v>36001</v>
      </c>
      <c r="B187" s="3" t="s">
        <v>171</v>
      </c>
      <c r="C187" s="1">
        <v>0</v>
      </c>
    </row>
    <row r="188" spans="1:3">
      <c r="A188" s="3">
        <v>36002</v>
      </c>
      <c r="B188" s="3" t="s">
        <v>556</v>
      </c>
      <c r="C188" s="1">
        <v>0</v>
      </c>
    </row>
    <row r="189" spans="1:3">
      <c r="A189" s="3">
        <v>36003</v>
      </c>
      <c r="B189" s="3" t="s">
        <v>172</v>
      </c>
      <c r="C189" s="1">
        <v>323490.7</v>
      </c>
    </row>
    <row r="190" spans="1:3">
      <c r="A190" s="3">
        <v>36004</v>
      </c>
      <c r="B190" s="3" t="s">
        <v>340</v>
      </c>
      <c r="C190" s="1">
        <v>185715.49</v>
      </c>
    </row>
    <row r="191" spans="1:3">
      <c r="A191" s="3">
        <v>36005</v>
      </c>
      <c r="B191" s="3" t="s">
        <v>173</v>
      </c>
      <c r="C191" s="1">
        <v>4521330.01</v>
      </c>
    </row>
    <row r="192" spans="1:3">
      <c r="A192" s="3">
        <v>36006</v>
      </c>
      <c r="B192" s="3" t="s">
        <v>174</v>
      </c>
      <c r="C192" s="1">
        <v>479555.64</v>
      </c>
    </row>
    <row r="193" spans="1:3">
      <c r="A193" s="3">
        <v>36007</v>
      </c>
      <c r="B193" s="3" t="s">
        <v>175</v>
      </c>
      <c r="C193" s="1">
        <v>161043.76</v>
      </c>
    </row>
    <row r="194" spans="1:3">
      <c r="A194" s="3">
        <v>36008</v>
      </c>
      <c r="B194" s="3" t="s">
        <v>176</v>
      </c>
      <c r="C194" s="1">
        <v>416051.65</v>
      </c>
    </row>
    <row r="195" spans="1:3">
      <c r="A195" s="3">
        <v>36009</v>
      </c>
      <c r="B195" s="3" t="s">
        <v>177</v>
      </c>
      <c r="C195" s="1">
        <v>91601.26</v>
      </c>
    </row>
    <row r="196" spans="1:3">
      <c r="A196" s="3">
        <v>36100</v>
      </c>
      <c r="B196" s="3" t="s">
        <v>178</v>
      </c>
      <c r="C196" s="1">
        <v>683008.9</v>
      </c>
    </row>
    <row r="197" spans="1:3">
      <c r="A197" s="3">
        <v>36102</v>
      </c>
      <c r="B197" s="3" t="s">
        <v>179</v>
      </c>
      <c r="C197" s="1">
        <v>184337.75</v>
      </c>
    </row>
    <row r="198" spans="1:3">
      <c r="A198" s="3">
        <v>36105</v>
      </c>
      <c r="B198" s="3" t="s">
        <v>180</v>
      </c>
      <c r="C198" s="1">
        <v>371762.32</v>
      </c>
    </row>
    <row r="199" spans="1:3">
      <c r="A199" s="3">
        <v>36200</v>
      </c>
      <c r="B199" s="3" t="s">
        <v>181</v>
      </c>
      <c r="C199" s="1">
        <v>1427742.7</v>
      </c>
    </row>
    <row r="200" spans="1:3">
      <c r="A200" s="3">
        <v>36205</v>
      </c>
      <c r="B200" s="3" t="s">
        <v>182</v>
      </c>
      <c r="C200" s="1">
        <v>248294.89999999997</v>
      </c>
    </row>
    <row r="201" spans="1:3">
      <c r="A201" s="3">
        <v>36300</v>
      </c>
      <c r="B201" s="3" t="s">
        <v>183</v>
      </c>
      <c r="C201" s="1">
        <v>4298685.34</v>
      </c>
    </row>
    <row r="202" spans="1:3">
      <c r="A202" s="3">
        <v>36301</v>
      </c>
      <c r="B202" s="3" t="s">
        <v>184</v>
      </c>
      <c r="C202" s="1">
        <v>65288.95</v>
      </c>
    </row>
    <row r="203" spans="1:3">
      <c r="A203" s="3">
        <v>36302</v>
      </c>
      <c r="B203" s="3" t="s">
        <v>185</v>
      </c>
      <c r="C203" s="1">
        <v>99662.75</v>
      </c>
    </row>
    <row r="204" spans="1:3">
      <c r="A204" s="3">
        <v>36303</v>
      </c>
      <c r="B204" s="3" t="s">
        <v>341</v>
      </c>
      <c r="C204" s="1">
        <v>123317.73</v>
      </c>
    </row>
    <row r="205" spans="1:3">
      <c r="A205" s="3">
        <v>36305</v>
      </c>
      <c r="B205" s="3" t="s">
        <v>186</v>
      </c>
      <c r="C205" s="1">
        <v>931487.14999999991</v>
      </c>
    </row>
    <row r="206" spans="1:3">
      <c r="A206" s="3">
        <v>36310</v>
      </c>
      <c r="B206" s="3" t="s">
        <v>328</v>
      </c>
      <c r="C206" s="1">
        <v>2708.17</v>
      </c>
    </row>
    <row r="207" spans="1:3">
      <c r="A207" s="3">
        <v>36400</v>
      </c>
      <c r="B207" s="3" t="s">
        <v>187</v>
      </c>
      <c r="C207" s="1">
        <v>4907051.93</v>
      </c>
    </row>
    <row r="208" spans="1:3">
      <c r="A208" s="3">
        <v>36405</v>
      </c>
      <c r="B208" s="3" t="s">
        <v>342</v>
      </c>
      <c r="C208" s="1">
        <v>789950.65000000014</v>
      </c>
    </row>
    <row r="209" spans="1:3">
      <c r="A209" s="3">
        <v>36500</v>
      </c>
      <c r="B209" s="3" t="s">
        <v>188</v>
      </c>
      <c r="C209" s="1">
        <v>9409241.5099999979</v>
      </c>
    </row>
    <row r="210" spans="1:3">
      <c r="A210" s="3">
        <v>36501</v>
      </c>
      <c r="B210" s="3" t="s">
        <v>189</v>
      </c>
      <c r="C210" s="1">
        <v>109235.75</v>
      </c>
    </row>
    <row r="211" spans="1:3">
      <c r="A211" s="3">
        <v>36502</v>
      </c>
      <c r="B211" s="3" t="s">
        <v>190</v>
      </c>
      <c r="C211" s="1">
        <v>37878.300000000003</v>
      </c>
    </row>
    <row r="212" spans="1:3">
      <c r="A212" s="3">
        <v>36505</v>
      </c>
      <c r="B212" s="3" t="s">
        <v>191</v>
      </c>
      <c r="C212" s="1">
        <v>1965400.5499999998</v>
      </c>
    </row>
    <row r="213" spans="1:3">
      <c r="A213" s="3">
        <v>36600</v>
      </c>
      <c r="B213" s="3" t="s">
        <v>192</v>
      </c>
      <c r="C213" s="1">
        <v>731792</v>
      </c>
    </row>
    <row r="214" spans="1:3">
      <c r="A214" s="3">
        <v>36601</v>
      </c>
      <c r="B214" s="3" t="s">
        <v>193</v>
      </c>
      <c r="C214" s="1">
        <v>336978.68999999994</v>
      </c>
    </row>
    <row r="215" spans="1:3">
      <c r="A215" s="3">
        <v>36700</v>
      </c>
      <c r="B215" s="3" t="s">
        <v>194</v>
      </c>
      <c r="C215" s="1">
        <v>7982495.5599999996</v>
      </c>
    </row>
    <row r="216" spans="1:3">
      <c r="A216" s="3">
        <v>36701</v>
      </c>
      <c r="B216" s="3" t="s">
        <v>195</v>
      </c>
      <c r="C216" s="1">
        <v>28165.78</v>
      </c>
    </row>
    <row r="217" spans="1:3">
      <c r="A217" s="3">
        <v>36705</v>
      </c>
      <c r="B217" s="3" t="s">
        <v>196</v>
      </c>
      <c r="C217" s="1">
        <v>981749.41999999993</v>
      </c>
    </row>
    <row r="218" spans="1:3">
      <c r="A218" s="3">
        <v>36800</v>
      </c>
      <c r="B218" s="3" t="s">
        <v>197</v>
      </c>
      <c r="C218" s="1">
        <v>3080947.15</v>
      </c>
    </row>
    <row r="219" spans="1:3">
      <c r="A219" s="3">
        <v>36802</v>
      </c>
      <c r="B219" s="3" t="s">
        <v>198</v>
      </c>
      <c r="C219" s="1">
        <v>146211.51</v>
      </c>
    </row>
    <row r="220" spans="1:3">
      <c r="A220" s="3">
        <v>36810</v>
      </c>
      <c r="B220" s="3" t="s">
        <v>343</v>
      </c>
      <c r="C220" s="1">
        <v>5584445.3500000006</v>
      </c>
    </row>
    <row r="221" spans="1:3">
      <c r="A221" s="3">
        <v>36900</v>
      </c>
      <c r="B221" s="3" t="s">
        <v>199</v>
      </c>
      <c r="C221" s="1">
        <v>575351.65</v>
      </c>
    </row>
    <row r="222" spans="1:3">
      <c r="A222" s="3">
        <v>36901</v>
      </c>
      <c r="B222" s="3" t="s">
        <v>200</v>
      </c>
      <c r="C222" s="1">
        <v>204785.33</v>
      </c>
    </row>
    <row r="223" spans="1:3">
      <c r="A223" s="3">
        <v>36905</v>
      </c>
      <c r="B223" s="3" t="s">
        <v>201</v>
      </c>
      <c r="C223" s="1">
        <v>225474.52000000002</v>
      </c>
    </row>
    <row r="224" spans="1:3">
      <c r="A224" s="3">
        <v>37000</v>
      </c>
      <c r="B224" s="3" t="s">
        <v>202</v>
      </c>
      <c r="C224" s="1">
        <v>1877729.1999999997</v>
      </c>
    </row>
    <row r="225" spans="1:3">
      <c r="A225" s="3">
        <v>37001</v>
      </c>
      <c r="B225" s="3" t="s">
        <v>324</v>
      </c>
      <c r="C225" s="1">
        <v>86508.49000000002</v>
      </c>
    </row>
    <row r="226" spans="1:3">
      <c r="A226" s="3">
        <v>37005</v>
      </c>
      <c r="B226" s="3" t="s">
        <v>203</v>
      </c>
      <c r="C226" s="1">
        <v>524968.43000000005</v>
      </c>
    </row>
    <row r="227" spans="1:3">
      <c r="A227" s="3">
        <v>37100</v>
      </c>
      <c r="B227" s="3" t="s">
        <v>204</v>
      </c>
      <c r="C227" s="1">
        <v>2728575.1499999994</v>
      </c>
    </row>
    <row r="228" spans="1:3">
      <c r="A228" s="3">
        <v>37200</v>
      </c>
      <c r="B228" s="3" t="s">
        <v>205</v>
      </c>
      <c r="C228" s="1">
        <v>611265.63</v>
      </c>
    </row>
    <row r="229" spans="1:3">
      <c r="A229" s="3">
        <v>37300</v>
      </c>
      <c r="B229" s="3" t="s">
        <v>206</v>
      </c>
      <c r="C229" s="1">
        <v>1619915.96</v>
      </c>
    </row>
    <row r="230" spans="1:3">
      <c r="A230" s="3">
        <v>37301</v>
      </c>
      <c r="B230" s="3" t="s">
        <v>207</v>
      </c>
      <c r="C230" s="1">
        <v>182305.7</v>
      </c>
    </row>
    <row r="231" spans="1:3">
      <c r="A231" s="3">
        <v>37305</v>
      </c>
      <c r="B231" s="3" t="s">
        <v>208</v>
      </c>
      <c r="C231" s="1">
        <v>510195.66000000003</v>
      </c>
    </row>
    <row r="232" spans="1:3">
      <c r="A232" s="3">
        <v>37400</v>
      </c>
      <c r="B232" s="3" t="s">
        <v>209</v>
      </c>
      <c r="C232" s="1">
        <v>7439579.2899999991</v>
      </c>
    </row>
    <row r="233" spans="1:3">
      <c r="A233" s="3">
        <v>37405</v>
      </c>
      <c r="B233" s="3" t="s">
        <v>210</v>
      </c>
      <c r="C233" s="1">
        <v>1773505.8700000003</v>
      </c>
    </row>
    <row r="234" spans="1:3">
      <c r="A234" s="3">
        <v>37500</v>
      </c>
      <c r="B234" s="3" t="s">
        <v>211</v>
      </c>
      <c r="C234" s="1">
        <v>921085.04</v>
      </c>
    </row>
    <row r="235" spans="1:3">
      <c r="A235" s="3">
        <v>37600</v>
      </c>
      <c r="B235" s="3" t="s">
        <v>212</v>
      </c>
      <c r="C235" s="1">
        <v>5263202.5199999996</v>
      </c>
    </row>
    <row r="236" spans="1:3">
      <c r="A236" s="3">
        <v>37601</v>
      </c>
      <c r="B236" s="3" t="s">
        <v>213</v>
      </c>
      <c r="C236" s="1">
        <v>214500.26000000004</v>
      </c>
    </row>
    <row r="237" spans="1:3">
      <c r="A237" s="3">
        <v>37605</v>
      </c>
      <c r="B237" s="3" t="s">
        <v>214</v>
      </c>
      <c r="C237" s="1">
        <v>666733.75000000012</v>
      </c>
    </row>
    <row r="238" spans="1:3">
      <c r="A238" s="3">
        <v>37610</v>
      </c>
      <c r="B238" s="3" t="s">
        <v>215</v>
      </c>
      <c r="C238" s="1">
        <v>1563124.8099999998</v>
      </c>
    </row>
    <row r="239" spans="1:3">
      <c r="A239" s="3">
        <v>37700</v>
      </c>
      <c r="B239" s="3" t="s">
        <v>216</v>
      </c>
      <c r="C239" s="1">
        <v>2300395.89</v>
      </c>
    </row>
    <row r="240" spans="1:3">
      <c r="A240" s="3">
        <v>37705</v>
      </c>
      <c r="B240" s="3" t="s">
        <v>217</v>
      </c>
      <c r="C240" s="1">
        <v>731452.12</v>
      </c>
    </row>
    <row r="241" spans="1:3">
      <c r="A241" s="3">
        <v>37800</v>
      </c>
      <c r="B241" s="3" t="s">
        <v>218</v>
      </c>
      <c r="C241" s="1">
        <v>7419500.4399999995</v>
      </c>
    </row>
    <row r="242" spans="1:3">
      <c r="A242" s="3">
        <v>37801</v>
      </c>
      <c r="B242" s="3" t="s">
        <v>219</v>
      </c>
      <c r="C242" s="1">
        <v>46019.28</v>
      </c>
    </row>
    <row r="243" spans="1:3">
      <c r="A243" s="3">
        <v>37805</v>
      </c>
      <c r="B243" s="3" t="s">
        <v>220</v>
      </c>
      <c r="C243" s="1">
        <v>575338.46</v>
      </c>
    </row>
    <row r="244" spans="1:3">
      <c r="A244" s="3">
        <v>37900</v>
      </c>
      <c r="B244" s="3" t="s">
        <v>221</v>
      </c>
      <c r="C244" s="1">
        <v>3763904.3600000003</v>
      </c>
    </row>
    <row r="245" spans="1:3">
      <c r="A245" s="3">
        <v>37901</v>
      </c>
      <c r="B245" s="3" t="s">
        <v>222</v>
      </c>
      <c r="C245" s="1">
        <v>69988.459999999992</v>
      </c>
    </row>
    <row r="246" spans="1:3">
      <c r="A246" s="3">
        <v>37905</v>
      </c>
      <c r="B246" s="3" t="s">
        <v>223</v>
      </c>
      <c r="C246" s="1">
        <v>484479.32999999996</v>
      </c>
    </row>
    <row r="247" spans="1:3">
      <c r="A247" s="3">
        <v>38000</v>
      </c>
      <c r="B247" s="3" t="s">
        <v>224</v>
      </c>
      <c r="C247" s="1">
        <v>6248600.8300000001</v>
      </c>
    </row>
    <row r="248" spans="1:3">
      <c r="A248" s="3">
        <v>38005</v>
      </c>
      <c r="B248" s="3" t="s">
        <v>225</v>
      </c>
      <c r="C248" s="1">
        <v>1232760.23</v>
      </c>
    </row>
    <row r="249" spans="1:3">
      <c r="A249" s="3">
        <v>38100</v>
      </c>
      <c r="B249" s="3" t="s">
        <v>226</v>
      </c>
      <c r="C249" s="1">
        <v>2874149.46</v>
      </c>
    </row>
    <row r="250" spans="1:3">
      <c r="A250" s="3">
        <v>38105</v>
      </c>
      <c r="B250" s="3" t="s">
        <v>227</v>
      </c>
      <c r="C250" s="1">
        <v>577503.31999999995</v>
      </c>
    </row>
    <row r="251" spans="1:3">
      <c r="A251" s="3">
        <v>38200</v>
      </c>
      <c r="B251" s="3" t="s">
        <v>228</v>
      </c>
      <c r="C251" s="1">
        <v>2645407.9300000002</v>
      </c>
    </row>
    <row r="252" spans="1:3">
      <c r="A252" s="3">
        <v>38205</v>
      </c>
      <c r="B252" s="3" t="s">
        <v>229</v>
      </c>
      <c r="C252" s="1">
        <v>405540.91999999987</v>
      </c>
    </row>
    <row r="253" spans="1:3">
      <c r="A253" s="3">
        <v>38210</v>
      </c>
      <c r="B253" s="3" t="s">
        <v>230</v>
      </c>
      <c r="C253" s="1">
        <v>1020274.7300000001</v>
      </c>
    </row>
    <row r="254" spans="1:3">
      <c r="A254" s="3">
        <v>38300</v>
      </c>
      <c r="B254" s="3" t="s">
        <v>231</v>
      </c>
      <c r="C254" s="1">
        <v>2094242.15</v>
      </c>
    </row>
    <row r="255" spans="1:3">
      <c r="A255" s="3">
        <v>38400</v>
      </c>
      <c r="B255" s="3" t="s">
        <v>232</v>
      </c>
      <c r="C255" s="1">
        <v>2662722.1300000004</v>
      </c>
    </row>
    <row r="256" spans="1:3">
      <c r="A256" s="3">
        <v>38402</v>
      </c>
      <c r="B256" s="3" t="s">
        <v>233</v>
      </c>
      <c r="C256" s="1">
        <v>151719.70000000001</v>
      </c>
    </row>
    <row r="257" spans="1:3">
      <c r="A257" s="3">
        <v>38405</v>
      </c>
      <c r="B257" s="3" t="s">
        <v>234</v>
      </c>
      <c r="C257" s="1">
        <v>676662.66</v>
      </c>
    </row>
    <row r="258" spans="1:3">
      <c r="A258" s="3">
        <v>38500</v>
      </c>
      <c r="B258" s="3" t="s">
        <v>235</v>
      </c>
      <c r="C258" s="1">
        <v>2052221.36</v>
      </c>
    </row>
    <row r="259" spans="1:3">
      <c r="A259" s="3">
        <v>38600</v>
      </c>
      <c r="B259" s="3" t="s">
        <v>236</v>
      </c>
      <c r="C259" s="1">
        <v>2596894.66</v>
      </c>
    </row>
    <row r="260" spans="1:3">
      <c r="A260" s="3">
        <v>38601</v>
      </c>
      <c r="B260" s="3" t="s">
        <v>237</v>
      </c>
      <c r="C260" s="1">
        <v>29696.160000000003</v>
      </c>
    </row>
    <row r="261" spans="1:3">
      <c r="A261" s="3">
        <v>38602</v>
      </c>
      <c r="B261" s="3" t="s">
        <v>238</v>
      </c>
      <c r="C261" s="1">
        <v>210894.14999999997</v>
      </c>
    </row>
    <row r="262" spans="1:3">
      <c r="A262" s="3">
        <v>38605</v>
      </c>
      <c r="B262" s="3" t="s">
        <v>239</v>
      </c>
      <c r="C262" s="1">
        <v>732403.1</v>
      </c>
    </row>
    <row r="263" spans="1:3">
      <c r="A263" s="3">
        <v>38610</v>
      </c>
      <c r="B263" s="3" t="s">
        <v>240</v>
      </c>
      <c r="C263" s="1">
        <v>569207.97</v>
      </c>
    </row>
    <row r="264" spans="1:3">
      <c r="A264" s="3">
        <v>38620</v>
      </c>
      <c r="B264" s="3" t="s">
        <v>241</v>
      </c>
      <c r="C264" s="1">
        <v>432125.26</v>
      </c>
    </row>
    <row r="265" spans="1:3">
      <c r="A265" s="3">
        <v>38700</v>
      </c>
      <c r="B265" s="3" t="s">
        <v>242</v>
      </c>
      <c r="C265" s="1">
        <v>732588.24</v>
      </c>
    </row>
    <row r="266" spans="1:3">
      <c r="A266" s="3">
        <v>38701</v>
      </c>
      <c r="B266" s="3" t="s">
        <v>243</v>
      </c>
      <c r="C266" s="1">
        <v>52146.65</v>
      </c>
    </row>
    <row r="267" spans="1:3">
      <c r="A267" s="3">
        <v>38800</v>
      </c>
      <c r="B267" s="3" t="s">
        <v>244</v>
      </c>
      <c r="C267" s="1">
        <v>1323924.2999999998</v>
      </c>
    </row>
    <row r="268" spans="1:3">
      <c r="A268" s="3">
        <v>38801</v>
      </c>
      <c r="B268" s="3" t="s">
        <v>245</v>
      </c>
      <c r="C268" s="1">
        <v>95341.26999999999</v>
      </c>
    </row>
    <row r="269" spans="1:3">
      <c r="A269" s="3">
        <v>38900</v>
      </c>
      <c r="B269" s="3" t="s">
        <v>246</v>
      </c>
      <c r="C269" s="1">
        <v>301149.07999999996</v>
      </c>
    </row>
    <row r="270" spans="1:3">
      <c r="A270" s="3">
        <v>39000</v>
      </c>
      <c r="B270" s="3" t="s">
        <v>247</v>
      </c>
      <c r="C270" s="1">
        <v>12979699.209999999</v>
      </c>
    </row>
    <row r="271" spans="1:3">
      <c r="A271" s="3">
        <v>39100</v>
      </c>
      <c r="B271" s="3" t="s">
        <v>248</v>
      </c>
      <c r="C271" s="1">
        <v>2056719.23</v>
      </c>
    </row>
    <row r="272" spans="1:3">
      <c r="A272" s="3">
        <v>39101</v>
      </c>
      <c r="B272" s="3" t="s">
        <v>249</v>
      </c>
      <c r="C272" s="1">
        <v>203958.18999999997</v>
      </c>
    </row>
    <row r="273" spans="1:3">
      <c r="A273" s="3">
        <v>39105</v>
      </c>
      <c r="B273" s="3" t="s">
        <v>250</v>
      </c>
      <c r="C273" s="1">
        <v>788966.23</v>
      </c>
    </row>
    <row r="274" spans="1:3">
      <c r="A274" s="3">
        <v>39200</v>
      </c>
      <c r="B274" s="3" t="s">
        <v>344</v>
      </c>
      <c r="C274" s="1">
        <v>54957968.280000009</v>
      </c>
    </row>
    <row r="275" spans="1:3">
      <c r="A275" s="3">
        <v>39201</v>
      </c>
      <c r="B275" s="3" t="s">
        <v>251</v>
      </c>
      <c r="C275" s="1">
        <v>133068.25</v>
      </c>
    </row>
    <row r="276" spans="1:3">
      <c r="A276" s="3">
        <v>39204</v>
      </c>
      <c r="B276" s="3" t="s">
        <v>252</v>
      </c>
      <c r="C276" s="1">
        <v>176646.74000000002</v>
      </c>
    </row>
    <row r="277" spans="1:3">
      <c r="A277" s="3">
        <v>39205</v>
      </c>
      <c r="B277" s="3" t="s">
        <v>253</v>
      </c>
      <c r="C277" s="1">
        <v>4840530.6599999992</v>
      </c>
    </row>
    <row r="278" spans="1:3">
      <c r="A278" s="3">
        <v>39208</v>
      </c>
      <c r="B278" s="3" t="s">
        <v>345</v>
      </c>
      <c r="C278" s="1">
        <v>292034.05</v>
      </c>
    </row>
    <row r="279" spans="1:3">
      <c r="A279" s="3">
        <v>39209</v>
      </c>
      <c r="B279" s="3" t="s">
        <v>254</v>
      </c>
      <c r="C279" s="1">
        <v>141441.22</v>
      </c>
    </row>
    <row r="280" spans="1:3">
      <c r="A280" s="3">
        <v>39300</v>
      </c>
      <c r="B280" s="3" t="s">
        <v>255</v>
      </c>
      <c r="C280" s="1">
        <v>771323.2699999999</v>
      </c>
    </row>
    <row r="281" spans="1:3">
      <c r="A281" s="3">
        <v>39301</v>
      </c>
      <c r="B281" s="3" t="s">
        <v>256</v>
      </c>
      <c r="C281" s="1">
        <v>35400.219999999994</v>
      </c>
    </row>
    <row r="282" spans="1:3">
      <c r="A282" s="3">
        <v>39400</v>
      </c>
      <c r="B282" s="3" t="s">
        <v>257</v>
      </c>
      <c r="C282" s="1">
        <v>593672.52999999991</v>
      </c>
    </row>
    <row r="283" spans="1:3">
      <c r="A283" s="3">
        <v>39401</v>
      </c>
      <c r="B283" s="3" t="s">
        <v>258</v>
      </c>
      <c r="C283" s="1">
        <v>259236.69</v>
      </c>
    </row>
    <row r="284" spans="1:3">
      <c r="A284" s="3">
        <v>39500</v>
      </c>
      <c r="B284" s="3" t="s">
        <v>259</v>
      </c>
      <c r="C284" s="1">
        <v>1720303.1400000001</v>
      </c>
    </row>
    <row r="285" spans="1:3">
      <c r="A285" s="3">
        <v>39501</v>
      </c>
      <c r="B285" s="3" t="s">
        <v>260</v>
      </c>
      <c r="C285" s="1">
        <v>47730.720000000008</v>
      </c>
    </row>
    <row r="286" spans="1:3">
      <c r="A286" s="3">
        <v>39600</v>
      </c>
      <c r="B286" s="3" t="s">
        <v>261</v>
      </c>
      <c r="C286" s="1">
        <v>5810629.1200000001</v>
      </c>
    </row>
    <row r="287" spans="1:3">
      <c r="A287" s="3">
        <v>39605</v>
      </c>
      <c r="B287" s="3" t="s">
        <v>262</v>
      </c>
      <c r="C287" s="1">
        <v>891315.92</v>
      </c>
    </row>
    <row r="288" spans="1:3">
      <c r="A288" s="3">
        <v>39700</v>
      </c>
      <c r="B288" s="3" t="s">
        <v>263</v>
      </c>
      <c r="C288" s="1">
        <v>3141978.53</v>
      </c>
    </row>
    <row r="289" spans="1:3">
      <c r="A289" s="3">
        <v>39703</v>
      </c>
      <c r="B289" s="3" t="s">
        <v>264</v>
      </c>
      <c r="C289" s="1">
        <v>159038.29999999999</v>
      </c>
    </row>
    <row r="290" spans="1:3">
      <c r="A290" s="3">
        <v>39705</v>
      </c>
      <c r="B290" s="3" t="s">
        <v>265</v>
      </c>
      <c r="C290" s="1">
        <v>823053.82000000007</v>
      </c>
    </row>
    <row r="291" spans="1:3">
      <c r="A291" s="3">
        <v>39800</v>
      </c>
      <c r="B291" s="3" t="s">
        <v>266</v>
      </c>
      <c r="C291" s="1">
        <v>3749095.5100000002</v>
      </c>
    </row>
    <row r="292" spans="1:3">
      <c r="A292" s="3">
        <v>39805</v>
      </c>
      <c r="B292" s="3" t="s">
        <v>267</v>
      </c>
      <c r="C292" s="1">
        <v>462375.33</v>
      </c>
    </row>
    <row r="293" spans="1:3">
      <c r="A293" s="3">
        <v>39900</v>
      </c>
      <c r="B293" s="3" t="s">
        <v>268</v>
      </c>
      <c r="C293" s="1">
        <v>1854894.2900000003</v>
      </c>
    </row>
    <row r="294" spans="1:3">
      <c r="A294" s="5">
        <v>40000</v>
      </c>
      <c r="B294" s="5" t="s">
        <v>683</v>
      </c>
      <c r="C294" s="1">
        <v>4407429.54</v>
      </c>
    </row>
    <row r="295" spans="1:3">
      <c r="A295" s="3">
        <v>51000</v>
      </c>
      <c r="B295" s="3" t="s">
        <v>269</v>
      </c>
      <c r="C295" s="1">
        <v>30296410.790000003</v>
      </c>
    </row>
    <row r="296" spans="1:3">
      <c r="A296" s="3">
        <v>51000.1</v>
      </c>
      <c r="B296" s="3" t="s">
        <v>662</v>
      </c>
      <c r="C296" s="1">
        <v>38731</v>
      </c>
    </row>
    <row r="297" spans="1:3">
      <c r="A297" s="3">
        <v>51000.2</v>
      </c>
      <c r="B297" s="3" t="s">
        <v>663</v>
      </c>
      <c r="C297" s="1">
        <v>761378</v>
      </c>
    </row>
    <row r="298" spans="1:3">
      <c r="A298" s="5">
        <v>60000</v>
      </c>
      <c r="B298" s="5" t="s">
        <v>684</v>
      </c>
      <c r="C298" s="1">
        <v>218813.21</v>
      </c>
    </row>
    <row r="299" spans="1:3">
      <c r="A299" s="3">
        <v>90901</v>
      </c>
      <c r="B299" s="3" t="s">
        <v>685</v>
      </c>
      <c r="C299" s="1">
        <v>857111.95000000019</v>
      </c>
    </row>
    <row r="300" spans="1:3">
      <c r="A300" s="3">
        <v>91041</v>
      </c>
      <c r="B300" s="3" t="s">
        <v>686</v>
      </c>
      <c r="C300" s="1">
        <v>140690.94</v>
      </c>
    </row>
    <row r="301" spans="1:3">
      <c r="A301" s="3">
        <v>91111</v>
      </c>
      <c r="B301" s="3" t="s">
        <v>687</v>
      </c>
      <c r="C301" s="1">
        <v>87946.849999999991</v>
      </c>
    </row>
    <row r="302" spans="1:3">
      <c r="A302" s="3">
        <v>91151</v>
      </c>
      <c r="B302" s="3" t="s">
        <v>688</v>
      </c>
      <c r="C302" s="1">
        <v>210301.52000000002</v>
      </c>
    </row>
    <row r="303" spans="1:3">
      <c r="A303" s="3">
        <v>98101</v>
      </c>
      <c r="B303" s="3" t="s">
        <v>689</v>
      </c>
      <c r="C303" s="1">
        <v>1004416.6600000001</v>
      </c>
    </row>
    <row r="304" spans="1:3">
      <c r="A304" s="3">
        <v>98103</v>
      </c>
      <c r="B304" s="3" t="s">
        <v>690</v>
      </c>
      <c r="C304" s="1">
        <v>202264.16</v>
      </c>
    </row>
    <row r="305" spans="1:3">
      <c r="A305" s="3">
        <v>98111</v>
      </c>
      <c r="B305" s="3" t="s">
        <v>691</v>
      </c>
      <c r="C305" s="1">
        <v>359732.76</v>
      </c>
    </row>
    <row r="306" spans="1:3">
      <c r="A306" s="3">
        <v>98131</v>
      </c>
      <c r="B306" s="3" t="s">
        <v>692</v>
      </c>
      <c r="C306" s="1">
        <v>91862.98</v>
      </c>
    </row>
    <row r="307" spans="1:3">
      <c r="A307" s="3">
        <v>99401</v>
      </c>
      <c r="B307" s="3" t="s">
        <v>693</v>
      </c>
      <c r="C307" s="1">
        <v>330433.14999999997</v>
      </c>
    </row>
    <row r="308" spans="1:3">
      <c r="A308" s="3">
        <v>99521</v>
      </c>
      <c r="B308" s="3" t="s">
        <v>694</v>
      </c>
      <c r="C308" s="1">
        <v>165126.15</v>
      </c>
    </row>
    <row r="309" spans="1:3">
      <c r="A309" s="3">
        <v>99831</v>
      </c>
      <c r="B309" s="3" t="s">
        <v>695</v>
      </c>
      <c r="C309" s="1">
        <v>21754.42</v>
      </c>
    </row>
    <row r="310" spans="1:3">
      <c r="B310" s="4"/>
      <c r="C310" s="346">
        <f>SUM(C2:C309)</f>
        <v>1018581302.2799993</v>
      </c>
    </row>
    <row r="311" spans="1:3">
      <c r="C311" s="1"/>
    </row>
    <row r="312" spans="1:3">
      <c r="C312" s="1"/>
    </row>
    <row r="313" spans="1:3">
      <c r="C313" s="1"/>
    </row>
    <row r="314" spans="1:3">
      <c r="C314" s="1"/>
    </row>
    <row r="315" spans="1:3">
      <c r="C315" s="1"/>
    </row>
    <row r="316" spans="1:3">
      <c r="C316"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mageCreateDate xmlns="F649DC96-43A9-4905-BB6F-345F046C23DB" xsi:nil="true"/>
    <PublishingExpirationDate xmlns="http://schemas.microsoft.com/sharepoint/v3" xsi:nil="true"/>
    <PublishingStartDate xmlns="http://schemas.microsoft.com/sharepoint/v3" xsi:nil="true"/>
    <wic_System_Copyright xmlns="http://schemas.microsoft.com/sharepoint/v3/fields" xsi:nil="true"/>
    <_dlc_DocId xmlns="1b9e605d-6da6-421e-84a6-6502d598475a">SZA3YSNECVJS-888571302-33</_dlc_DocId>
    <_dlc_DocIdUrl xmlns="1b9e605d-6da6-421e-84a6-6502d598475a">
      <Url>https://compass.nctreasurer.com/wcr/_layouts/15/DocIdRedir.aspx?ID=SZA3YSNECVJS-888571302-33</Url>
      <Description>SZA3YSNECVJS-888571302-33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DF16A982947D7E44B3C8BBDC0CAE0270" ma:contentTypeVersion="1" ma:contentTypeDescription="Upload an image." ma:contentTypeScope="" ma:versionID="a5e6dcce723c6f142d1e5000ea05c79a">
  <xsd:schema xmlns:xsd="http://www.w3.org/2001/XMLSchema" xmlns:xs="http://www.w3.org/2001/XMLSchema" xmlns:p="http://schemas.microsoft.com/office/2006/metadata/properties" xmlns:ns1="http://schemas.microsoft.com/sharepoint/v3" xmlns:ns2="F649DC96-43A9-4905-BB6F-345F046C23DB" xmlns:ns3="http://schemas.microsoft.com/sharepoint/v3/fields" xmlns:ns4="1b9e605d-6da6-421e-84a6-6502d598475a" targetNamespace="http://schemas.microsoft.com/office/2006/metadata/properties" ma:root="true" ma:fieldsID="13241a95f717d38e971ee3a7879d40e5" ns1:_="" ns2:_="" ns3:_="" ns4:_="">
    <xsd:import namespace="http://schemas.microsoft.com/sharepoint/v3"/>
    <xsd:import namespace="F649DC96-43A9-4905-BB6F-345F046C23DB"/>
    <xsd:import namespace="http://schemas.microsoft.com/sharepoint/v3/fields"/>
    <xsd:import namespace="1b9e605d-6da6-421e-84a6-6502d598475a"/>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49DC96-43A9-4905-BB6F-345F046C23DB"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e605d-6da6-421e-84a6-6502d598475a"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8A7471-F53B-449F-8665-C563C160D6EF}">
  <ds:schemaRefs>
    <ds:schemaRef ds:uri="http://purl.org/dc/terms/"/>
    <ds:schemaRef ds:uri="http://schemas.microsoft.com/office/2006/metadata/properties"/>
    <ds:schemaRef ds:uri="1b9e605d-6da6-421e-84a6-6502d598475a"/>
    <ds:schemaRef ds:uri="http://purl.org/dc/elements/1.1/"/>
    <ds:schemaRef ds:uri="F649DC96-43A9-4905-BB6F-345F046C23DB"/>
    <ds:schemaRef ds:uri="http://schemas.microsoft.com/office/infopath/2007/PartnerControls"/>
    <ds:schemaRef ds:uri="http://schemas.microsoft.com/office/2006/documentManagement/types"/>
    <ds:schemaRef ds:uri="http://schemas.microsoft.com/sharepoint/v3/fields"/>
    <ds:schemaRef ds:uri="http://purl.org/dc/dcmitype/"/>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7DF68DEA-3D66-42AF-9D90-07BC4F88A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49DC96-43A9-4905-BB6F-345F046C23DB"/>
    <ds:schemaRef ds:uri="http://schemas.microsoft.com/sharepoint/v3/fields"/>
    <ds:schemaRef ds:uri="1b9e605d-6da6-421e-84a6-6502d5984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59C7E4-B518-4D9D-92AE-26B179CB6A66}">
  <ds:schemaRefs>
    <ds:schemaRef ds:uri="http://schemas.microsoft.com/sharepoint/events"/>
  </ds:schemaRefs>
</ds:datastoreItem>
</file>

<file path=customXml/itemProps4.xml><?xml version="1.0" encoding="utf-8"?>
<ds:datastoreItem xmlns:ds="http://schemas.openxmlformats.org/officeDocument/2006/customXml" ds:itemID="{94076127-00E2-4970-8C98-5D83A03735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Info</vt:lpstr>
      <vt:lpstr>JE Template</vt:lpstr>
      <vt:lpstr>2020 Summary</vt:lpstr>
      <vt:lpstr>2019 Summary</vt:lpstr>
      <vt:lpstr>2018 Summary</vt:lpstr>
      <vt:lpstr>2019 Allocation %</vt:lpstr>
      <vt:lpstr>2018 Allocation %</vt:lpstr>
      <vt:lpstr>Contributions FY 2019</vt:lpstr>
      <vt:lpstr>Contributions FY 2018</vt:lpstr>
      <vt:lpstr>Amortization Schedule</vt:lpstr>
      <vt:lpstr>'2018 Allocation %'!ERData</vt:lpstr>
      <vt:lpstr>'2018 Summary'!ERData</vt:lpstr>
      <vt:lpstr>'2019 Allocation %'!ERData</vt:lpstr>
      <vt:lpstr>'Amortization Schedule'!ERData</vt:lpstr>
      <vt:lpstr>ERData</vt:lpstr>
      <vt:lpstr>'2018 Allocation %'!Print_Area</vt:lpstr>
      <vt:lpstr>'2018 Summary'!Print_Area</vt:lpstr>
      <vt:lpstr>'2019 Allocation %'!Print_Area</vt:lpstr>
      <vt:lpstr>'2019 Summary'!Print_Area</vt:lpstr>
      <vt:lpstr>'Amortization Schedule'!Print_Area</vt:lpstr>
      <vt:lpstr>'2018 Allocation %'!Print_Titles</vt:lpstr>
      <vt:lpstr>'2018 Summary'!Print_Titles</vt:lpstr>
      <vt:lpstr>'2019 Allocation %'!Print_Titles</vt:lpstr>
      <vt:lpstr>'2019 Summary'!Print_Titles</vt:lpstr>
      <vt:lpstr>'2020 Summary'!Print_Titles</vt:lpstr>
      <vt:lpstr>'Amortization Schedule'!Print_Titles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dc:description/>
  <cp:lastModifiedBy> </cp:lastModifiedBy>
  <cp:lastPrinted>2016-02-17T19:22:39Z</cp:lastPrinted>
  <dcterms:created xsi:type="dcterms:W3CDTF">2015-01-07T18:39:17Z</dcterms:created>
  <dcterms:modified xsi:type="dcterms:W3CDTF">2020-06-15T11:39:49Z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0x0101009148F5A04DDD49CBA7127AADA5FB792B00AADE34325A8B49CDA8BB4DB53328F21400DF16A982947D7E44B3C8BBDC0CAE0270</vt:lpwstr>
  </property>
  <property fmtid="{D5CDD505-2E9C-101B-9397-08002B2CF9AE}" pid="3" name="_dlc_DocIdItemGuid">
    <vt:lpwstr>267b4b44-ff90-40e0-aa73-8c60764ce91f</vt:lpwstr>
  </property>
</Properties>
</file>