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L:\2021 Illustrative Financial Statements\JE Templates\Protected\"/>
    </mc:Choice>
  </mc:AlternateContent>
  <xr:revisionPtr revIDLastSave="0" documentId="13_ncr:1_{F5CC9EA2-1A3B-4D77-BF33-39AE40EF9EEC}" xr6:coauthVersionLast="45" xr6:coauthVersionMax="45" xr10:uidLastSave="{00000000-0000-0000-0000-000000000000}"/>
  <workbookProtection workbookAlgorithmName="SHA-512" workbookHashValue="DUB3d/b6CxXDfZ3rb6Que1IXIsJZ62bGtX2ljtIaynYgJGGXn48AiAjSuB0sltI07v9SVm0L7qVNtqshkYPjlg==" workbookSaltValue="KJES1AQC+ti3hJmp1uljag==" workbookSpinCount="100000" lockStructure="1"/>
  <bookViews>
    <workbookView xWindow="-120" yWindow="-120" windowWidth="29040" windowHeight="15840" tabRatio="1000" xr2:uid="{00000000-000D-0000-FFFF-FFFF00000000}"/>
  </bookViews>
  <sheets>
    <sheet name="Info" sheetId="29" r:id="rId1"/>
    <sheet name="Changes to Update Template " sheetId="24" state="hidden" r:id="rId2"/>
    <sheet name="JE Template" sheetId="21" r:id="rId3"/>
    <sheet name="2021 Summary" sheetId="30" r:id="rId4"/>
    <sheet name="2020 Summary" sheetId="22" r:id="rId5"/>
    <sheet name="2019 Summary" sheetId="27" state="hidden" r:id="rId6"/>
    <sheet name="2018 Summary" sheetId="28" state="hidden" r:id="rId7"/>
    <sheet name="2017 Summary" sheetId="17" state="hidden" r:id="rId8"/>
    <sheet name="ROD Contributions FY 2020" sheetId="31" r:id="rId9"/>
    <sheet name="ROD Contributions FY 2019" sheetId="26" r:id="rId10"/>
    <sheet name="ROD Contributions FY 2018" sheetId="23" state="hidden" r:id="rId11"/>
    <sheet name="ROD Contributions FY 2017" sheetId="20" state="hidden" r:id="rId12"/>
    <sheet name="Deferred Amortization" sheetId="19" r:id="rId13"/>
  </sheets>
  <externalReferences>
    <externalReference r:id="rId14"/>
    <externalReference r:id="rId15"/>
    <externalReference r:id="rId16"/>
    <externalReference r:id="rId17"/>
  </externalReferences>
  <definedNames>
    <definedName name="_xlnm._FilterDatabase" localSheetId="6" hidden="1">'2018 Summary'!$A$5:$R$106</definedName>
    <definedName name="_xlnm._FilterDatabase" localSheetId="5" hidden="1">'2019 Summary'!$A$5:$R$106</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7">#REF!</definedName>
    <definedName name="AgencyCode" localSheetId="6">#REF!</definedName>
    <definedName name="AgencyCode" localSheetId="5">#REF!</definedName>
    <definedName name="AgencyCode" localSheetId="1">#REF!</definedName>
    <definedName name="AgencyCode" localSheetId="12">#REF!</definedName>
    <definedName name="AgencyCode" localSheetId="0">#REF!</definedName>
    <definedName name="AgencyCode">#REF!</definedName>
    <definedName name="AgencyCode1">#REF!</definedName>
    <definedName name="AnalystGASB">[1]DeveloperInfo!$D$20</definedName>
    <definedName name="Annuity" localSheetId="7">'[2]Assets Input'!$E$36:$E$59</definedName>
    <definedName name="Annuity" localSheetId="1">#REF!</definedName>
    <definedName name="Annuity" localSheetId="0">#REF!</definedName>
    <definedName name="Annuity">#REF!</definedName>
    <definedName name="Annuity1">#REF!</definedName>
    <definedName name="AnnuityLY" localSheetId="1">#REF!</definedName>
    <definedName name="AnnuityLY" localSheetId="0">'[3]Assets Input'!#REF!</definedName>
    <definedName name="AnnuityLY">'[3]Assets Input'!#REF!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7">#REF!</definedName>
    <definedName name="EmployerRates" localSheetId="6">#REF!</definedName>
    <definedName name="EmployerRates" localSheetId="5">#REF!</definedName>
    <definedName name="EmployerRates" localSheetId="1">#REF!</definedName>
    <definedName name="EmployerRates" localSheetId="12">#REF!</definedName>
    <definedName name="EmployerRates" localSheetId="0">#REF!</definedName>
    <definedName name="EmployerRates">#REF!</definedName>
    <definedName name="EmployerRates1">#REF!</definedName>
    <definedName name="EmployerRatesLEO" localSheetId="7">#REF!</definedName>
    <definedName name="EmployerRatesLEO" localSheetId="6">#REF!</definedName>
    <definedName name="EmployerRatesLEO" localSheetId="5">#REF!</definedName>
    <definedName name="EmployerRatesLEO" localSheetId="1">#REF!</definedName>
    <definedName name="EmployerRatesLEO" localSheetId="12">#REF!</definedName>
    <definedName name="EmployerRatesLEO" localSheetId="0">#REF!</definedName>
    <definedName name="EmployerRatesLEO">#REF!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7">'[2]Assets Input'!$E$61:$E$89</definedName>
    <definedName name="Pension" localSheetId="1">#REF!</definedName>
    <definedName name="Pension" localSheetId="0">#REF!</definedName>
    <definedName name="Pension">#REF!</definedName>
    <definedName name="Pension1">#REF!</definedName>
    <definedName name="PensionLY" localSheetId="1">#REF!</definedName>
    <definedName name="PensionLY" localSheetId="0">'[3]Assets Input'!#REF!</definedName>
    <definedName name="PensionLY">'[3]Assets Input'!#REF!</definedName>
    <definedName name="PlanNameLongGASB">[1]DeveloperInfo!$D$7</definedName>
    <definedName name="PlanNameShortGASB">[1]DeveloperInfo!$D$8</definedName>
    <definedName name="_xlnm.Print_Area" localSheetId="6">'2018 Summary'!$A$4:$R$108</definedName>
    <definedName name="_xlnm.Print_Area" localSheetId="5">'2019 Summary'!$A$4:$R$108</definedName>
    <definedName name="_xlnm.Print_Area" localSheetId="12">'Deferred Amortization'!$A$5:$AK$108</definedName>
    <definedName name="_xlnm.Print_Titles" localSheetId="6">'2018 Summary'!$4:$5</definedName>
    <definedName name="_xlnm.Print_Titles" localSheetId="5">'2019 Summary'!$4:$5</definedName>
    <definedName name="_xlnm.Print_Titles" localSheetId="12">'Deferred Amortization'!$A:$B,'Deferred Amortization'!$5:$6</definedName>
    <definedName name="ProjDisc?">[1]DeveloperInfo!$D$65</definedName>
    <definedName name="ProValResults" localSheetId="7">[4]ProVal!$B$6:$S$462</definedName>
    <definedName name="ProValResults" localSheetId="1">#REF!</definedName>
    <definedName name="ProValResults" localSheetId="12">#REF!</definedName>
    <definedName name="ProValResults" localSheetId="0">#REF!</definedName>
    <definedName name="ProValResults">#REF!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7">#REF!</definedName>
    <definedName name="TableData" localSheetId="6">#REF!</definedName>
    <definedName name="TableData" localSheetId="5">#REF!</definedName>
    <definedName name="TableData" localSheetId="1">#REF!</definedName>
    <definedName name="TableData" localSheetId="12">#REF!</definedName>
    <definedName name="TableData" localSheetId="0">#REF!</definedName>
    <definedName name="TableData">#REF!</definedName>
    <definedName name="TableData1">#REF!</definedName>
    <definedName name="Type" localSheetId="1">#REF!</definedName>
    <definedName name="Type" localSheetId="0">#REF!</definedName>
    <definedName name="Type">#REF!</definedName>
    <definedName name="TypeAnnuity" localSheetId="7">'[2]Assets Input'!$D$36:$D$59</definedName>
    <definedName name="TypeAnnuity" localSheetId="1">#REF!</definedName>
    <definedName name="TypeAnnuity" localSheetId="0">#REF!</definedName>
    <definedName name="TypeAnnuity">#REF!</definedName>
    <definedName name="TypeAnnuity1">#REF!</definedName>
    <definedName name="TypePension" localSheetId="7">'[2]Assets Input'!$D$61:$D$89</definedName>
    <definedName name="TypePension" localSheetId="1">#REF!</definedName>
    <definedName name="TypePension" localSheetId="0">#REF!</definedName>
    <definedName name="TypePension">#REF!</definedName>
    <definedName name="TypePension1">#REF!</definedName>
    <definedName name="UnfundedData" localSheetId="7">#REF!</definedName>
    <definedName name="UnfundedData" localSheetId="6">#REF!</definedName>
    <definedName name="UnfundedData" localSheetId="5">#REF!</definedName>
    <definedName name="UnfundedData" localSheetId="1">#REF!</definedName>
    <definedName name="UnfundedData" localSheetId="12">#REF!</definedName>
    <definedName name="UnfundedData" localSheetId="0">#REF!</definedName>
    <definedName name="UnfundedData">#REF!</definedName>
    <definedName name="UnfundedData1">#REF!</definedName>
    <definedName name="UnfundedLY" localSheetId="7">#REF!</definedName>
    <definedName name="UnfundedLY" localSheetId="6">#REF!</definedName>
    <definedName name="UnfundedLY" localSheetId="5">#REF!</definedName>
    <definedName name="UnfundedLY" localSheetId="1">#REF!</definedName>
    <definedName name="UnfundedLY" localSheetId="12">#REF!</definedName>
    <definedName name="UnfundedLY" localSheetId="0">#REF!</definedName>
    <definedName name="UnfundedLY">#REF!</definedName>
    <definedName name="UnfundedLY1">#REF!</definedName>
    <definedName name="UnfundedLYLEO1">#REF!</definedName>
    <definedName name="UnfunedLYLEO" localSheetId="7">#REF!</definedName>
    <definedName name="UnfunedLYLEO" localSheetId="6">#REF!</definedName>
    <definedName name="UnfunedLYLEO" localSheetId="5">#REF!</definedName>
    <definedName name="UnfunedLYLEO" localSheetId="1">#REF!</definedName>
    <definedName name="UnfunedLYLEO" localSheetId="12">#REF!</definedName>
    <definedName name="UnfunedLYLEO" localSheetId="0">#REF!</definedName>
    <definedName name="UnfunedLYLEO">#REF!</definedName>
    <definedName name="VersionGASB">[1]DeveloperInfo!$D$4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21" l="1"/>
  <c r="E68" i="21"/>
  <c r="E27" i="21" l="1"/>
  <c r="E23" i="21"/>
  <c r="G66" i="21" l="1"/>
  <c r="E66" i="21"/>
  <c r="G11" i="21"/>
  <c r="E29" i="21"/>
  <c r="F29" i="21"/>
  <c r="F30" i="21"/>
  <c r="H16" i="21"/>
  <c r="V16" i="21"/>
  <c r="U16" i="21"/>
  <c r="T16" i="21"/>
  <c r="R16" i="21"/>
  <c r="Q16" i="21"/>
  <c r="P16" i="21"/>
  <c r="O16" i="21"/>
  <c r="L16" i="21"/>
  <c r="M16" i="21"/>
  <c r="K16" i="21"/>
  <c r="J16" i="21"/>
  <c r="F11" i="21" l="1"/>
  <c r="C17" i="24" l="1"/>
  <c r="F16" i="21"/>
  <c r="B106" i="26"/>
  <c r="G16" i="21"/>
  <c r="R11" i="21"/>
  <c r="Q11" i="21"/>
  <c r="O11" i="21"/>
  <c r="M11" i="21"/>
  <c r="L11" i="21"/>
  <c r="J11" i="21"/>
  <c r="C18" i="24" l="1"/>
  <c r="C8" i="24"/>
  <c r="B3" i="31" l="1"/>
  <c r="B1" i="31" s="1"/>
  <c r="U2" i="30"/>
  <c r="U1" i="30" s="1"/>
  <c r="T2" i="30"/>
  <c r="T1" i="30" s="1"/>
  <c r="R2" i="30"/>
  <c r="Q2" i="30"/>
  <c r="P2" i="30"/>
  <c r="N2" i="30"/>
  <c r="M2" i="30"/>
  <c r="L2" i="30"/>
  <c r="K2" i="30"/>
  <c r="K1" i="30" s="1"/>
  <c r="I2" i="30"/>
  <c r="I1" i="30" s="1"/>
  <c r="H2" i="30"/>
  <c r="H1" i="30" s="1"/>
  <c r="G2" i="30"/>
  <c r="F2" i="30"/>
  <c r="F1" i="30" s="1"/>
  <c r="D2" i="30"/>
  <c r="H11" i="21" s="1"/>
  <c r="F66" i="21" s="1"/>
  <c r="C2" i="30"/>
  <c r="C1" i="30" s="1"/>
  <c r="B2" i="30"/>
  <c r="B1" i="30" s="1"/>
  <c r="N1" i="30"/>
  <c r="M1" i="30"/>
  <c r="A1" i="30"/>
  <c r="L1" i="30" l="1"/>
  <c r="P11" i="21"/>
  <c r="P1" i="30"/>
  <c r="T11" i="21"/>
  <c r="Q1" i="30"/>
  <c r="U11" i="21"/>
  <c r="R1" i="30"/>
  <c r="V11" i="21"/>
  <c r="G1" i="30"/>
  <c r="K11" i="21"/>
  <c r="D1" i="30"/>
  <c r="AK3" i="19"/>
  <c r="AK2" i="19" s="1"/>
  <c r="AJ3" i="19"/>
  <c r="AJ2" i="19" s="1"/>
  <c r="AI3" i="19"/>
  <c r="AI2" i="19" s="1"/>
  <c r="AH3" i="19"/>
  <c r="AG3" i="19"/>
  <c r="AE3" i="19"/>
  <c r="AD3" i="19"/>
  <c r="AC3" i="19"/>
  <c r="AB3" i="19"/>
  <c r="AA2" i="19"/>
  <c r="AA3" i="19"/>
  <c r="Y2" i="19"/>
  <c r="Y3" i="19"/>
  <c r="X3" i="19"/>
  <c r="W3" i="19"/>
  <c r="V3" i="19"/>
  <c r="V2" i="19" s="1"/>
  <c r="U3" i="19"/>
  <c r="U2" i="19" s="1"/>
  <c r="S3" i="19"/>
  <c r="R3" i="19"/>
  <c r="Q3" i="19"/>
  <c r="Q2" i="19" s="1"/>
  <c r="P3" i="19"/>
  <c r="P2" i="19" s="1"/>
  <c r="O3" i="19"/>
  <c r="M3" i="19"/>
  <c r="M2" i="19" s="1"/>
  <c r="L3" i="19"/>
  <c r="L2" i="19" s="1"/>
  <c r="K3" i="19"/>
  <c r="K2" i="19" s="1"/>
  <c r="J3" i="19"/>
  <c r="J2" i="19" s="1"/>
  <c r="I3" i="19"/>
  <c r="S2" i="19" l="1"/>
  <c r="W2" i="19"/>
  <c r="O2" i="19"/>
  <c r="I2" i="19"/>
  <c r="X2" i="19"/>
  <c r="AB2" i="19"/>
  <c r="AC2" i="19"/>
  <c r="AD2" i="19"/>
  <c r="AE2" i="19"/>
  <c r="AH2" i="19"/>
  <c r="AG2" i="19"/>
  <c r="R2" i="19"/>
  <c r="U2" i="22"/>
  <c r="T2" i="22"/>
  <c r="R2" i="22"/>
  <c r="Q2" i="22"/>
  <c r="P2" i="22"/>
  <c r="N2" i="22"/>
  <c r="M2" i="22"/>
  <c r="L2" i="22"/>
  <c r="K2" i="22"/>
  <c r="I2" i="22"/>
  <c r="H2" i="22"/>
  <c r="G2" i="22"/>
  <c r="F2" i="22"/>
  <c r="B2" i="22"/>
  <c r="C2" i="22"/>
  <c r="D2" i="22"/>
  <c r="A1" i="22"/>
  <c r="L1" i="22" l="1"/>
  <c r="Q1" i="22"/>
  <c r="F1" i="22"/>
  <c r="G1" i="22"/>
  <c r="N1" i="22"/>
  <c r="R1" i="22"/>
  <c r="U1" i="22"/>
  <c r="T1" i="22"/>
  <c r="P1" i="22"/>
  <c r="M1" i="22"/>
  <c r="K1" i="22"/>
  <c r="I1" i="22"/>
  <c r="H1" i="22"/>
  <c r="D1" i="22"/>
  <c r="C1" i="22"/>
  <c r="B1" i="22"/>
  <c r="C1" i="21" l="1"/>
  <c r="E49" i="21"/>
  <c r="B14" i="21"/>
  <c r="P14" i="21" s="1"/>
  <c r="B9" i="21"/>
  <c r="U108" i="27"/>
  <c r="T108" i="27"/>
  <c r="R108" i="27"/>
  <c r="Q108" i="27"/>
  <c r="P108" i="27"/>
  <c r="N108" i="27"/>
  <c r="M108" i="27"/>
  <c r="L108" i="27"/>
  <c r="K108" i="27"/>
  <c r="I108" i="27"/>
  <c r="H108" i="27"/>
  <c r="G108" i="27"/>
  <c r="F108" i="27"/>
  <c r="D108" i="27"/>
  <c r="C108" i="27"/>
  <c r="B108" i="27"/>
  <c r="P108" i="28"/>
  <c r="N108" i="28"/>
  <c r="M108" i="28"/>
  <c r="L108" i="28"/>
  <c r="K108" i="28"/>
  <c r="I108" i="28"/>
  <c r="H108" i="28"/>
  <c r="G108" i="28"/>
  <c r="F108" i="28"/>
  <c r="D108" i="28"/>
  <c r="P9" i="21" l="1"/>
  <c r="F27" i="21" s="1"/>
  <c r="T9" i="21"/>
  <c r="U14" i="21"/>
  <c r="C14" i="21"/>
  <c r="R14" i="21"/>
  <c r="K14" i="21"/>
  <c r="J14" i="21"/>
  <c r="O14" i="21"/>
  <c r="H14" i="21"/>
  <c r="V14" i="21"/>
  <c r="T14" i="21"/>
  <c r="L14" i="21"/>
  <c r="Q14" i="21"/>
  <c r="M14" i="21"/>
  <c r="D14" i="21"/>
  <c r="G14" i="21"/>
  <c r="F14" i="21"/>
  <c r="V9" i="21"/>
  <c r="K9" i="21"/>
  <c r="H9" i="21"/>
  <c r="O9" i="21"/>
  <c r="M9" i="21"/>
  <c r="L9" i="21"/>
  <c r="G9" i="21"/>
  <c r="U9" i="21"/>
  <c r="F9" i="21"/>
  <c r="J9" i="21"/>
  <c r="R9" i="21"/>
  <c r="Q9" i="21"/>
  <c r="C9" i="21"/>
  <c r="D9" i="21"/>
  <c r="F23" i="21" l="1"/>
  <c r="E32" i="21"/>
  <c r="F32" i="21"/>
  <c r="E9" i="21"/>
  <c r="E22" i="21"/>
  <c r="F22" i="21"/>
  <c r="E31" i="21"/>
  <c r="F31" i="21"/>
  <c r="F21" i="21"/>
  <c r="E21" i="21"/>
  <c r="F24" i="21"/>
  <c r="E24" i="21"/>
  <c r="E26" i="21"/>
  <c r="F26" i="21"/>
  <c r="F25" i="21"/>
  <c r="E25" i="21"/>
  <c r="E28" i="21"/>
  <c r="F28" i="21"/>
  <c r="F20" i="21"/>
  <c r="E20" i="21"/>
  <c r="AG5" i="19"/>
  <c r="AH5" i="19" s="1"/>
  <c r="AI5" i="19" s="1"/>
  <c r="AJ5" i="19" s="1"/>
  <c r="AK5" i="19" s="1"/>
  <c r="AA5" i="19"/>
  <c r="AB5" i="19" s="1"/>
  <c r="AC5" i="19" s="1"/>
  <c r="AD5" i="19" s="1"/>
  <c r="AE5" i="19" s="1"/>
  <c r="U5" i="19"/>
  <c r="V5" i="19" s="1"/>
  <c r="W5" i="19" s="1"/>
  <c r="X5" i="19" s="1"/>
  <c r="Y5" i="19" s="1"/>
  <c r="O5" i="19"/>
  <c r="P5" i="19" s="1"/>
  <c r="Q5" i="19" s="1"/>
  <c r="R5" i="19" s="1"/>
  <c r="S5" i="19" s="1"/>
  <c r="I5" i="19"/>
  <c r="J5" i="19" s="1"/>
  <c r="K5" i="19" s="1"/>
  <c r="L5" i="19" s="1"/>
  <c r="M5" i="19" s="1"/>
  <c r="C5" i="19"/>
  <c r="D5" i="19" s="1"/>
  <c r="E5" i="19" s="1"/>
  <c r="F5" i="19" s="1"/>
  <c r="G5" i="19" s="1"/>
  <c r="A4" i="19"/>
  <c r="B3" i="26"/>
  <c r="B1" i="26" s="1"/>
  <c r="F33" i="21" l="1"/>
  <c r="E33" i="21"/>
  <c r="B57" i="21"/>
  <c r="B58" i="21" s="1"/>
  <c r="B59" i="21" s="1"/>
  <c r="B60" i="21" s="1"/>
  <c r="B61" i="21" s="1"/>
  <c r="B16" i="21"/>
  <c r="B11" i="21"/>
  <c r="D7" i="19" l="1"/>
  <c r="D3" i="19" s="1"/>
  <c r="D2" i="19" s="1"/>
  <c r="E7" i="19"/>
  <c r="E3" i="19" s="1"/>
  <c r="E2" i="19" s="1"/>
  <c r="F7" i="19"/>
  <c r="F3" i="19" s="1"/>
  <c r="F2" i="19" s="1"/>
  <c r="G7" i="19"/>
  <c r="G3" i="19" s="1"/>
  <c r="G2" i="19" s="1"/>
  <c r="C7" i="19"/>
  <c r="B104" i="23"/>
  <c r="C3" i="19" l="1"/>
  <c r="C2" i="19" s="1"/>
  <c r="E57" i="21"/>
  <c r="B65" i="20"/>
  <c r="B104" i="20" s="1"/>
  <c r="T109" i="17"/>
  <c r="S109" i="17"/>
  <c r="R109" i="17"/>
  <c r="P109" i="17"/>
  <c r="O109" i="17"/>
  <c r="N109" i="17"/>
  <c r="M109" i="17"/>
  <c r="K109" i="17"/>
  <c r="J109" i="17"/>
  <c r="I109" i="17"/>
  <c r="H109" i="17"/>
  <c r="F109" i="17"/>
  <c r="E109" i="17"/>
  <c r="D109" i="17"/>
  <c r="E58" i="21" l="1"/>
  <c r="E59" i="21"/>
  <c r="E60" i="21"/>
  <c r="E61" i="21"/>
  <c r="E14" i="21" l="1"/>
  <c r="E63" i="21"/>
  <c r="F47" i="21" l="1"/>
  <c r="F48" i="21"/>
  <c r="E45" i="21"/>
  <c r="E47" i="21"/>
  <c r="E48" i="21"/>
  <c r="F45" i="21"/>
  <c r="F46" i="21"/>
  <c r="E46" i="21"/>
  <c r="F68" i="21"/>
  <c r="E38" i="21"/>
  <c r="E40" i="21"/>
  <c r="F50" i="21" l="1"/>
  <c r="F34" i="21"/>
  <c r="E50" i="21"/>
  <c r="E34" i="21"/>
  <c r="E41" i="21"/>
  <c r="E39" i="21" s="1"/>
  <c r="G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23B89FA-D9D9-4580-9EA5-685BDC17E43F}">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98E78AD-DF93-4BE0-B8F6-318C8A43C0BB}">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8C3BCF7-FEC7-4EFD-91CA-8F8E672FF563}">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C579EAC9-A5BD-4D3F-829B-6F13FD5DA167}">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6B063771-CAC7-4CE7-841C-EF3519B9523E}">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4" authorId="0" shapeId="0" xr:uid="{6FDAECCD-9463-4750-90F6-403D19C2B741}">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sharedStrings.xml><?xml version="1.0" encoding="utf-8"?>
<sst xmlns="http://schemas.openxmlformats.org/spreadsheetml/2006/main" count="1389" uniqueCount="416">
  <si>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</si>
  <si>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</si>
  <si>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</si>
  <si>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</si>
  <si>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</si>
  <si>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</si>
  <si>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</si>
  <si>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</si>
  <si>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</si>
  <si>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</si>
  <si>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</si>
  <si>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</si>
  <si>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Total Plan</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</si>
  <si>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</si>
  <si>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</si>
  <si>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</si>
  <si>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</si>
  <si>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</si>
  <si>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</si>
  <si>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</si>
  <si>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</si>
  <si>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</si>
  <si>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</si>
  <si>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HAYWOOD CO</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</si>
  <si>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</si>
  <si>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</si>
  <si>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</si>
  <si>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</si>
  <si>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</si>
  <si>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</si>
  <si>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</si>
  <si>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</si>
  <si>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</si>
  <si>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</si>
  <si>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</si>
  <si>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</si>
  <si>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</si>
  <si>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</si>
  <si>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</si>
  <si>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</si>
  <si>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</si>
  <si>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</si>
  <si>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</si>
  <si>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</si>
  <si>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</si>
  <si>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</si>
  <si>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</si>
  <si>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</si>
  <si>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</si>
  <si>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</si>
  <si>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</si>
  <si>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</si>
  <si>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</si>
  <si>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</si>
  <si>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</si>
  <si>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</si>
  <si>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</si>
  <si>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</si>
  <si>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</si>
  <si>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</si>
  <si>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</si>
  <si>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</si>
  <si>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</si>
  <si>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</si>
  <si>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</si>
  <si>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</si>
  <si>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</si>
  <si>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</si>
  <si>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</si>
  <si>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</si>
  <si>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</si>
  <si>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</si>
  <si>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</si>
  <si>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</si>
  <si>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</si>
  <si>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</si>
  <si>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</si>
  <si>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</si>
  <si>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</si>
  <si>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</si>
  <si>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</si>
  <si>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</si>
  <si>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</si>
  <si>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</si>
  <si>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</si>
  <si>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</si>
  <si>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</si>
  <si>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</si>
  <si>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</si>
  <si>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</si>
  <si>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</si>
  <si>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</si>
  <si>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</si>
  <si>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</si>
  <si>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</si>
  <si>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</si>
  <si>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</si>
  <si>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</si>
  <si>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</si>
  <si>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</si>
  <si>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</si>
  <si>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</si>
  <si>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</si>
  <si>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</si>
  <si>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</si>
  <si>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</si>
  <si>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</si>
  <si>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</si>
  <si>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</si>
  <si>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</si>
  <si>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</si>
  <si>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</si>
  <si>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</si>
  <si>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</si>
  <si>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</si>
  <si>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</si>
  <si>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</si>
  <si>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</si>
  <si>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</si>
  <si>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</si>
  <si>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</si>
  <si>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</si>
  <si>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</si>
  <si>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Choose Your Agency:</t>
  </si>
  <si>
    <t xml:space="preserve"> &lt;&lt; Click on the cell to see a list of agencies.</t>
  </si>
  <si>
    <t>GASB 68 Accounting Template – ROD</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</si>
  <si>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</si>
  <si>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</si>
  <si>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</si>
  <si>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</si>
  <si>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</si>
  <si>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</si>
  <si>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</si>
  <si>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</si>
  <si>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</si>
  <si>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</si>
  <si>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</si>
  <si>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</si>
  <si>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</si>
  <si>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</si>
  <si>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</si>
  <si>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</si>
  <si>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</si>
  <si>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</si>
  <si>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</si>
  <si>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</si>
  <si>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</si>
  <si>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</si>
  <si>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</si>
  <si>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All ROD Employers</t>
  </si>
  <si>
    <t>COUNTY</t>
  </si>
  <si>
    <t>Current Proportional Share</t>
  </si>
  <si>
    <t>Prior Proportional Share</t>
  </si>
  <si>
    <t>Note:</t>
  </si>
  <si>
    <t>FY201X refers to the fiscal year ending June 30, 201X</t>
  </si>
  <si>
    <t>Change in Proportional Share</t>
  </si>
  <si>
    <t>ORBIT Unit Contributions to Plan in Measurement Year</t>
  </si>
  <si>
    <t>CURRENT YEAR</t>
  </si>
  <si>
    <t>Pension expense</t>
  </si>
  <si>
    <t xml:space="preserve">Employer contributions subsequent to the measurement date * </t>
  </si>
  <si>
    <t>Unit's proportionate share (for footnote disclosure)</t>
  </si>
  <si>
    <t xml:space="preserve"> &lt;&lt; Enter your employer contributions for the period indicated.</t>
  </si>
  <si>
    <t>Is this your 1st or 2nd year of GASB68 implementation?</t>
  </si>
  <si>
    <t xml:space="preserve"> &lt;&lt; If you implemented GASB 68 last fiscal year then enter "2", if this is your first year of implementation, enter "1".</t>
  </si>
  <si>
    <t>CY Contributions</t>
  </si>
  <si>
    <t>Worksheet Instructions:</t>
  </si>
  <si>
    <t xml:space="preserve">           the resulting entries, see the referenced GASB 68 literature.  Review the entries with applicable staff prior to posting the entries in your general ledger.</t>
  </si>
  <si>
    <t>Step 3 - Go to the "JE Template" tab within this workbook.  Review the resulting entries within the workbook for reasonableness.  Should you have any questions regarding</t>
  </si>
  <si>
    <t>Step 1 - Click on cell C17 within this tab.  Select your agency from the drop-down menu.  Agencies are listed in alphabetical order.</t>
  </si>
  <si>
    <t>Actuarially Determined Component of Pension Expense</t>
  </si>
  <si>
    <t>Information for notes to the financial statements</t>
  </si>
  <si>
    <t>Agency Name</t>
  </si>
  <si>
    <t>Current Discount Rate (3.75%)</t>
  </si>
  <si>
    <t>County</t>
  </si>
  <si>
    <t>TOTAL Recognition of Deferred (Inflows)/Outflows</t>
  </si>
  <si>
    <t>Paragraph 54 and 55 Outflows</t>
  </si>
  <si>
    <t>Paragraph 54 and 55 Inflows</t>
  </si>
  <si>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</si>
  <si>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ROD including the accompanying audit report from the Office of State Auditor will be available on DST's website.   </t>
  </si>
  <si>
    <t>Registers' of Deeds</t>
  </si>
  <si>
    <t>2017 Contributions</t>
  </si>
  <si>
    <t>HAYWOOD</t>
  </si>
  <si>
    <t>Total</t>
  </si>
  <si>
    <t>PRIOR YEAR</t>
  </si>
  <si>
    <t>JE description</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</si>
  <si>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</si>
  <si>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</si>
  <si>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</si>
  <si>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</si>
  <si>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</si>
  <si>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</si>
  <si>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</si>
  <si>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</si>
  <si>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Employer contributions subsequent to measurement date (DO)</t>
  </si>
  <si>
    <t>Pension plan contributions</t>
  </si>
  <si>
    <t>Share of collective pension expense</t>
  </si>
  <si>
    <t>True up pension expense</t>
  </si>
  <si>
    <t>CR</t>
  </si>
  <si>
    <t>DR</t>
  </si>
  <si>
    <t>Unit's share of collective pension expense</t>
  </si>
  <si>
    <t>Pension expense resulting from difference between ORBIT system contributions and what was recorded as a deferred outflow in the prior year</t>
  </si>
  <si>
    <t>Tables for Disclosure</t>
  </si>
  <si>
    <t>Total ROD pension expense reported for fiscal year</t>
  </si>
  <si>
    <t>Net pension asset</t>
  </si>
  <si>
    <t>* Amount reported as deferred outflows of resources related to pensions resulting from contributions subsequent to the measurement date will be recognized as a reduction of the net pension liability or increase to the net pension asset in the next fiscal year.</t>
  </si>
  <si>
    <t>Ending ROD net pension asset (liability)</t>
  </si>
  <si>
    <t>Step 2 - In cells C19 and C21, enter your employer contributions made for the period indicated.</t>
  </si>
  <si>
    <t xml:space="preserve">         then go to File, Options, Advanced, Display Options for this Workbook, and ensure that Show Sheet Tabs is checked.  Consult your IT specialist as needed.</t>
  </si>
  <si>
    <t>NO AGENCY CHOSEN</t>
  </si>
  <si>
    <t>Measurement date 6/30/2017</t>
  </si>
  <si>
    <t>Recognition period - 3.00 years</t>
  </si>
  <si>
    <t/>
  </si>
  <si>
    <t>Net Difference Between Projected and Actual Investments Earnings on Plan Investments</t>
  </si>
  <si>
    <t>2.75% Sensitivity</t>
  </si>
  <si>
    <t>4.75% Sensitivity</t>
  </si>
  <si>
    <t xml:space="preserve"> </t>
  </si>
  <si>
    <t>2018 Contributions</t>
  </si>
  <si>
    <r>
      <t xml:space="preserve">This template automatically generates the GASB 68 journal entries (14th period) and certain note disclosures (see below) for all employer participants of the </t>
    </r>
    <r>
      <rPr>
        <b/>
        <sz val="11"/>
        <color rgb="FF000000"/>
        <rFont val="Calibri"/>
        <family val="2"/>
        <scheme val="minor"/>
      </rPr>
      <t xml:space="preserve">Registers of Deeds' Supplemental Pension Fund </t>
    </r>
    <r>
      <rPr>
        <sz val="11"/>
        <color rgb="FF000000"/>
        <rFont val="Calibri"/>
        <family val="2"/>
        <scheme val="minor"/>
      </rPr>
      <t xml:space="preserve">(ROD). </t>
    </r>
  </si>
  <si>
    <t>1% Decrease     (2.75%)</t>
  </si>
  <si>
    <t>Measurement date 6/30/2016</t>
  </si>
  <si>
    <t>Measurement date 6/30/2018</t>
  </si>
  <si>
    <t>Net Pension Liability (Asset)</t>
  </si>
  <si>
    <t>Net Pension (Asset) BOY</t>
  </si>
  <si>
    <t>Net Pension (Asset) EOY</t>
  </si>
  <si>
    <t>Net Pension Liability (Asset) BOY</t>
  </si>
  <si>
    <t>Net Pension Liability (Asset) EOY</t>
  </si>
  <si>
    <t>1% Increase       (4.75%)</t>
  </si>
  <si>
    <t>Sensitivity of the net pension asset to changes in the discount rate</t>
  </si>
  <si>
    <t>Tab</t>
  </si>
  <si>
    <t>Location</t>
  </si>
  <si>
    <t>Update/Task</t>
  </si>
  <si>
    <t>NOTES</t>
  </si>
  <si>
    <t>Info</t>
  </si>
  <si>
    <t>A3</t>
  </si>
  <si>
    <t>CY</t>
  </si>
  <si>
    <t>C15</t>
  </si>
  <si>
    <t>Add CY tab for Summary, PY tab for LGERS Contributions and replace Deferred Amort MD with PY info</t>
  </si>
  <si>
    <t>JE Template</t>
  </si>
  <si>
    <t>manually key correct dates</t>
  </si>
  <si>
    <t>This should by FY CY …ending June 30, PY</t>
  </si>
  <si>
    <t>This should by CY</t>
  </si>
  <si>
    <t>This should be CY-1</t>
  </si>
  <si>
    <t>Current discount rate from the Actuary</t>
  </si>
  <si>
    <t>Current discount rate from the Actuary -1%</t>
  </si>
  <si>
    <t>Current discount rate from the Actuary+ 1%</t>
  </si>
  <si>
    <t>SUMMARY</t>
  </si>
  <si>
    <t>2020 Summary - CY</t>
  </si>
  <si>
    <t>A1</t>
  </si>
  <si>
    <t>This should be the CY</t>
  </si>
  <si>
    <t>Copy the most recent sheet and name it the next year</t>
  </si>
  <si>
    <t>C2</t>
  </si>
  <si>
    <t>This should be the PY</t>
  </si>
  <si>
    <t>A2</t>
  </si>
  <si>
    <t>FY 06/30/20</t>
  </si>
  <si>
    <t>any cell formatted a shade of</t>
  </si>
  <si>
    <t>then the formula should refer to the current year</t>
  </si>
  <si>
    <t>then the formula should refer to the prior year</t>
  </si>
  <si>
    <t>then the formula should refer to the prior year 2 back</t>
  </si>
  <si>
    <t>CY Summary</t>
  </si>
  <si>
    <r>
      <t>+VLOOKUP(A8,'</t>
    </r>
    <r>
      <rPr>
        <sz val="11"/>
        <color rgb="FFFF0000"/>
        <rFont val="Calibri"/>
        <family val="2"/>
        <scheme val="minor"/>
      </rPr>
      <t>20PY</t>
    </r>
    <r>
      <rPr>
        <sz val="11"/>
        <color theme="1"/>
        <rFont val="Calibri"/>
        <family val="2"/>
        <scheme val="minor"/>
      </rPr>
      <t xml:space="preserve"> summary'!$A$8:$T$927,4,FALSE)</t>
    </r>
  </si>
  <si>
    <t>DO NOT ADD COLUMNS IN ANY SPREADSHEET WITHIN THE CURRENT DATA - WILL AFFECT THE VLOOKUP FORMULAS</t>
  </si>
  <si>
    <t>Info &amp; JE Template</t>
  </si>
  <si>
    <t>Unhide rows and columns, make updates and  hide again</t>
  </si>
  <si>
    <t>A21</t>
  </si>
  <si>
    <t>Current year ending date</t>
  </si>
  <si>
    <t>B4</t>
  </si>
  <si>
    <t>B11</t>
  </si>
  <si>
    <t>B16</t>
  </si>
  <si>
    <t>A57</t>
  </si>
  <si>
    <t>F65</t>
  </si>
  <si>
    <t xml:space="preserve">Current Discount Rate </t>
  </si>
  <si>
    <t>E65</t>
  </si>
  <si>
    <t>G65</t>
  </si>
  <si>
    <t xml:space="preserve">1% Decrease </t>
  </si>
  <si>
    <t>1% Increase</t>
  </si>
  <si>
    <t>Comes from Section 8 of  actuarial valuation</t>
  </si>
  <si>
    <t>E66</t>
  </si>
  <si>
    <t>G66</t>
  </si>
  <si>
    <t>ROD Contributions</t>
  </si>
  <si>
    <t xml:space="preserve">Deferred Amort </t>
  </si>
  <si>
    <t>updates years in the Deferred Amort Tab</t>
  </si>
  <si>
    <t>Total Plan - FYE June 30, 2020</t>
  </si>
  <si>
    <t>Source: OSA FIN 3400</t>
  </si>
  <si>
    <t>Source:</t>
  </si>
  <si>
    <t>Actuarial Study ??</t>
  </si>
  <si>
    <t>c17</t>
  </si>
  <si>
    <t>Change source of choices to the CY Summary worksheet thorugh data validation</t>
  </si>
  <si>
    <t>Check</t>
  </si>
  <si>
    <t>Data Validation for  C23</t>
  </si>
  <si>
    <t>HIDE CELLS IN YELLOW</t>
  </si>
  <si>
    <t>County A6:A106 = Data Validation on Info tab Chose Your Agency: C17</t>
  </si>
  <si>
    <t>Why ask this question?</t>
  </si>
  <si>
    <t>A13</t>
  </si>
  <si>
    <t>Update for new tabs added in CY and # of files</t>
  </si>
  <si>
    <t>Copy most recent sheet and rename it the CY, drop in numbers from OA when report available</t>
  </si>
  <si>
    <t>Comes from OSA</t>
  </si>
  <si>
    <t>Off</t>
  </si>
  <si>
    <t>App C Exp</t>
  </si>
  <si>
    <t>App B</t>
  </si>
  <si>
    <t>App C Inv</t>
  </si>
  <si>
    <t>App C Assums</t>
  </si>
  <si>
    <t>App C Share Outflows</t>
  </si>
  <si>
    <t>App C Share Inflows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</si>
  <si>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</si>
  <si>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</si>
  <si>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</si>
  <si>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</si>
  <si>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</si>
  <si>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</si>
  <si>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</si>
  <si>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</si>
  <si>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</si>
  <si>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</si>
  <si>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</si>
  <si>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</si>
  <si>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</si>
  <si>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</si>
  <si>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</si>
  <si>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</si>
  <si>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</si>
  <si>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</si>
  <si>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</si>
  <si>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</si>
  <si>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</si>
  <si>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</si>
  <si>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</si>
  <si>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</si>
  <si>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</si>
  <si>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</si>
  <si>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</si>
  <si>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</si>
  <si>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</si>
  <si>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</si>
  <si>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</si>
  <si>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</si>
  <si>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</si>
  <si>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</si>
  <si>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</si>
  <si>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</si>
  <si>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</si>
  <si>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</si>
  <si>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</si>
  <si>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</si>
  <si>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</si>
  <si>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</si>
  <si>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</si>
  <si>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 xml:space="preserve">Haywood </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</si>
  <si>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</si>
  <si>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</si>
  <si>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</si>
  <si>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</si>
  <si>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</si>
  <si>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</si>
  <si>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</si>
  <si>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</si>
  <si>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</si>
  <si>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</si>
  <si>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</si>
  <si>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</si>
  <si>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</si>
  <si>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</si>
  <si>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</si>
  <si>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</si>
  <si>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</si>
  <si>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</si>
  <si>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</si>
  <si>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</si>
  <si>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</si>
  <si>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</si>
  <si>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</si>
  <si>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</si>
  <si>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</si>
  <si>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</si>
  <si>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</si>
  <si>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</si>
  <si>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</si>
  <si>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</si>
  <si>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</si>
  <si>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</si>
  <si>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</si>
  <si>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</si>
  <si>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</si>
  <si>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</si>
  <si>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</si>
  <si>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</si>
  <si>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</si>
  <si>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</si>
  <si>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</si>
  <si>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</si>
  <si>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</si>
  <si>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</si>
  <si>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</si>
  <si>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</si>
  <si>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</si>
  <si>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</si>
  <si>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</si>
  <si>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</si>
  <si>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</si>
  <si>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</si>
  <si>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</si>
  <si>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</si>
  <si>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</si>
  <si>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</si>
  <si>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Total Plan - FYE June 30, 2021</t>
  </si>
  <si>
    <t>Measurement date 6/30/2020</t>
  </si>
  <si>
    <t>ROD Contributions FY 2020</t>
  </si>
  <si>
    <t>FY 2020 Total Contributions</t>
  </si>
  <si>
    <t>Measurement date 6/30/2021</t>
  </si>
  <si>
    <t>FY 06/30/21</t>
  </si>
  <si>
    <t>(Info, JE Template, 2021 Summary, 2020 Summary, ROD Contributions FY 2020, ROD Contributions FY 2019, Deferred Amortization)</t>
  </si>
  <si>
    <t xml:space="preserve">Note - If you are unable to see the 7 different tabs in this workbook (Info, JE Template, 2020 Summary, 2019 Summary, ROD Contributions FY 2020, ROD Contributions FY 2019, and Deferred Amortization) </t>
  </si>
  <si>
    <r>
      <t xml:space="preserve">Enter the amount of contributions subsequent to the measurement date that you recorded as a deferred outflow of resources in your </t>
    </r>
    <r>
      <rPr>
        <b/>
        <i/>
        <sz val="10"/>
        <rFont val="Arial"/>
        <family val="2"/>
      </rPr>
      <t>June 30, 2020</t>
    </r>
    <r>
      <rPr>
        <sz val="10"/>
        <rFont val="Arial"/>
        <family val="2"/>
      </rPr>
      <t xml:space="preserve"> financial statements for ROD</t>
    </r>
  </si>
  <si>
    <t>Your employer contributions from 7/1/2020 through 6/30/2021</t>
  </si>
  <si>
    <t>Fiscal Year Ended June 30, 2021</t>
  </si>
  <si>
    <r>
      <t>Fiscal Year Ended June 30, 20</t>
    </r>
    <r>
      <rPr>
        <sz val="10"/>
        <color rgb="FFFF0000"/>
        <rFont val="Arial"/>
        <family val="2"/>
      </rPr>
      <t>21</t>
    </r>
  </si>
  <si>
    <t>Plan measurement period used for FY21 is the twelve months ending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</si>
</sst>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_(* #,##0.0000_);_(* \(#,##0.0000\);_(* &quot;-&quot;??_);_(@_)"/>
    <numFmt numFmtId="170" formatCode="_(* #,##0.00000000_);_(* \(#,##0.00000000\);_(* &quot;-&quot;??_);_(@_)"/>
    <numFmt numFmtId="171" formatCode="_(* #,##0.0000000_);_(* \(#,##0.0000000\);_(* &quot;-&quot;??_);_(@_)"/>
    <numFmt numFmtId="172" formatCode="0.0000%"/>
  </numFmts>
  <fonts count="23">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i/>
      <sz val="10"/>
      <name val="Arial"/>
      <family val="2"/>
    </font>
    <font>
      <u/>
      <sz val="9"/>
      <name val="Arial Narrow"/>
      <family val="2"/>
    </font>
    <font>
      <sz val="9"/>
      <name val="Arial Narrow"/>
      <family val="2"/>
    </font>
    <font>
      <sz val="11"/>
      <name val="Calibri"/>
      <family val="2"/>
      <scheme val="minor"/>
    </font>
    <font>
      <sz val="10"/>
      <color indexed="10"/>
      <name val="Arial"/>
      <family val="2"/>
    </font>
    <font>
      <b/>
      <sz val="11"/>
      <name val="Calibri"/>
      <family val="2"/>
      <scheme val="minor"/>
    </font>
    <font>
      <sz val="11"/>
      <color rgb="FFFF0000"/>
      <name val="Calibri"/>
      <family val="2"/>
      <scheme val="minor"/>
    </font>
    <font>
      <b/>
      <sz val="12"/>
      <color theme="1"/>
      <name val="Calibri"/>
      <family val="2"/>
      <scheme val="minor"/>
    </font>
    <font>
      <sz val="9"/>
      <color indexed="81"/>
      <name val="Tahoma"/>
      <family val="2"/>
    </font>
    <font>
      <b/>
      <sz val="9"/>
      <color indexed="81"/>
      <name val="Tahoma"/>
      <family val="2"/>
    </font>
    <font>
      <sz val="10"/>
      <color rgb="FFFF0000"/>
      <name val="Arial"/>
      <family val="2"/>
    </font>
    <font>
      <b/>
      <i/>
      <sz val="10"/>
      <name val="Arial"/>
      <family val="2"/>
    </font>
    <font>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darkUp">
        <bgColor theme="5" tint="0.79998168889431442"/>
      </patternFill>
    </fill>
    <fill>
      <patternFill patternType="solid">
        <fgColor theme="4"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B7FFD8"/>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theme="1"/>
      </bottom>
      <diagonal/>
    </border>
  </borders>
  <cellStyleXfs count="15">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39" fontId="6" fillId="0" borderId="0"/>
    <xf numFmtId="43" fontId="1" fillId="0" borderId="0" applyFont="0" applyFill="0" applyBorder="0" applyAlignment="0" applyProtection="0"/>
    <xf numFmtId="39" fontId="6" fillId="0" borderId="0"/>
  </cellStyleXfs>
  <cellXfs count="211">
    <xf numFmtId="0" fontId="0" fillId="0" borderId="0" xfId="0"/>
    <xf numFmtId="164" fontId="0" fillId="0" borderId="0" xfId="0" applyNumberFormat="1"/>
    <xf numFmtId="43" fontId="0" fillId="0" borderId="0" xfId="1" applyFont="1"/>
    <xf numFmtId="0" fontId="0" fillId="0" borderId="0" xfId="0" applyFill="1"/>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0" fillId="0" borderId="0" xfId="0" applyAlignment="1">
      <alignment horizontal="right"/>
    </xf>
    <xf numFmtId="0" fontId="0" fillId="0" borderId="0" xfId="0" applyFill="1" applyAlignment="1"/>
    <xf numFmtId="0" fontId="2" fillId="0" borderId="0" xfId="0" applyFont="1"/>
    <xf numFmtId="0" fontId="8" fillId="2" borderId="0" xfId="4" quotePrefix="1" applyFont="1" applyFill="1"/>
    <xf numFmtId="0" fontId="6" fillId="2" borderId="0" xfId="4" applyFill="1"/>
    <xf numFmtId="0" fontId="8" fillId="2" borderId="0" xfId="4" applyFont="1" applyFill="1"/>
    <xf numFmtId="0" fontId="8" fillId="2" borderId="0" xfId="4" applyFont="1" applyFill="1" applyAlignment="1">
      <alignment horizontal="left"/>
    </xf>
    <xf numFmtId="0" fontId="0" fillId="0" borderId="0" xfId="0" applyFill="1" applyBorder="1"/>
    <xf numFmtId="0" fontId="12" fillId="2" borderId="0" xfId="0" applyFont="1" applyFill="1" applyAlignment="1" applyProtection="1">
      <alignment horizontal="center"/>
    </xf>
    <xf numFmtId="168" fontId="12" fillId="2" borderId="0" xfId="0" applyNumberFormat="1" applyFont="1" applyFill="1" applyProtection="1"/>
    <xf numFmtId="0" fontId="0" fillId="2" borderId="0" xfId="0" applyFill="1"/>
    <xf numFmtId="0" fontId="12" fillId="2" borderId="0" xfId="0" applyFont="1" applyFill="1" applyAlignment="1">
      <alignment horizontal="center" vertical="top"/>
    </xf>
    <xf numFmtId="0" fontId="12" fillId="2" borderId="0" xfId="0" applyFont="1" applyFill="1"/>
    <xf numFmtId="0" fontId="12" fillId="2" borderId="0" xfId="0" applyNumberFormat="1" applyFont="1" applyFill="1" applyAlignment="1" applyProtection="1">
      <alignment horizontal="left" vertical="top"/>
    </xf>
    <xf numFmtId="0" fontId="12" fillId="2" borderId="0" xfId="0" applyFont="1" applyFill="1" applyAlignment="1">
      <alignment vertical="top"/>
    </xf>
    <xf numFmtId="49" fontId="12" fillId="2" borderId="0" xfId="0" quotePrefix="1" applyNumberFormat="1" applyFont="1" applyFill="1" applyAlignment="1" applyProtection="1">
      <alignment horizontal="center" vertical="top"/>
    </xf>
    <xf numFmtId="49" fontId="12" fillId="2" borderId="0" xfId="0" quotePrefix="1" applyNumberFormat="1" applyFont="1" applyFill="1" applyAlignment="1">
      <alignment horizontal="center" vertical="top"/>
    </xf>
    <xf numFmtId="0" fontId="2" fillId="0" borderId="1" xfId="0" applyFont="1" applyFill="1" applyBorder="1" applyAlignment="1">
      <alignment horizontal="centerContinuous"/>
    </xf>
    <xf numFmtId="0" fontId="13"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2" fillId="0" borderId="0" xfId="0" applyFont="1" applyFill="1"/>
    <xf numFmtId="164" fontId="2" fillId="0" borderId="0" xfId="0" applyNumberFormat="1" applyFont="1" applyFill="1"/>
    <xf numFmtId="43" fontId="2" fillId="0" borderId="0" xfId="0" applyNumberFormat="1" applyFont="1" applyFill="1"/>
    <xf numFmtId="0" fontId="2" fillId="0" borderId="0" xfId="0" applyFont="1" applyAlignment="1">
      <alignment horizontal="right"/>
    </xf>
    <xf numFmtId="0" fontId="6" fillId="2" borderId="0" xfId="4" applyFill="1" applyAlignment="1">
      <alignment horizontal="left"/>
    </xf>
    <xf numFmtId="0" fontId="6" fillId="2" borderId="0" xfId="4" applyFill="1" applyAlignment="1">
      <alignment horizontal="right"/>
    </xf>
    <xf numFmtId="0" fontId="0" fillId="0" borderId="0" xfId="0" applyFill="1" applyBorder="1" applyAlignment="1">
      <alignment horizontal="right"/>
    </xf>
    <xf numFmtId="0" fontId="0" fillId="3" borderId="0" xfId="0" applyFill="1" applyBorder="1"/>
    <xf numFmtId="0" fontId="0" fillId="3" borderId="6" xfId="0" applyFill="1" applyBorder="1"/>
    <xf numFmtId="164" fontId="0" fillId="0" borderId="0" xfId="1" applyNumberFormat="1" applyFont="1" applyFill="1" applyBorder="1"/>
    <xf numFmtId="169" fontId="0" fillId="0" borderId="0" xfId="1" applyNumberFormat="1" applyFont="1" applyFill="1"/>
    <xf numFmtId="0" fontId="15" fillId="0" borderId="0" xfId="0" applyFont="1" applyFill="1" applyBorder="1" applyAlignment="1">
      <alignment horizontal="center" wrapText="1"/>
    </xf>
    <xf numFmtId="0" fontId="13" fillId="0" borderId="0" xfId="0" applyFont="1"/>
    <xf numFmtId="167" fontId="13" fillId="0" borderId="0" xfId="9" applyNumberFormat="1" applyFont="1"/>
    <xf numFmtId="164" fontId="13" fillId="0" borderId="0" xfId="0" applyNumberFormat="1" applyFont="1"/>
    <xf numFmtId="43" fontId="2" fillId="0" borderId="0" xfId="1" applyFont="1"/>
    <xf numFmtId="0" fontId="6" fillId="4" borderId="14" xfId="4" applyFill="1" applyBorder="1"/>
    <xf numFmtId="0" fontId="6" fillId="4" borderId="15" xfId="4" applyFill="1" applyBorder="1"/>
    <xf numFmtId="0" fontId="0" fillId="0" borderId="0" xfId="0" applyAlignment="1">
      <alignment vertical="top"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vertical="top"/>
    </xf>
    <xf numFmtId="0" fontId="2" fillId="5" borderId="2" xfId="0" applyFont="1" applyFill="1" applyBorder="1"/>
    <xf numFmtId="0" fontId="0" fillId="5" borderId="3" xfId="0" applyFill="1" applyBorder="1"/>
    <xf numFmtId="0" fontId="0" fillId="3" borderId="5" xfId="0" applyFill="1" applyBorder="1"/>
    <xf numFmtId="0" fontId="0" fillId="5" borderId="5" xfId="0" applyFill="1" applyBorder="1"/>
    <xf numFmtId="0" fontId="0" fillId="5" borderId="0" xfId="0" applyFill="1" applyBorder="1"/>
    <xf numFmtId="0" fontId="0" fillId="5" borderId="6" xfId="0" applyFill="1" applyBorder="1"/>
    <xf numFmtId="0" fontId="0" fillId="3" borderId="7" xfId="0" applyFill="1" applyBorder="1"/>
    <xf numFmtId="0" fontId="0" fillId="3" borderId="1" xfId="0" applyFill="1" applyBorder="1"/>
    <xf numFmtId="0" fontId="0" fillId="3" borderId="8" xfId="0" applyFill="1" applyBorder="1"/>
    <xf numFmtId="0" fontId="2" fillId="5" borderId="0" xfId="0" applyFont="1" applyFill="1" applyBorder="1"/>
    <xf numFmtId="0" fontId="2" fillId="5" borderId="4" xfId="0" applyFont="1" applyFill="1" applyBorder="1" applyAlignment="1">
      <alignment horizontal="right"/>
    </xf>
    <xf numFmtId="0" fontId="0" fillId="3" borderId="0" xfId="0" applyFill="1" applyBorder="1" applyAlignment="1">
      <alignment vertical="top" wrapText="1"/>
    </xf>
    <xf numFmtId="0" fontId="0" fillId="5" borderId="7" xfId="0" applyFill="1" applyBorder="1"/>
    <xf numFmtId="0" fontId="0" fillId="5" borderId="1" xfId="0" applyFill="1" applyBorder="1"/>
    <xf numFmtId="0" fontId="0" fillId="3" borderId="0" xfId="0" applyFill="1" applyBorder="1" applyAlignment="1">
      <alignment wrapText="1"/>
    </xf>
    <xf numFmtId="0" fontId="0" fillId="3" borderId="1" xfId="0" applyFill="1" applyBorder="1" applyAlignment="1">
      <alignment horizontal="left" vertical="top" wrapText="1"/>
    </xf>
    <xf numFmtId="0" fontId="2" fillId="5" borderId="3" xfId="0" applyFont="1" applyFill="1" applyBorder="1"/>
    <xf numFmtId="0" fontId="2" fillId="5" borderId="4" xfId="0" applyFont="1" applyFill="1" applyBorder="1"/>
    <xf numFmtId="0" fontId="0" fillId="5" borderId="0" xfId="0" applyFill="1" applyBorder="1" applyAlignment="1">
      <alignment horizontal="left"/>
    </xf>
    <xf numFmtId="0" fontId="2" fillId="3" borderId="0" xfId="0" applyFont="1" applyFill="1" applyBorder="1"/>
    <xf numFmtId="164" fontId="0" fillId="3" borderId="0" xfId="0" applyNumberFormat="1" applyFill="1" applyBorder="1"/>
    <xf numFmtId="164" fontId="0" fillId="5" borderId="0" xfId="1" applyNumberFormat="1" applyFont="1" applyFill="1" applyBorder="1"/>
    <xf numFmtId="164" fontId="0" fillId="3" borderId="6" xfId="1" applyNumberFormat="1" applyFont="1" applyFill="1" applyBorder="1"/>
    <xf numFmtId="164" fontId="0" fillId="5" borderId="6" xfId="1" applyNumberFormat="1" applyFont="1" applyFill="1" applyBorder="1"/>
    <xf numFmtId="43" fontId="2" fillId="3" borderId="1" xfId="1" applyFont="1" applyFill="1" applyBorder="1" applyAlignment="1">
      <alignment horizontal="center" wrapText="1"/>
    </xf>
    <xf numFmtId="43" fontId="2" fillId="3" borderId="8" xfId="1" applyFont="1" applyFill="1" applyBorder="1" applyAlignment="1">
      <alignment horizontal="center" wrapText="1"/>
    </xf>
    <xf numFmtId="166" fontId="0" fillId="3" borderId="9" xfId="8" applyNumberFormat="1" applyFont="1" applyFill="1" applyBorder="1"/>
    <xf numFmtId="164" fontId="0" fillId="3" borderId="0" xfId="1" applyNumberFormat="1" applyFont="1" applyFill="1" applyBorder="1"/>
    <xf numFmtId="170" fontId="0" fillId="0" borderId="0" xfId="0" applyNumberFormat="1"/>
    <xf numFmtId="0" fontId="0" fillId="5" borderId="5" xfId="0" applyFont="1" applyFill="1" applyBorder="1"/>
    <xf numFmtId="0" fontId="2" fillId="5" borderId="3" xfId="0" applyFont="1" applyFill="1" applyBorder="1" applyAlignment="1">
      <alignment horizontal="right"/>
    </xf>
    <xf numFmtId="166" fontId="16" fillId="0" borderId="0" xfId="0" applyNumberFormat="1" applyFont="1" applyFill="1"/>
    <xf numFmtId="0" fontId="0" fillId="0" borderId="0" xfId="0" applyFill="1" applyBorder="1"/>
    <xf numFmtId="0" fontId="2" fillId="3" borderId="2" xfId="0" applyFont="1" applyFill="1" applyBorder="1"/>
    <xf numFmtId="0" fontId="0" fillId="3" borderId="3" xfId="0" applyFill="1" applyBorder="1"/>
    <xf numFmtId="164" fontId="0" fillId="3" borderId="1" xfId="1" applyNumberFormat="1" applyFont="1" applyFill="1" applyBorder="1"/>
    <xf numFmtId="0" fontId="0" fillId="3" borderId="4" xfId="0" applyFill="1" applyBorder="1"/>
    <xf numFmtId="166" fontId="0" fillId="3" borderId="0" xfId="8" applyNumberFormat="1" applyFont="1" applyFill="1" applyBorder="1"/>
    <xf numFmtId="164" fontId="0" fillId="6" borderId="8" xfId="1" applyNumberFormat="1" applyFont="1" applyFill="1" applyBorder="1"/>
    <xf numFmtId="0" fontId="2" fillId="0" borderId="0" xfId="0" applyFont="1" applyFill="1" applyBorder="1"/>
    <xf numFmtId="166" fontId="0" fillId="5" borderId="19" xfId="8" applyNumberFormat="1" applyFont="1" applyFill="1" applyBorder="1"/>
    <xf numFmtId="166" fontId="0" fillId="3" borderId="20" xfId="8" applyNumberFormat="1" applyFont="1" applyFill="1" applyBorder="1"/>
    <xf numFmtId="166" fontId="0" fillId="5" borderId="21" xfId="8"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0" fontId="0" fillId="0" borderId="0" xfId="0" applyFont="1"/>
    <xf numFmtId="43" fontId="1" fillId="0" borderId="0" xfId="1" applyFont="1"/>
    <xf numFmtId="0" fontId="0" fillId="0" borderId="0" xfId="0" applyFont="1" applyFill="1" applyBorder="1"/>
    <xf numFmtId="43" fontId="0" fillId="0" borderId="9" xfId="1" applyFont="1" applyBorder="1"/>
    <xf numFmtId="0" fontId="0" fillId="0" borderId="0" xfId="0" applyFont="1" applyFill="1"/>
    <xf numFmtId="0" fontId="0" fillId="0" borderId="0" xfId="0" applyFont="1" applyFill="1" applyAlignment="1">
      <alignment horizontal="left" wrapText="1"/>
    </xf>
    <xf numFmtId="164" fontId="0" fillId="0" borderId="0" xfId="1" applyNumberFormat="1" applyFont="1" applyBorder="1"/>
    <xf numFmtId="0" fontId="0" fillId="0" borderId="0" xfId="0"/>
    <xf numFmtId="164" fontId="0" fillId="0" borderId="0" xfId="1" applyNumberFormat="1" applyFont="1"/>
    <xf numFmtId="0" fontId="13" fillId="0" borderId="0" xfId="0" applyFont="1" applyFill="1"/>
    <xf numFmtId="0" fontId="15" fillId="0" borderId="1" xfId="0" applyFont="1" applyFill="1" applyBorder="1" applyAlignment="1">
      <alignment horizontal="centerContinuous"/>
    </xf>
    <xf numFmtId="0" fontId="15" fillId="0" borderId="0" xfId="0" applyFont="1" applyFill="1" applyBorder="1" applyAlignment="1">
      <alignment horizontal="centerContinuous"/>
    </xf>
    <xf numFmtId="0" fontId="15" fillId="0" borderId="0" xfId="0" applyFont="1" applyFill="1" applyBorder="1" applyAlignment="1">
      <alignment horizontal="center" wrapText="1"/>
    </xf>
    <xf numFmtId="0" fontId="13" fillId="0" borderId="0" xfId="0" applyFont="1" applyFill="1" applyBorder="1" applyAlignment="1">
      <alignment horizontal="left"/>
    </xf>
    <xf numFmtId="167" fontId="13" fillId="0" borderId="0" xfId="9" applyNumberFormat="1" applyFon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0" fontId="15" fillId="0" borderId="0" xfId="0" applyFont="1" applyFill="1"/>
    <xf numFmtId="171" fontId="15" fillId="0" borderId="0" xfId="0" applyNumberFormat="1" applyFont="1" applyFill="1"/>
    <xf numFmtId="164" fontId="15" fillId="0" borderId="0" xfId="0" applyNumberFormat="1" applyFont="1" applyFill="1"/>
    <xf numFmtId="43" fontId="15" fillId="0" borderId="0" xfId="0" applyNumberFormat="1" applyFont="1" applyFill="1"/>
    <xf numFmtId="167" fontId="13" fillId="0" borderId="0" xfId="0" applyNumberFormat="1" applyFont="1" applyFill="1"/>
    <xf numFmtId="167" fontId="15" fillId="0" borderId="0" xfId="0" applyNumberFormat="1" applyFont="1" applyFill="1"/>
    <xf numFmtId="167" fontId="0" fillId="0" borderId="0" xfId="9" applyNumberFormat="1" applyFont="1"/>
    <xf numFmtId="166" fontId="0" fillId="0" borderId="0" xfId="0" applyNumberFormat="1"/>
    <xf numFmtId="0" fontId="17" fillId="0" borderId="0" xfId="0" applyFont="1" applyFill="1" applyAlignment="1"/>
    <xf numFmtId="0" fontId="15" fillId="0" borderId="0" xfId="0" quotePrefix="1" applyFont="1" applyFill="1" applyBorder="1" applyAlignment="1">
      <alignment horizontal="centerContinuous"/>
    </xf>
    <xf numFmtId="164" fontId="13" fillId="0" borderId="0" xfId="1" applyNumberFormat="1" applyFont="1" applyFill="1" applyBorder="1" applyAlignment="1">
      <alignment horizontal="center" wrapText="1"/>
    </xf>
    <xf numFmtId="164" fontId="2" fillId="5" borderId="0" xfId="1" applyNumberFormat="1" applyFont="1" applyFill="1" applyBorder="1" applyAlignment="1">
      <alignment horizontal="right"/>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164" fontId="0" fillId="3" borderId="0" xfId="1" applyNumberFormat="1" applyFont="1" applyFill="1" applyBorder="1" applyAlignment="1">
      <alignment horizontal="right" vertical="center"/>
    </xf>
    <xf numFmtId="0" fontId="0" fillId="3" borderId="0" xfId="0" applyFill="1" applyBorder="1" applyAlignment="1">
      <alignment horizontal="right" vertical="center"/>
    </xf>
    <xf numFmtId="0" fontId="0" fillId="3" borderId="6" xfId="0" applyFill="1" applyBorder="1" applyAlignment="1">
      <alignment horizontal="right" vertical="center"/>
    </xf>
    <xf numFmtId="41" fontId="2" fillId="3"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0" fontId="0" fillId="3" borderId="1" xfId="0" applyFill="1" applyBorder="1" applyAlignment="1">
      <alignment horizontal="right"/>
    </xf>
    <xf numFmtId="0" fontId="0" fillId="3" borderId="8" xfId="0" applyFill="1" applyBorder="1" applyAlignment="1">
      <alignment horizontal="right"/>
    </xf>
    <xf numFmtId="0" fontId="6" fillId="0" borderId="0" xfId="4"/>
    <xf numFmtId="0" fontId="6" fillId="0" borderId="0" xfId="4"/>
    <xf numFmtId="0" fontId="2" fillId="7" borderId="0" xfId="0" applyFont="1" applyFill="1"/>
    <xf numFmtId="0" fontId="6" fillId="0" borderId="0" xfId="4" applyAlignment="1">
      <alignment wrapText="1"/>
    </xf>
    <xf numFmtId="0" fontId="13" fillId="0" borderId="0" xfId="0" applyFont="1" applyAlignment="1">
      <alignment horizontal="left"/>
    </xf>
    <xf numFmtId="0" fontId="16" fillId="0" borderId="0" xfId="0" applyFont="1"/>
    <xf numFmtId="43" fontId="13" fillId="0" borderId="0" xfId="1" applyFont="1" applyAlignment="1">
      <alignment horizontal="left"/>
    </xf>
    <xf numFmtId="0" fontId="0" fillId="8" borderId="0" xfId="0" applyFill="1"/>
    <xf numFmtId="0" fontId="0" fillId="9" borderId="0" xfId="0" applyFill="1"/>
    <xf numFmtId="0" fontId="0" fillId="10" borderId="0" xfId="0" applyFill="1"/>
    <xf numFmtId="0" fontId="0" fillId="0" borderId="0" xfId="0" applyAlignment="1">
      <alignment horizontal="left"/>
    </xf>
    <xf numFmtId="0" fontId="0" fillId="11" borderId="0" xfId="0" applyFill="1"/>
    <xf numFmtId="0" fontId="15" fillId="0" borderId="0" xfId="0" applyFont="1" applyAlignment="1">
      <alignment horizontal="center" wrapText="1"/>
    </xf>
    <xf numFmtId="0" fontId="0" fillId="0" borderId="0" xfId="0" quotePrefix="1"/>
    <xf numFmtId="14" fontId="0" fillId="0" borderId="0" xfId="0" applyNumberFormat="1"/>
    <xf numFmtId="0" fontId="13" fillId="0" borderId="0" xfId="0" applyFont="1" applyAlignment="1">
      <alignment horizontal="right"/>
    </xf>
    <xf numFmtId="0" fontId="6" fillId="2" borderId="0" xfId="4" quotePrefix="1" applyFill="1"/>
    <xf numFmtId="0" fontId="6" fillId="2" borderId="10" xfId="4" applyFill="1" applyBorder="1" applyAlignment="1" applyProtection="1">
      <alignment horizontal="center"/>
      <protection locked="0"/>
    </xf>
    <xf numFmtId="0" fontId="9" fillId="2" borderId="0" xfId="4" applyFont="1" applyFill="1" applyAlignment="1">
      <alignment horizontal="left" indent="1"/>
    </xf>
    <xf numFmtId="0" fontId="14" fillId="2" borderId="0" xfId="4" applyFont="1" applyFill="1" applyAlignment="1">
      <alignment horizontal="left" indent="4"/>
    </xf>
    <xf numFmtId="14" fontId="6" fillId="2" borderId="0" xfId="4" applyNumberFormat="1" applyFill="1"/>
    <xf numFmtId="14" fontId="6" fillId="2" borderId="0" xfId="4" applyNumberFormat="1" applyFill="1" applyAlignment="1">
      <alignment horizontal="left"/>
    </xf>
    <xf numFmtId="0" fontId="6" fillId="4" borderId="0" xfId="4" applyFill="1"/>
    <xf numFmtId="0" fontId="6" fillId="0" borderId="0" xfId="4" applyAlignment="1">
      <alignment horizontal="center"/>
    </xf>
    <xf numFmtId="0" fontId="6" fillId="0" borderId="0" xfId="4"/>
    <xf numFmtId="43" fontId="17" fillId="0" borderId="0" xfId="1" applyFont="1" applyFill="1" applyAlignment="1"/>
    <xf numFmtId="43" fontId="0" fillId="0" borderId="0" xfId="1" applyFont="1" applyBorder="1"/>
    <xf numFmtId="0" fontId="13" fillId="0" borderId="0" xfId="0" applyFont="1" applyFill="1" applyAlignment="1">
      <alignment horizontal="center"/>
    </xf>
    <xf numFmtId="14" fontId="6" fillId="9" borderId="0" xfId="4" applyNumberFormat="1" applyFill="1"/>
    <xf numFmtId="0" fontId="6" fillId="9" borderId="0" xfId="4" applyFill="1"/>
    <xf numFmtId="0" fontId="6" fillId="9" borderId="0" xfId="4" applyFill="1" applyAlignment="1">
      <alignment horizontal="right"/>
    </xf>
    <xf numFmtId="9" fontId="13" fillId="0" borderId="0" xfId="9" applyFont="1" applyFill="1"/>
    <xf numFmtId="9" fontId="13" fillId="0" borderId="0" xfId="0" applyNumberFormat="1" applyFont="1" applyFill="1"/>
    <xf numFmtId="0" fontId="13" fillId="0" borderId="0" xfId="0" applyFont="1" applyFill="1" applyAlignment="1"/>
    <xf numFmtId="164" fontId="13" fillId="0" borderId="0" xfId="1" applyNumberFormat="1" applyFont="1"/>
    <xf numFmtId="43" fontId="13" fillId="0" borderId="0" xfId="1" applyFont="1" applyFill="1"/>
    <xf numFmtId="164" fontId="6" fillId="2" borderId="10" xfId="1" applyNumberFormat="1" applyFont="1" applyFill="1" applyBorder="1" applyProtection="1">
      <protection locked="0"/>
    </xf>
    <xf numFmtId="166" fontId="6" fillId="0" borderId="10" xfId="8" applyNumberFormat="1" applyFont="1" applyBorder="1" applyProtection="1">
      <protection locked="0"/>
    </xf>
    <xf numFmtId="0" fontId="6" fillId="0" borderId="10" xfId="4" applyBorder="1" applyAlignment="1" applyProtection="1">
      <alignment horizontal="right"/>
      <protection locked="0"/>
    </xf>
    <xf numFmtId="0" fontId="6" fillId="0" borderId="0" xfId="4" applyFont="1" applyFill="1" applyAlignment="1">
      <alignment wrapText="1"/>
    </xf>
    <xf numFmtId="39" fontId="6" fillId="12" borderId="0" xfId="12" applyFill="1"/>
    <xf numFmtId="39" fontId="6" fillId="0" borderId="0" xfId="12"/>
    <xf numFmtId="164" fontId="22" fillId="12" borderId="0" xfId="13" applyNumberFormat="1" applyFont="1" applyFill="1"/>
    <xf numFmtId="164" fontId="22" fillId="0" borderId="0" xfId="13" applyNumberFormat="1" applyFont="1"/>
    <xf numFmtId="164" fontId="22" fillId="0" borderId="22" xfId="13" applyNumberFormat="1" applyFont="1" applyBorder="1"/>
    <xf numFmtId="0" fontId="13" fillId="0" borderId="0" xfId="0" applyFont="1" applyFill="1" applyAlignment="1">
      <alignment horizontal="center"/>
    </xf>
    <xf numFmtId="0" fontId="16" fillId="9" borderId="0" xfId="0" applyFont="1" applyFill="1"/>
    <xf numFmtId="166" fontId="13" fillId="0" borderId="0" xfId="0" applyNumberFormat="1" applyFont="1"/>
    <xf numFmtId="0" fontId="15" fillId="0" borderId="0" xfId="0" applyFont="1"/>
    <xf numFmtId="166" fontId="15" fillId="0" borderId="0" xfId="0" applyNumberFormat="1" applyFont="1"/>
    <xf numFmtId="164" fontId="22" fillId="12" borderId="0" xfId="13" applyNumberFormat="1" applyFont="1" applyFill="1" applyBorder="1"/>
    <xf numFmtId="164" fontId="22" fillId="0" borderId="0" xfId="13" applyNumberFormat="1" applyFont="1" applyFill="1" applyBorder="1"/>
    <xf numFmtId="164" fontId="22" fillId="0" borderId="22" xfId="13" applyNumberFormat="1" applyFont="1" applyFill="1" applyBorder="1"/>
    <xf numFmtId="172" fontId="0" fillId="0" borderId="0" xfId="9" applyNumberFormat="1" applyFont="1" applyFill="1"/>
    <xf numFmtId="0" fontId="15" fillId="9" borderId="0" xfId="0" applyFont="1" applyFill="1" applyBorder="1" applyAlignment="1">
      <alignment horizontal="center" wrapText="1"/>
    </xf>
    <xf numFmtId="0" fontId="6" fillId="0" borderId="0" xfId="4"/>
    <xf numFmtId="0" fontId="4" fillId="4" borderId="11" xfId="0" applyFont="1"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4" fillId="4" borderId="14" xfId="0" applyFont="1" applyFill="1" applyBorder="1" applyAlignment="1">
      <alignment wrapText="1"/>
    </xf>
    <xf numFmtId="0" fontId="0" fillId="4" borderId="0" xfId="0" applyFill="1" applyAlignment="1">
      <alignment wrapText="1"/>
    </xf>
    <xf numFmtId="0" fontId="0" fillId="4" borderId="15" xfId="0" applyFill="1" applyBorder="1" applyAlignment="1">
      <alignment wrapText="1"/>
    </xf>
    <xf numFmtId="0" fontId="4" fillId="4" borderId="16" xfId="0" applyFont="1"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10" fillId="2" borderId="0" xfId="4" applyFont="1" applyFill="1" applyAlignment="1">
      <alignment horizontal="left"/>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11" fillId="2" borderId="0" xfId="0" applyNumberFormat="1" applyFont="1" applyFill="1" applyAlignment="1" applyProtection="1">
      <alignment horizontal="left" vertical="center"/>
    </xf>
    <xf numFmtId="0" fontId="0" fillId="2" borderId="0" xfId="0" applyFill="1" applyAlignment="1">
      <alignment vertical="center"/>
    </xf>
    <xf numFmtId="0" fontId="12" fillId="2" borderId="0" xfId="0" applyFont="1" applyFill="1" applyAlignment="1">
      <alignment vertical="top" wrapText="1"/>
    </xf>
    <xf numFmtId="0" fontId="0" fillId="2" borderId="0" xfId="0" applyFill="1" applyAlignment="1">
      <alignment vertical="top"/>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cellXfs>
  <cellStyles count="15">
    <cellStyle name="Comma" xfId="1" builtinId="3"/>
    <cellStyle name="Comma 2" xfId="2" xr:uid="{00000000-0005-0000-0000-000001000000}"/>
    <cellStyle name="Comma 3" xfId="13" xr:uid="{F930893E-C3D9-4E2C-B5E0-08E9FE8C3660}"/>
    <cellStyle name="Currency" xfId="8" builtinId="4"/>
    <cellStyle name="Currency 2" xfId="10" xr:uid="{00000000-0005-0000-0000-000003000000}"/>
    <cellStyle name="Normal" xfId="0" builtinId="0"/>
    <cellStyle name="Normal 2" xfId="3" xr:uid="{00000000-0005-0000-0000-000005000000}"/>
    <cellStyle name="Normal 2 2" xfId="11" xr:uid="{00000000-0005-0000-0000-000006000000}"/>
    <cellStyle name="Normal 3" xfId="4" xr:uid="{00000000-0005-0000-0000-000007000000}"/>
    <cellStyle name="Normal 3 2" xfId="5" xr:uid="{00000000-0005-0000-0000-000008000000}"/>
    <cellStyle name="Normal 3 4" xfId="14" xr:uid="{0FDB9A5C-E785-493C-B7E4-1ADF3AEC394C}"/>
    <cellStyle name="Normal 4" xfId="6" xr:uid="{00000000-0005-0000-0000-000009000000}"/>
    <cellStyle name="Normal 5 3" xfId="12" xr:uid="{5D92054B-3B71-49C2-BDEE-C6EBBE1F9EBF}"/>
    <cellStyle name="Percent" xfId="9" builtinId="5"/>
    <cellStyle name="Percent 2" xfId="7" xr:uid="{00000000-0005-0000-0000-00000B000000}"/>
  </cellStyles>
  <dxfs count="5">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ctreasurer.com/Retirement/Ken/C02747/2014%20Valuations/CJ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etirement\Ken\C00387\2014%20Valuations%20-%20LRS\LRS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nctreasurer.com/Retirement/Ken/C00387/2010%20Valuations/TSERS20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GASB 25 26 --&gt;"/>
      <sheetName val="NPO"/>
      <sheetName val="GASB 25 27 (1)"/>
      <sheetName val="GASB 25 27 (2)"/>
      <sheetName val="GASB 25 27 (3)"/>
      <sheetName val="GASB 25 27 (4.1)"/>
      <sheetName val="GASB 25 27 (4.2)"/>
      <sheetName val="GASB 25 27 (5.1)"/>
      <sheetName val="GASB 25 27 (5.2)"/>
      <sheetName val="GASB 25 27 (6)"/>
      <sheetName val="GASB 67 --&gt;"/>
      <sheetName val="NPL"/>
      <sheetName val="GASB 67 (1.1)"/>
      <sheetName val="GASB 67 (1.2)"/>
      <sheetName val="GASB 67 (2)"/>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68 (1)"/>
      <sheetName val="GASB 68 (2)"/>
      <sheetName val="GASB 68 (3)"/>
      <sheetName val="GASB 68 (4)"/>
      <sheetName val="GASB 68 (5)"/>
    </sheetNames>
    <sheetDataSet>
      <sheetData sheetId="0" refreshError="1"/>
      <sheetData sheetId="1"/>
      <sheetData sheetId="2" refreshError="1"/>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row r="39">
          <cell r="L39">
            <v>556951494</v>
          </cell>
        </row>
      </sheetData>
      <sheetData sheetId="5">
        <row r="5">
          <cell r="J5">
            <v>41639</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ProVal GainLoss"/>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
      <sheetName val="Table 6-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GASB 25 26 --&gt;"/>
      <sheetName val="GASB 25 27 (1)"/>
      <sheetName val="GASB 25 27 (2)"/>
      <sheetName val="GASB 25 27 (3.1)"/>
      <sheetName val="GASB 25 27 (3.2)"/>
      <sheetName val="GASB 25 27 (4)"/>
      <sheetName val="GASB 25 27 (5)"/>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E971-2E60-4E36-A911-BB52BE9AD823}">
  <dimension ref="A1:L53"/>
  <sheetViews>
    <sheetView showGridLines="0" tabSelected="1" workbookViewId="0">
      <selection activeCell="C17" sqref="C17"/>
    </sheetView>
  </sheetViews>
  <sheetFormatPr defaultColWidth="9.140625" defaultRowHeight="12.75"/>
  <cols>
    <col min="1" max="1" width="42.28515625" style="137" customWidth="1"/>
    <col min="2" max="2" width="9.28515625" style="137" customWidth="1"/>
    <col min="3" max="3" width="53.7109375" style="137" customWidth="1"/>
    <col min="4" max="4" width="45.42578125" style="137" bestFit="1" customWidth="1"/>
    <col min="5" max="16384" width="9.140625" style="137"/>
  </cols>
  <sheetData>
    <row r="1" spans="1:4">
      <c r="A1" s="10" t="s">
        <v>125</v>
      </c>
      <c r="B1" s="10"/>
      <c r="C1" s="11"/>
      <c r="D1" s="11"/>
    </row>
    <row r="2" spans="1:4">
      <c r="A2" s="10" t="s">
        <v>149</v>
      </c>
      <c r="B2" s="10"/>
      <c r="C2" s="11"/>
    </row>
    <row r="3" spans="1:4">
      <c r="A3" s="12" t="s">
        <v>413</v>
      </c>
      <c r="B3" s="12"/>
      <c r="C3" s="11"/>
      <c r="D3" s="11"/>
    </row>
    <row r="4" spans="1:4">
      <c r="A4" s="12"/>
      <c r="B4" s="12"/>
      <c r="C4" s="11"/>
      <c r="D4" s="11"/>
    </row>
    <row r="5" spans="1:4">
      <c r="A5" s="12"/>
      <c r="B5" s="12"/>
      <c r="C5" s="11"/>
      <c r="D5" s="11"/>
    </row>
    <row r="6" spans="1:4">
      <c r="A6" s="12" t="s">
        <v>165</v>
      </c>
      <c r="B6" s="12"/>
      <c r="C6" s="11"/>
      <c r="D6" s="11"/>
    </row>
    <row r="7" spans="1:4">
      <c r="A7" s="12"/>
      <c r="B7" s="12"/>
      <c r="C7" s="11"/>
      <c r="D7" s="11"/>
    </row>
    <row r="8" spans="1:4">
      <c r="A8" s="11" t="s">
        <v>168</v>
      </c>
      <c r="B8" s="12"/>
      <c r="C8" s="11"/>
      <c r="D8" s="11"/>
    </row>
    <row r="9" spans="1:4">
      <c r="A9" s="11" t="s">
        <v>206</v>
      </c>
      <c r="B9" s="12"/>
      <c r="C9" s="11"/>
      <c r="D9" s="11"/>
    </row>
    <row r="10" spans="1:4">
      <c r="A10" s="11" t="s">
        <v>167</v>
      </c>
      <c r="B10" s="12"/>
      <c r="C10" s="11"/>
      <c r="D10" s="11"/>
    </row>
    <row r="11" spans="1:4">
      <c r="A11" s="152" t="s">
        <v>166</v>
      </c>
      <c r="B11" s="12"/>
      <c r="C11" s="11"/>
      <c r="D11" s="11"/>
    </row>
    <row r="12" spans="1:4">
      <c r="A12" s="11"/>
      <c r="B12" s="12"/>
      <c r="C12" s="11"/>
      <c r="D12" s="11"/>
    </row>
    <row r="13" spans="1:4">
      <c r="A13" s="11" t="s">
        <v>410</v>
      </c>
      <c r="B13" s="12"/>
      <c r="C13" s="11"/>
      <c r="D13" s="11"/>
    </row>
    <row r="14" spans="1:4">
      <c r="A14" s="11" t="s">
        <v>207</v>
      </c>
      <c r="B14" s="12"/>
      <c r="C14" s="11"/>
      <c r="D14" s="11"/>
    </row>
    <row r="15" spans="1:4">
      <c r="A15" s="12"/>
      <c r="B15" s="12"/>
      <c r="C15" s="11"/>
      <c r="D15" s="11"/>
    </row>
    <row r="16" spans="1:4">
      <c r="A16" s="11"/>
      <c r="B16" s="11"/>
      <c r="C16" s="11"/>
      <c r="D16" s="11"/>
    </row>
    <row r="17" spans="1:12">
      <c r="A17" s="13" t="s">
        <v>123</v>
      </c>
      <c r="B17" s="13"/>
      <c r="C17" s="153" t="s">
        <v>24</v>
      </c>
      <c r="D17" s="154" t="s">
        <v>124</v>
      </c>
    </row>
    <row r="18" spans="1:12">
      <c r="A18" s="11"/>
      <c r="B18" s="11"/>
      <c r="C18" s="11"/>
      <c r="D18" s="155"/>
    </row>
    <row r="19" spans="1:12" ht="51">
      <c r="A19" s="175" t="s">
        <v>411</v>
      </c>
      <c r="B19" s="11"/>
      <c r="C19" s="172"/>
      <c r="D19" s="154" t="s">
        <v>161</v>
      </c>
    </row>
    <row r="20" spans="1:12">
      <c r="A20" s="11"/>
      <c r="B20" s="11"/>
      <c r="C20" s="156"/>
      <c r="D20" s="154"/>
    </row>
    <row r="21" spans="1:12">
      <c r="A21" s="11" t="s">
        <v>412</v>
      </c>
      <c r="B21" s="157"/>
      <c r="C21" s="173"/>
      <c r="D21" s="154" t="s">
        <v>161</v>
      </c>
    </row>
    <row r="22" spans="1:12" ht="12" customHeight="1">
      <c r="A22" s="11"/>
      <c r="B22" s="157"/>
      <c r="D22" s="154"/>
    </row>
    <row r="23" spans="1:12" hidden="1">
      <c r="A23" s="33" t="s">
        <v>162</v>
      </c>
      <c r="B23" s="34"/>
      <c r="C23" s="174">
        <v>2</v>
      </c>
      <c r="D23" s="154" t="s">
        <v>163</v>
      </c>
      <c r="L23" s="137" t="s">
        <v>291</v>
      </c>
    </row>
    <row r="24" spans="1:12" ht="13.5" thickBot="1">
      <c r="A24" s="11"/>
      <c r="B24" s="11"/>
      <c r="C24" s="11"/>
      <c r="D24" s="155"/>
    </row>
    <row r="25" spans="1:12" ht="30" customHeight="1">
      <c r="A25" s="192" t="s">
        <v>217</v>
      </c>
      <c r="B25" s="193"/>
      <c r="C25" s="194"/>
      <c r="D25" s="11"/>
    </row>
    <row r="26" spans="1:12">
      <c r="A26" s="45"/>
      <c r="B26" s="158"/>
      <c r="C26" s="46"/>
      <c r="D26" s="11"/>
    </row>
    <row r="27" spans="1:12" ht="30" customHeight="1">
      <c r="A27" s="195" t="s">
        <v>177</v>
      </c>
      <c r="B27" s="196"/>
      <c r="C27" s="197"/>
      <c r="D27" s="11"/>
    </row>
    <row r="28" spans="1:12">
      <c r="A28" s="45"/>
      <c r="B28" s="158"/>
      <c r="C28" s="46"/>
      <c r="D28" s="11"/>
    </row>
    <row r="29" spans="1:12" ht="45" customHeight="1" thickBot="1">
      <c r="A29" s="198" t="s">
        <v>178</v>
      </c>
      <c r="B29" s="199"/>
      <c r="C29" s="200"/>
      <c r="D29" s="11"/>
    </row>
    <row r="30" spans="1:12">
      <c r="A30" s="11"/>
      <c r="B30" s="11"/>
      <c r="C30" s="11"/>
      <c r="D30" s="11"/>
    </row>
    <row r="31" spans="1:12">
      <c r="A31" s="11"/>
      <c r="B31" s="11"/>
      <c r="C31" s="11"/>
      <c r="D31" s="11"/>
    </row>
    <row r="32" spans="1:12">
      <c r="A32" s="11"/>
      <c r="B32" s="11"/>
      <c r="C32" s="11"/>
      <c r="D32" s="11"/>
    </row>
    <row r="33" spans="1:4">
      <c r="A33" s="11"/>
      <c r="B33" s="11"/>
      <c r="C33" s="11"/>
      <c r="D33" s="11"/>
    </row>
    <row r="34" spans="1:4">
      <c r="A34" s="11"/>
      <c r="B34" s="11"/>
      <c r="C34" s="11"/>
      <c r="D34" s="11"/>
    </row>
    <row r="35" spans="1:4">
      <c r="A35" s="11"/>
      <c r="B35" s="11"/>
      <c r="C35" s="11"/>
      <c r="D35" s="11"/>
    </row>
    <row r="36" spans="1:4">
      <c r="A36" s="11"/>
      <c r="B36" s="11"/>
      <c r="C36" s="11"/>
      <c r="D36" s="11"/>
    </row>
    <row r="37" spans="1:4">
      <c r="A37" s="11"/>
      <c r="B37" s="11"/>
      <c r="C37" s="11"/>
      <c r="D37" s="11"/>
    </row>
    <row r="38" spans="1:4">
      <c r="A38" s="11"/>
      <c r="B38" s="11"/>
      <c r="C38" s="11"/>
      <c r="D38" s="11"/>
    </row>
    <row r="39" spans="1:4" ht="15.75" customHeight="1">
      <c r="A39" s="11"/>
      <c r="B39" s="11"/>
      <c r="C39" s="11"/>
      <c r="D39" s="11"/>
    </row>
    <row r="40" spans="1:4" ht="12.75" customHeight="1">
      <c r="A40" s="11"/>
      <c r="B40" s="11"/>
      <c r="C40" s="11"/>
      <c r="D40" s="11"/>
    </row>
    <row r="41" spans="1:4">
      <c r="A41" s="201"/>
      <c r="B41" s="201"/>
      <c r="C41" s="201"/>
      <c r="D41" s="11"/>
    </row>
    <row r="42" spans="1:4">
      <c r="A42" s="201"/>
      <c r="B42" s="201"/>
      <c r="C42" s="201"/>
      <c r="D42" s="11"/>
    </row>
    <row r="43" spans="1:4">
      <c r="A43" s="191"/>
      <c r="B43" s="191"/>
      <c r="C43" s="191"/>
      <c r="D43" s="11"/>
    </row>
    <row r="44" spans="1:4">
      <c r="A44" s="159"/>
      <c r="B44" s="159"/>
    </row>
    <row r="47" spans="1:4" s="165" customFormat="1">
      <c r="A47" s="164">
        <v>42277</v>
      </c>
      <c r="C47" s="165" t="s">
        <v>289</v>
      </c>
    </row>
    <row r="48" spans="1:4" s="165" customFormat="1">
      <c r="A48" s="164">
        <v>42369</v>
      </c>
    </row>
    <row r="49" spans="1:1" s="165" customFormat="1">
      <c r="A49" s="164">
        <v>42460</v>
      </c>
    </row>
    <row r="50" spans="1:1" s="165" customFormat="1">
      <c r="A50" s="164">
        <v>42551</v>
      </c>
    </row>
    <row r="51" spans="1:1" s="165" customFormat="1">
      <c r="A51" s="165" t="s">
        <v>288</v>
      </c>
    </row>
    <row r="52" spans="1:1" s="165" customFormat="1">
      <c r="A52" s="166">
        <v>1</v>
      </c>
    </row>
    <row r="53" spans="1:1" s="165" customFormat="1">
      <c r="A53" s="166">
        <v>2</v>
      </c>
    </row>
  </sheetData>
  <sheetProtection selectLockedCells="1"/>
  <mergeCells count="6">
    <mergeCell ref="A43:C43"/>
    <mergeCell ref="A25:C25"/>
    <mergeCell ref="A27:C27"/>
    <mergeCell ref="A29:C29"/>
    <mergeCell ref="A41:C41"/>
    <mergeCell ref="A42:C42"/>
  </mergeCells>
  <dataValidations count="1">
    <dataValidation type="list" allowBlank="1" showInputMessage="1" showErrorMessage="1" sqref="C23" xr:uid="{CD57040C-879F-4383-A406-613717569D3A}">
      <formula1>$A$52:$A$53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DDBF052-2DBA-4FDB-B24E-212FB676C35B}">
          <x14:formula1>
            <xm:f>'2020 Summary'!$A$7:$A$107</xm:f>
          </x14:formula1>
          <xm:sqref>C17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B242-9888-4D3E-845C-C9131F2B73C7}">
  <dimension ref="A1:B107"/>
  <sheetViews>
    <sheetView topLeftCell="A70" workbookViewId="0">
      <selection activeCell="J106" sqref="J106"/>
    </sheetView>
  </sheetViews>
  <sheetFormatPr defaultRowHeight="15"/>
  <cols>
    <col min="1" max="1" width="22.5703125" style="101" customWidth="1"/>
    <col min="2" max="2" width="19.85546875" style="2" bestFit="1" customWidth="1"/>
    <col min="3" max="16384" width="9.140625" style="104"/>
  </cols>
  <sheetData>
    <row r="1" spans="1:2">
      <c r="A1" s="101" t="s">
        <v>182</v>
      </c>
      <c r="B1" s="2">
        <f>SUM(B3:B106)</f>
        <v>1900946</v>
      </c>
    </row>
    <row r="2" spans="1:2">
      <c r="A2" s="101" t="s">
        <v>287</v>
      </c>
      <c r="B2" s="2">
        <v>950473</v>
      </c>
    </row>
    <row r="3" spans="1:2" ht="15.75">
      <c r="A3" s="123" t="s">
        <v>173</v>
      </c>
      <c r="B3" s="161" t="str">
        <f>+'Changes to Update Template '!C22</f>
        <v>FY 2020 Total Contributions</v>
      </c>
    </row>
    <row r="4" spans="1:2">
      <c r="A4" s="99" t="s">
        <v>208</v>
      </c>
      <c r="B4" s="162">
        <v>0</v>
      </c>
    </row>
    <row r="5" spans="1:2">
      <c r="A5" s="176" t="s">
        <v>303</v>
      </c>
      <c r="B5" s="178">
        <v>13532</v>
      </c>
    </row>
    <row r="6" spans="1:2">
      <c r="A6" s="176" t="s">
        <v>304</v>
      </c>
      <c r="B6" s="178">
        <v>2452</v>
      </c>
    </row>
    <row r="7" spans="1:2">
      <c r="A7" s="176" t="s">
        <v>305</v>
      </c>
      <c r="B7" s="178">
        <v>1361</v>
      </c>
    </row>
    <row r="8" spans="1:2">
      <c r="A8" s="176" t="s">
        <v>306</v>
      </c>
      <c r="B8" s="178">
        <v>1442</v>
      </c>
    </row>
    <row r="9" spans="1:2">
      <c r="A9" s="176" t="s">
        <v>307</v>
      </c>
      <c r="B9" s="178">
        <v>2833</v>
      </c>
    </row>
    <row r="10" spans="1:2">
      <c r="A10" s="176" t="s">
        <v>308</v>
      </c>
      <c r="B10" s="178">
        <v>2733</v>
      </c>
    </row>
    <row r="11" spans="1:2">
      <c r="A11" s="177" t="s">
        <v>309</v>
      </c>
      <c r="B11" s="179">
        <v>3849</v>
      </c>
    </row>
    <row r="12" spans="1:2">
      <c r="A12" s="177" t="s">
        <v>310</v>
      </c>
      <c r="B12" s="179">
        <v>916</v>
      </c>
    </row>
    <row r="13" spans="1:2">
      <c r="A13" s="177" t="s">
        <v>311</v>
      </c>
      <c r="B13" s="179">
        <v>1869</v>
      </c>
    </row>
    <row r="14" spans="1:2">
      <c r="A14" s="177" t="s">
        <v>312</v>
      </c>
      <c r="B14" s="179">
        <v>18436</v>
      </c>
    </row>
    <row r="15" spans="1:2">
      <c r="A15" s="177" t="s">
        <v>313</v>
      </c>
      <c r="B15" s="179">
        <v>27497</v>
      </c>
    </row>
    <row r="16" spans="1:2">
      <c r="A16" s="177" t="s">
        <v>314</v>
      </c>
      <c r="B16" s="179">
        <v>8118</v>
      </c>
    </row>
    <row r="17" spans="1:2">
      <c r="A17" s="176" t="s">
        <v>315</v>
      </c>
      <c r="B17" s="178">
        <v>19690</v>
      </c>
    </row>
    <row r="18" spans="1:2">
      <c r="A18" s="176" t="s">
        <v>316</v>
      </c>
      <c r="B18" s="178">
        <v>5821</v>
      </c>
    </row>
    <row r="19" spans="1:2">
      <c r="A19" s="176" t="s">
        <v>317</v>
      </c>
      <c r="B19" s="178">
        <v>962</v>
      </c>
    </row>
    <row r="20" spans="1:2">
      <c r="A20" s="176" t="s">
        <v>318</v>
      </c>
      <c r="B20" s="178">
        <v>8627</v>
      </c>
    </row>
    <row r="21" spans="1:2">
      <c r="A21" s="176" t="s">
        <v>319</v>
      </c>
      <c r="B21" s="178">
        <v>1388</v>
      </c>
    </row>
    <row r="22" spans="1:2">
      <c r="A22" s="176" t="s">
        <v>320</v>
      </c>
      <c r="B22" s="178">
        <v>13551</v>
      </c>
    </row>
    <row r="23" spans="1:2">
      <c r="A23" s="177" t="s">
        <v>321</v>
      </c>
      <c r="B23" s="179">
        <v>6899</v>
      </c>
    </row>
    <row r="24" spans="1:2">
      <c r="A24" s="177" t="s">
        <v>322</v>
      </c>
      <c r="B24" s="179">
        <v>3237</v>
      </c>
    </row>
    <row r="25" spans="1:2">
      <c r="A25" s="177" t="s">
        <v>323</v>
      </c>
      <c r="B25" s="179">
        <v>1351</v>
      </c>
    </row>
    <row r="26" spans="1:2">
      <c r="A26" s="177" t="s">
        <v>324</v>
      </c>
      <c r="B26" s="179">
        <v>1406</v>
      </c>
    </row>
    <row r="27" spans="1:2">
      <c r="A27" s="177" t="s">
        <v>325</v>
      </c>
      <c r="B27" s="179">
        <v>7759</v>
      </c>
    </row>
    <row r="28" spans="1:2">
      <c r="A28" s="177" t="s">
        <v>326</v>
      </c>
      <c r="B28" s="179">
        <v>3734</v>
      </c>
    </row>
    <row r="29" spans="1:2">
      <c r="A29" s="176" t="s">
        <v>327</v>
      </c>
      <c r="B29" s="178">
        <v>9287</v>
      </c>
    </row>
    <row r="30" spans="1:2">
      <c r="A30" s="176" t="s">
        <v>328</v>
      </c>
      <c r="B30" s="178">
        <v>26875</v>
      </c>
    </row>
    <row r="31" spans="1:2">
      <c r="A31" s="176" t="s">
        <v>329</v>
      </c>
      <c r="B31" s="178">
        <v>3450</v>
      </c>
    </row>
    <row r="32" spans="1:2">
      <c r="A32" s="176" t="s">
        <v>330</v>
      </c>
      <c r="B32" s="178">
        <v>6795</v>
      </c>
    </row>
    <row r="33" spans="1:2">
      <c r="A33" s="176" t="s">
        <v>331</v>
      </c>
      <c r="B33" s="178">
        <v>11391</v>
      </c>
    </row>
    <row r="34" spans="1:2">
      <c r="A34" s="176" t="s">
        <v>332</v>
      </c>
      <c r="B34" s="178">
        <v>3469</v>
      </c>
    </row>
    <row r="35" spans="1:2">
      <c r="A35" s="177" t="s">
        <v>333</v>
      </c>
      <c r="B35" s="179">
        <v>3244</v>
      </c>
    </row>
    <row r="36" spans="1:2">
      <c r="A36" s="177" t="s">
        <v>334</v>
      </c>
      <c r="B36" s="179">
        <v>35914</v>
      </c>
    </row>
    <row r="37" spans="1:2">
      <c r="A37" s="177" t="s">
        <v>335</v>
      </c>
      <c r="B37" s="179">
        <v>3088</v>
      </c>
    </row>
    <row r="38" spans="1:2">
      <c r="A38" s="177" t="s">
        <v>336</v>
      </c>
      <c r="B38" s="179">
        <v>32699</v>
      </c>
    </row>
    <row r="39" spans="1:2">
      <c r="A39" s="177" t="s">
        <v>337</v>
      </c>
      <c r="B39" s="179">
        <v>5376</v>
      </c>
    </row>
    <row r="40" spans="1:2">
      <c r="A40" s="177" t="s">
        <v>338</v>
      </c>
      <c r="B40" s="179">
        <v>112317</v>
      </c>
    </row>
    <row r="41" spans="1:2">
      <c r="A41" s="176" t="s">
        <v>339</v>
      </c>
      <c r="B41" s="178">
        <v>709</v>
      </c>
    </row>
    <row r="42" spans="1:2">
      <c r="A42" s="176" t="s">
        <v>340</v>
      </c>
      <c r="B42" s="178">
        <v>912</v>
      </c>
    </row>
    <row r="43" spans="1:2">
      <c r="A43" s="176" t="s">
        <v>341</v>
      </c>
      <c r="B43" s="178">
        <v>3823</v>
      </c>
    </row>
    <row r="44" spans="1:2">
      <c r="A44" s="176" t="s">
        <v>342</v>
      </c>
      <c r="B44" s="178">
        <v>1043</v>
      </c>
    </row>
    <row r="45" spans="1:2">
      <c r="A45" s="176" t="s">
        <v>343</v>
      </c>
      <c r="B45" s="178">
        <v>39160</v>
      </c>
    </row>
    <row r="46" spans="1:2">
      <c r="A46" s="176" t="s">
        <v>344</v>
      </c>
      <c r="B46" s="178">
        <v>3274</v>
      </c>
    </row>
    <row r="47" spans="1:2">
      <c r="A47" s="177" t="s">
        <v>345</v>
      </c>
      <c r="B47" s="179">
        <v>10046</v>
      </c>
    </row>
    <row r="48" spans="1:2">
      <c r="A48" s="177" t="s">
        <v>346</v>
      </c>
      <c r="B48" s="179">
        <v>6542</v>
      </c>
    </row>
    <row r="49" spans="1:2">
      <c r="A49" s="177" t="s">
        <v>347</v>
      </c>
      <c r="B49" s="179">
        <v>11532</v>
      </c>
    </row>
    <row r="50" spans="1:2">
      <c r="A50" s="177" t="s">
        <v>348</v>
      </c>
      <c r="B50" s="179">
        <v>1460</v>
      </c>
    </row>
    <row r="51" spans="1:2">
      <c r="A51" s="177" t="s">
        <v>349</v>
      </c>
      <c r="B51" s="179">
        <v>3905</v>
      </c>
    </row>
    <row r="52" spans="1:2">
      <c r="A52" s="177" t="s">
        <v>350</v>
      </c>
      <c r="B52" s="179">
        <v>366</v>
      </c>
    </row>
    <row r="53" spans="1:2">
      <c r="A53" s="176" t="s">
        <v>351</v>
      </c>
      <c r="B53" s="178">
        <v>17272</v>
      </c>
    </row>
    <row r="54" spans="1:2">
      <c r="A54" s="176" t="s">
        <v>352</v>
      </c>
      <c r="B54" s="178">
        <v>5369</v>
      </c>
    </row>
    <row r="55" spans="1:2">
      <c r="A55" s="176" t="s">
        <v>353</v>
      </c>
      <c r="B55" s="178">
        <v>19644</v>
      </c>
    </row>
    <row r="56" spans="1:2">
      <c r="A56" s="176" t="s">
        <v>354</v>
      </c>
      <c r="B56" s="178">
        <v>673</v>
      </c>
    </row>
    <row r="57" spans="1:2">
      <c r="A57" s="176" t="s">
        <v>355</v>
      </c>
      <c r="B57" s="178">
        <v>4780</v>
      </c>
    </row>
    <row r="58" spans="1:2">
      <c r="A58" s="176" t="s">
        <v>356</v>
      </c>
      <c r="B58" s="178">
        <v>2929</v>
      </c>
    </row>
    <row r="59" spans="1:2">
      <c r="A59" s="176" t="s">
        <v>357</v>
      </c>
      <c r="B59" s="178">
        <v>7779</v>
      </c>
    </row>
    <row r="60" spans="1:2">
      <c r="A60" s="176" t="s">
        <v>358</v>
      </c>
      <c r="B60" s="178">
        <v>3202</v>
      </c>
    </row>
    <row r="61" spans="1:2">
      <c r="A61" s="176" t="s">
        <v>359</v>
      </c>
      <c r="B61" s="178">
        <v>4774</v>
      </c>
    </row>
    <row r="62" spans="1:2">
      <c r="A62" s="176" t="s">
        <v>360</v>
      </c>
      <c r="B62" s="178">
        <v>1477</v>
      </c>
    </row>
    <row r="63" spans="1:2">
      <c r="A63" s="176" t="s">
        <v>361</v>
      </c>
      <c r="B63" s="178">
        <v>3322</v>
      </c>
    </row>
    <row r="64" spans="1:2">
      <c r="A64" s="176" t="s">
        <v>362</v>
      </c>
      <c r="B64" s="178">
        <v>63587</v>
      </c>
    </row>
    <row r="65" spans="1:2">
      <c r="A65" s="177" t="s">
        <v>363</v>
      </c>
      <c r="B65" s="179">
        <v>1292</v>
      </c>
    </row>
    <row r="66" spans="1:2">
      <c r="A66" s="177" t="s">
        <v>364</v>
      </c>
      <c r="B66" s="179">
        <v>2031</v>
      </c>
    </row>
    <row r="67" spans="1:2">
      <c r="A67" s="177" t="s">
        <v>365</v>
      </c>
      <c r="B67" s="179">
        <v>10795</v>
      </c>
    </row>
    <row r="68" spans="1:2">
      <c r="A68" s="177" t="s">
        <v>366</v>
      </c>
      <c r="B68" s="179">
        <v>7305</v>
      </c>
    </row>
    <row r="69" spans="1:2">
      <c r="A69" s="177" t="s">
        <v>367</v>
      </c>
      <c r="B69" s="179">
        <v>21861</v>
      </c>
    </row>
    <row r="70" spans="1:2">
      <c r="A70" s="177" t="s">
        <v>368</v>
      </c>
      <c r="B70" s="179">
        <v>1285</v>
      </c>
    </row>
    <row r="71" spans="1:2">
      <c r="A71" s="176" t="s">
        <v>369</v>
      </c>
      <c r="B71" s="178">
        <v>19343</v>
      </c>
    </row>
    <row r="72" spans="1:2">
      <c r="A72" s="176" t="s">
        <v>370</v>
      </c>
      <c r="B72" s="178">
        <v>9620</v>
      </c>
    </row>
    <row r="73" spans="1:2">
      <c r="A73" s="176" t="s">
        <v>371</v>
      </c>
      <c r="B73" s="178">
        <v>1189</v>
      </c>
    </row>
    <row r="74" spans="1:2">
      <c r="A74" s="176" t="s">
        <v>372</v>
      </c>
      <c r="B74" s="178">
        <v>3304</v>
      </c>
    </row>
    <row r="75" spans="1:2">
      <c r="A75" s="176" t="s">
        <v>373</v>
      </c>
      <c r="B75" s="178">
        <v>5908</v>
      </c>
    </row>
    <row r="76" spans="1:2">
      <c r="A76" s="176" t="s">
        <v>374</v>
      </c>
      <c r="B76" s="178">
        <v>1122</v>
      </c>
    </row>
    <row r="77" spans="1:2">
      <c r="A77" s="177" t="s">
        <v>375</v>
      </c>
      <c r="B77" s="179">
        <v>2878</v>
      </c>
    </row>
    <row r="78" spans="1:2">
      <c r="A78" s="177" t="s">
        <v>376</v>
      </c>
      <c r="B78" s="179">
        <v>12407</v>
      </c>
    </row>
    <row r="79" spans="1:2">
      <c r="A79" s="177" t="s">
        <v>377</v>
      </c>
      <c r="B79" s="179">
        <v>2080</v>
      </c>
    </row>
    <row r="80" spans="1:2">
      <c r="A80" s="177" t="s">
        <v>378</v>
      </c>
      <c r="B80" s="179">
        <v>9841</v>
      </c>
    </row>
    <row r="81" spans="1:2">
      <c r="A81" s="177" t="s">
        <v>379</v>
      </c>
      <c r="B81" s="179">
        <v>2320</v>
      </c>
    </row>
    <row r="82" spans="1:2">
      <c r="A82" s="177" t="s">
        <v>380</v>
      </c>
      <c r="B82" s="179">
        <v>6837</v>
      </c>
    </row>
    <row r="83" spans="1:2">
      <c r="A83" s="176" t="s">
        <v>381</v>
      </c>
      <c r="B83" s="178">
        <v>7297</v>
      </c>
    </row>
    <row r="84" spans="1:2">
      <c r="A84" s="176" t="s">
        <v>382</v>
      </c>
      <c r="B84" s="178">
        <v>11796</v>
      </c>
    </row>
    <row r="85" spans="1:2">
      <c r="A85" s="176" t="s">
        <v>383</v>
      </c>
      <c r="B85" s="178">
        <v>5750</v>
      </c>
    </row>
    <row r="86" spans="1:2">
      <c r="A86" s="176" t="s">
        <v>384</v>
      </c>
      <c r="B86" s="178">
        <v>3924</v>
      </c>
    </row>
    <row r="87" spans="1:2">
      <c r="A87" s="176" t="s">
        <v>385</v>
      </c>
      <c r="B87" s="178">
        <v>2564</v>
      </c>
    </row>
    <row r="88" spans="1:2">
      <c r="A88" s="176" t="s">
        <v>386</v>
      </c>
      <c r="B88" s="178">
        <v>5425</v>
      </c>
    </row>
    <row r="89" spans="1:2">
      <c r="A89" s="177" t="s">
        <v>387</v>
      </c>
      <c r="B89" s="179">
        <v>2997</v>
      </c>
    </row>
    <row r="90" spans="1:2">
      <c r="A90" s="177" t="s">
        <v>388</v>
      </c>
      <c r="B90" s="179">
        <v>5995</v>
      </c>
    </row>
    <row r="91" spans="1:2">
      <c r="A91" s="177" t="s">
        <v>389</v>
      </c>
      <c r="B91" s="179">
        <v>2814</v>
      </c>
    </row>
    <row r="92" spans="1:2">
      <c r="A92" s="177" t="s">
        <v>390</v>
      </c>
      <c r="B92" s="179">
        <v>3780</v>
      </c>
    </row>
    <row r="93" spans="1:2">
      <c r="A93" s="177" t="s">
        <v>391</v>
      </c>
      <c r="B93" s="179">
        <v>286</v>
      </c>
    </row>
    <row r="94" spans="1:2">
      <c r="A94" s="177" t="s">
        <v>392</v>
      </c>
      <c r="B94" s="179">
        <v>22118</v>
      </c>
    </row>
    <row r="95" spans="1:2">
      <c r="A95" s="176" t="s">
        <v>393</v>
      </c>
      <c r="B95" s="178">
        <v>2627</v>
      </c>
    </row>
    <row r="96" spans="1:2">
      <c r="A96" s="176" t="s">
        <v>394</v>
      </c>
      <c r="B96" s="178">
        <v>92330</v>
      </c>
    </row>
    <row r="97" spans="1:2">
      <c r="A97" s="176" t="s">
        <v>395</v>
      </c>
      <c r="B97" s="178">
        <v>1335</v>
      </c>
    </row>
    <row r="98" spans="1:2">
      <c r="A98" s="176" t="s">
        <v>396</v>
      </c>
      <c r="B98" s="178">
        <v>699</v>
      </c>
    </row>
    <row r="99" spans="1:2">
      <c r="A99" s="176" t="s">
        <v>397</v>
      </c>
      <c r="B99" s="178">
        <v>5357</v>
      </c>
    </row>
    <row r="100" spans="1:2">
      <c r="A100" s="176" t="s">
        <v>398</v>
      </c>
      <c r="B100" s="178">
        <v>7865</v>
      </c>
    </row>
    <row r="101" spans="1:2">
      <c r="A101" s="177" t="s">
        <v>399</v>
      </c>
      <c r="B101" s="179">
        <v>4994</v>
      </c>
    </row>
    <row r="102" spans="1:2">
      <c r="A102" s="177" t="s">
        <v>400</v>
      </c>
      <c r="B102" s="179">
        <v>3998</v>
      </c>
    </row>
    <row r="103" spans="1:2">
      <c r="A103" s="177" t="s">
        <v>401</v>
      </c>
      <c r="B103" s="179">
        <v>2610</v>
      </c>
    </row>
    <row r="104" spans="1:2">
      <c r="A104" s="177" t="s">
        <v>402</v>
      </c>
      <c r="B104" s="180">
        <v>1546</v>
      </c>
    </row>
    <row r="106" spans="1:2" ht="15.75" thickBot="1">
      <c r="B106" s="100">
        <f>SUM(B5:B104)</f>
        <v>950473</v>
      </c>
    </row>
    <row r="107" spans="1:2" ht="15.75" thickTop="1"/>
  </sheetData>
  <sheetProtection algorithmName="SHA-512" hashValue="+m+BCH5dJY8J2K6eQsBTKHV0BBwBZ1b6CIpZhpaCIbquAlloaELTIOtXtJ49luJ7dOpNtEOkn9Kt+Yv3Te3ozA==" saltValue="ML5UuCaSRgmfXbR/03SxkA==" spinCount="100000" sheet="1" objects="1" scenarios="1"/>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E07E-AC94-4804-9B71-40D05F274E31}">
  <dimension ref="A1:B105"/>
  <sheetViews>
    <sheetView workbookViewId="0">
      <selection activeCell="G50" activeCellId="1" sqref="C8 G50"/>
    </sheetView>
  </sheetViews>
  <sheetFormatPr defaultRowHeight="15"/>
  <cols>
    <col min="1" max="1" width="22.5703125" style="101" customWidth="1"/>
    <col min="2" max="2" width="19.85546875" style="104" bestFit="1" customWidth="1"/>
  </cols>
  <sheetData>
    <row r="1" spans="1:2" ht="15.75">
      <c r="A1" s="123" t="s">
        <v>173</v>
      </c>
      <c r="B1" s="123" t="s">
        <v>216</v>
      </c>
    </row>
    <row r="2" spans="1:2">
      <c r="A2" s="99" t="s">
        <v>208</v>
      </c>
      <c r="B2" s="103">
        <v>0</v>
      </c>
    </row>
    <row r="3" spans="1:2">
      <c r="A3" s="102" t="s">
        <v>24</v>
      </c>
      <c r="B3" s="2">
        <v>13482.764999999999</v>
      </c>
    </row>
    <row r="4" spans="1:2">
      <c r="A4" s="102" t="s">
        <v>25</v>
      </c>
      <c r="B4" s="2">
        <v>2440.0849999999996</v>
      </c>
    </row>
    <row r="5" spans="1:2">
      <c r="A5" s="102" t="s">
        <v>26</v>
      </c>
      <c r="B5" s="2">
        <v>1283.9748999999999</v>
      </c>
    </row>
    <row r="6" spans="1:2">
      <c r="A6" s="102" t="s">
        <v>27</v>
      </c>
      <c r="B6" s="2">
        <v>1481.0524999999998</v>
      </c>
    </row>
    <row r="7" spans="1:2">
      <c r="A7" s="102" t="s">
        <v>28</v>
      </c>
      <c r="B7" s="2">
        <v>2970.8982500000002</v>
      </c>
    </row>
    <row r="8" spans="1:2">
      <c r="A8" s="102" t="s">
        <v>29</v>
      </c>
      <c r="B8" s="2">
        <v>3546.2579000000001</v>
      </c>
    </row>
    <row r="9" spans="1:2">
      <c r="A9" s="102" t="s">
        <v>30</v>
      </c>
      <c r="B9" s="2">
        <v>3927.92875</v>
      </c>
    </row>
    <row r="10" spans="1:2">
      <c r="A10" s="102" t="s">
        <v>31</v>
      </c>
      <c r="B10" s="2">
        <v>1002.4692500000001</v>
      </c>
    </row>
    <row r="11" spans="1:2">
      <c r="A11" s="102" t="s">
        <v>32</v>
      </c>
      <c r="B11" s="2">
        <v>2107.9267999999997</v>
      </c>
    </row>
    <row r="12" spans="1:2">
      <c r="A12" s="102" t="s">
        <v>33</v>
      </c>
      <c r="B12" s="2">
        <v>21497.783749999999</v>
      </c>
    </row>
    <row r="13" spans="1:2">
      <c r="A13" s="102" t="s">
        <v>34</v>
      </c>
      <c r="B13" s="2">
        <v>27204.144499999995</v>
      </c>
    </row>
    <row r="14" spans="1:2">
      <c r="A14" s="102" t="s">
        <v>35</v>
      </c>
      <c r="B14" s="2">
        <v>11140.987249999998</v>
      </c>
    </row>
    <row r="15" spans="1:2">
      <c r="A15" s="102" t="s">
        <v>36</v>
      </c>
      <c r="B15" s="2">
        <v>19515.62125</v>
      </c>
    </row>
    <row r="16" spans="1:2">
      <c r="A16" s="102" t="s">
        <v>37</v>
      </c>
      <c r="B16" s="2">
        <v>5877.825499999999</v>
      </c>
    </row>
    <row r="17" spans="1:2">
      <c r="A17" s="102" t="s">
        <v>38</v>
      </c>
      <c r="B17" s="2">
        <v>959.56595000000004</v>
      </c>
    </row>
    <row r="18" spans="1:2">
      <c r="A18" s="102" t="s">
        <v>39</v>
      </c>
      <c r="B18" s="2">
        <v>9125.1249999999982</v>
      </c>
    </row>
    <row r="19" spans="1:2">
      <c r="A19" s="102" t="s">
        <v>40</v>
      </c>
      <c r="B19" s="2">
        <v>1030.56925</v>
      </c>
    </row>
    <row r="20" spans="1:2">
      <c r="A20" s="102" t="s">
        <v>41</v>
      </c>
      <c r="B20" s="2">
        <v>13849.267250000001</v>
      </c>
    </row>
    <row r="21" spans="1:2">
      <c r="A21" s="102" t="s">
        <v>42</v>
      </c>
      <c r="B21" s="2">
        <v>7514.2037500000006</v>
      </c>
    </row>
    <row r="22" spans="1:2">
      <c r="A22" s="102" t="s">
        <v>43</v>
      </c>
      <c r="B22" s="2">
        <v>3424.2715000000003</v>
      </c>
    </row>
    <row r="23" spans="1:2">
      <c r="A23" s="102" t="s">
        <v>44</v>
      </c>
      <c r="B23" s="2">
        <v>1360.6775</v>
      </c>
    </row>
    <row r="24" spans="1:2">
      <c r="A24" s="102" t="s">
        <v>45</v>
      </c>
      <c r="B24" s="2">
        <v>1421.9937500000001</v>
      </c>
    </row>
    <row r="25" spans="1:2">
      <c r="A25" s="102" t="s">
        <v>46</v>
      </c>
      <c r="B25" s="2">
        <v>6897.4689999999991</v>
      </c>
    </row>
    <row r="26" spans="1:2">
      <c r="A26" s="102" t="s">
        <v>47</v>
      </c>
      <c r="B26" s="2">
        <v>3820.1875</v>
      </c>
    </row>
    <row r="27" spans="1:2">
      <c r="A27" s="102" t="s">
        <v>48</v>
      </c>
      <c r="B27" s="2">
        <v>7458.133499999999</v>
      </c>
    </row>
    <row r="28" spans="1:2">
      <c r="A28" s="102" t="s">
        <v>49</v>
      </c>
      <c r="B28" s="2">
        <v>25296.907499999998</v>
      </c>
    </row>
    <row r="29" spans="1:2">
      <c r="A29" s="102" t="s">
        <v>50</v>
      </c>
      <c r="B29" s="2">
        <v>3443.3462500000005</v>
      </c>
    </row>
    <row r="30" spans="1:2">
      <c r="A30" s="102" t="s">
        <v>51</v>
      </c>
      <c r="B30" s="2">
        <v>7282.0716499999999</v>
      </c>
    </row>
    <row r="31" spans="1:2">
      <c r="A31" s="102" t="s">
        <v>52</v>
      </c>
      <c r="B31" s="2">
        <v>11323.280999999999</v>
      </c>
    </row>
    <row r="32" spans="1:2">
      <c r="A32" s="102" t="s">
        <v>53</v>
      </c>
      <c r="B32" s="2">
        <v>3239.0137500000005</v>
      </c>
    </row>
    <row r="33" spans="1:2">
      <c r="A33" s="102" t="s">
        <v>54</v>
      </c>
      <c r="B33" s="2">
        <v>3264.6512499999999</v>
      </c>
    </row>
    <row r="34" spans="1:2">
      <c r="A34" s="102" t="s">
        <v>55</v>
      </c>
      <c r="B34" s="2">
        <v>26373.027500000004</v>
      </c>
    </row>
    <row r="35" spans="1:2">
      <c r="A35" s="102" t="s">
        <v>56</v>
      </c>
      <c r="B35" s="2">
        <v>3114.6640000000002</v>
      </c>
    </row>
    <row r="36" spans="1:2">
      <c r="A36" s="102" t="s">
        <v>57</v>
      </c>
      <c r="B36" s="2">
        <v>32349.714599999999</v>
      </c>
    </row>
    <row r="37" spans="1:2">
      <c r="A37" s="102" t="s">
        <v>58</v>
      </c>
      <c r="B37" s="2">
        <v>5341.4320000000007</v>
      </c>
    </row>
    <row r="38" spans="1:2">
      <c r="A38" s="102" t="s">
        <v>59</v>
      </c>
      <c r="B38" s="2">
        <v>6719.3447500000002</v>
      </c>
    </row>
    <row r="39" spans="1:2">
      <c r="A39" s="102" t="s">
        <v>60</v>
      </c>
      <c r="B39" s="2">
        <v>767.98249999999985</v>
      </c>
    </row>
    <row r="40" spans="1:2">
      <c r="A40" s="102" t="s">
        <v>61</v>
      </c>
      <c r="B40" s="2">
        <v>652.09699999999998</v>
      </c>
    </row>
    <row r="41" spans="1:2">
      <c r="A41" s="102" t="s">
        <v>62</v>
      </c>
      <c r="B41" s="2">
        <v>4037.92</v>
      </c>
    </row>
    <row r="42" spans="1:2">
      <c r="A42" s="102" t="s">
        <v>63</v>
      </c>
      <c r="B42" s="2">
        <v>898.04010000000005</v>
      </c>
    </row>
    <row r="43" spans="1:2">
      <c r="A43" s="102" t="s">
        <v>64</v>
      </c>
      <c r="B43" s="2">
        <v>36352.84145</v>
      </c>
    </row>
    <row r="44" spans="1:2">
      <c r="A44" s="102" t="s">
        <v>65</v>
      </c>
      <c r="B44" s="2">
        <v>3556.1001000000001</v>
      </c>
    </row>
    <row r="45" spans="1:2">
      <c r="A45" s="102" t="s">
        <v>66</v>
      </c>
      <c r="B45" s="2">
        <v>10268.953</v>
      </c>
    </row>
    <row r="46" spans="1:2">
      <c r="A46" s="102" t="s">
        <v>181</v>
      </c>
      <c r="B46" s="2">
        <v>6634.9162500000002</v>
      </c>
    </row>
    <row r="47" spans="1:2">
      <c r="A47" s="102" t="s">
        <v>67</v>
      </c>
      <c r="B47" s="2">
        <v>11871.449949999998</v>
      </c>
    </row>
    <row r="48" spans="1:2">
      <c r="A48" s="102" t="s">
        <v>68</v>
      </c>
      <c r="B48" s="2">
        <v>1473.2437500000001</v>
      </c>
    </row>
    <row r="49" spans="1:2">
      <c r="A49" s="102" t="s">
        <v>69</v>
      </c>
      <c r="B49" s="2">
        <v>4448.2900000000009</v>
      </c>
    </row>
    <row r="50" spans="1:2">
      <c r="A50" s="102" t="s">
        <v>70</v>
      </c>
      <c r="B50" s="2">
        <v>383.911</v>
      </c>
    </row>
    <row r="51" spans="1:2">
      <c r="A51" s="102" t="s">
        <v>71</v>
      </c>
      <c r="B51" s="2">
        <v>17375.938999999998</v>
      </c>
    </row>
    <row r="52" spans="1:2">
      <c r="A52" s="102" t="s">
        <v>72</v>
      </c>
      <c r="B52" s="2">
        <v>5262.3724999999995</v>
      </c>
    </row>
    <row r="53" spans="1:2">
      <c r="A53" s="102" t="s">
        <v>73</v>
      </c>
      <c r="B53" s="2">
        <v>18730.425000000003</v>
      </c>
    </row>
    <row r="54" spans="1:2">
      <c r="A54" s="102" t="s">
        <v>74</v>
      </c>
      <c r="B54" s="2">
        <v>696.44624999999996</v>
      </c>
    </row>
    <row r="55" spans="1:2">
      <c r="A55" s="102" t="s">
        <v>75</v>
      </c>
      <c r="B55" s="2">
        <v>4792.6726499999995</v>
      </c>
    </row>
    <row r="56" spans="1:2">
      <c r="A56" s="102" t="s">
        <v>76</v>
      </c>
      <c r="B56" s="2">
        <v>3014.7200000000003</v>
      </c>
    </row>
    <row r="57" spans="1:2">
      <c r="A57" s="102" t="s">
        <v>77</v>
      </c>
      <c r="B57" s="2">
        <v>8164.2859999999991</v>
      </c>
    </row>
    <row r="58" spans="1:2">
      <c r="A58" s="102" t="s">
        <v>78</v>
      </c>
      <c r="B58" s="2">
        <v>3727.2397500000006</v>
      </c>
    </row>
    <row r="59" spans="1:2">
      <c r="A59" s="102" t="s">
        <v>79</v>
      </c>
      <c r="B59" s="2">
        <v>4718.9162499999993</v>
      </c>
    </row>
    <row r="60" spans="1:2">
      <c r="A60" s="102" t="s">
        <v>80</v>
      </c>
      <c r="B60" s="2">
        <v>1443.0037500000003</v>
      </c>
    </row>
    <row r="61" spans="1:2">
      <c r="A61" s="102" t="s">
        <v>81</v>
      </c>
      <c r="B61" s="2">
        <v>3135.8501000000001</v>
      </c>
    </row>
    <row r="62" spans="1:2">
      <c r="A62" s="102" t="s">
        <v>82</v>
      </c>
      <c r="B62" s="2">
        <v>65847.099400000006</v>
      </c>
    </row>
    <row r="63" spans="1:2">
      <c r="A63" s="102" t="s">
        <v>83</v>
      </c>
      <c r="B63" s="2">
        <v>1322.9519999999998</v>
      </c>
    </row>
    <row r="64" spans="1:2">
      <c r="A64" s="102" t="s">
        <v>84</v>
      </c>
      <c r="B64" s="2">
        <v>2164.59</v>
      </c>
    </row>
    <row r="65" spans="1:2">
      <c r="A65" s="102" t="s">
        <v>85</v>
      </c>
      <c r="B65" s="2">
        <v>11104.101999999999</v>
      </c>
    </row>
    <row r="66" spans="1:2">
      <c r="A66" s="102" t="s">
        <v>86</v>
      </c>
      <c r="B66" s="2">
        <v>7291.0715</v>
      </c>
    </row>
    <row r="67" spans="1:2">
      <c r="A67" s="102" t="s">
        <v>87</v>
      </c>
      <c r="B67" s="2">
        <v>22503.361499999995</v>
      </c>
    </row>
    <row r="68" spans="1:2">
      <c r="A68" s="102" t="s">
        <v>88</v>
      </c>
      <c r="B68" s="2">
        <v>1216.6200000000001</v>
      </c>
    </row>
    <row r="69" spans="1:2">
      <c r="A69" s="102" t="s">
        <v>89</v>
      </c>
      <c r="B69" s="2">
        <v>19320.12</v>
      </c>
    </row>
    <row r="70" spans="1:2">
      <c r="A70" s="102" t="s">
        <v>90</v>
      </c>
      <c r="B70" s="2">
        <v>9645.4420499999997</v>
      </c>
    </row>
    <row r="71" spans="1:2">
      <c r="A71" s="102" t="s">
        <v>91</v>
      </c>
      <c r="B71" s="2">
        <v>1155.7112499999998</v>
      </c>
    </row>
    <row r="72" spans="1:2">
      <c r="A72" s="102" t="s">
        <v>92</v>
      </c>
      <c r="B72" s="2">
        <v>3442.8365000000003</v>
      </c>
    </row>
    <row r="73" spans="1:2">
      <c r="A73" s="102" t="s">
        <v>93</v>
      </c>
      <c r="B73" s="2">
        <v>6168.3699500000002</v>
      </c>
    </row>
    <row r="74" spans="1:2">
      <c r="A74" s="102" t="s">
        <v>94</v>
      </c>
      <c r="B74" s="2">
        <v>1175.9237499999999</v>
      </c>
    </row>
    <row r="75" spans="1:2">
      <c r="A75" s="102" t="s">
        <v>95</v>
      </c>
      <c r="B75" s="2">
        <v>2992.8304499999995</v>
      </c>
    </row>
    <row r="76" spans="1:2">
      <c r="A76" s="102" t="s">
        <v>96</v>
      </c>
      <c r="B76" s="2">
        <v>12322.115749999999</v>
      </c>
    </row>
    <row r="77" spans="1:2">
      <c r="A77" s="102" t="s">
        <v>97</v>
      </c>
      <c r="B77" s="2">
        <v>2330.5975000000003</v>
      </c>
    </row>
    <row r="78" spans="1:2">
      <c r="A78" s="102" t="s">
        <v>98</v>
      </c>
      <c r="B78" s="2">
        <v>10063.735050000001</v>
      </c>
    </row>
    <row r="79" spans="1:2">
      <c r="A79" s="102" t="s">
        <v>99</v>
      </c>
      <c r="B79" s="2">
        <v>2613.4874000000004</v>
      </c>
    </row>
    <row r="80" spans="1:2">
      <c r="A80" s="102" t="s">
        <v>100</v>
      </c>
      <c r="B80" s="2">
        <v>6873.204999999999</v>
      </c>
    </row>
    <row r="81" spans="1:2">
      <c r="A81" s="102" t="s">
        <v>101</v>
      </c>
      <c r="B81" s="2">
        <v>7220.8297999999995</v>
      </c>
    </row>
    <row r="82" spans="1:2">
      <c r="A82" s="102" t="s">
        <v>102</v>
      </c>
      <c r="B82" s="2">
        <v>11688.815000000001</v>
      </c>
    </row>
    <row r="83" spans="1:2">
      <c r="A83" s="102" t="s">
        <v>103</v>
      </c>
      <c r="B83" s="2">
        <v>5790.3524999999991</v>
      </c>
    </row>
    <row r="84" spans="1:2">
      <c r="A84" s="102" t="s">
        <v>104</v>
      </c>
      <c r="B84" s="2">
        <v>4050.2200000000003</v>
      </c>
    </row>
    <row r="85" spans="1:2">
      <c r="A85" s="102" t="s">
        <v>105</v>
      </c>
      <c r="B85" s="2">
        <v>2384.2337500000003</v>
      </c>
    </row>
    <row r="86" spans="1:2">
      <c r="A86" s="102" t="s">
        <v>106</v>
      </c>
      <c r="B86" s="2">
        <v>5349.2500500000006</v>
      </c>
    </row>
    <row r="87" spans="1:2">
      <c r="A87" s="102" t="s">
        <v>107</v>
      </c>
      <c r="B87" s="2">
        <v>3105.5450000000001</v>
      </c>
    </row>
    <row r="88" spans="1:2">
      <c r="A88" s="102" t="s">
        <v>108</v>
      </c>
      <c r="B88" s="2">
        <v>6536.1050999999998</v>
      </c>
    </row>
    <row r="89" spans="1:2">
      <c r="A89" s="102" t="s">
        <v>109</v>
      </c>
      <c r="B89" s="2">
        <v>2646.4855000000002</v>
      </c>
    </row>
    <row r="90" spans="1:2">
      <c r="A90" s="102" t="s">
        <v>110</v>
      </c>
      <c r="B90" s="2">
        <v>3135.4512500000001</v>
      </c>
    </row>
    <row r="91" spans="1:2">
      <c r="A91" s="102" t="s">
        <v>111</v>
      </c>
      <c r="B91" s="2">
        <v>272.89500000000004</v>
      </c>
    </row>
    <row r="92" spans="1:2">
      <c r="A92" s="102" t="s">
        <v>112</v>
      </c>
      <c r="B92" s="2">
        <v>21408.869500000001</v>
      </c>
    </row>
    <row r="93" spans="1:2">
      <c r="A93" s="102" t="s">
        <v>113</v>
      </c>
      <c r="B93" s="2">
        <v>3128.5225000000005</v>
      </c>
    </row>
    <row r="94" spans="1:2">
      <c r="A94" s="102" t="s">
        <v>114</v>
      </c>
      <c r="B94" s="2">
        <v>106487.9755</v>
      </c>
    </row>
    <row r="95" spans="1:2">
      <c r="A95" s="102" t="s">
        <v>115</v>
      </c>
      <c r="B95" s="2">
        <v>1238.7779999999998</v>
      </c>
    </row>
    <row r="96" spans="1:2">
      <c r="A96" s="102" t="s">
        <v>116</v>
      </c>
      <c r="B96" s="2">
        <v>732.16</v>
      </c>
    </row>
    <row r="97" spans="1:2">
      <c r="A97" s="102" t="s">
        <v>117</v>
      </c>
      <c r="B97" s="2">
        <v>5272.7102999999997</v>
      </c>
    </row>
    <row r="98" spans="1:2">
      <c r="A98" s="102" t="s">
        <v>118</v>
      </c>
      <c r="B98" s="2">
        <v>8160.7922500000004</v>
      </c>
    </row>
    <row r="99" spans="1:2">
      <c r="A99" s="102" t="s">
        <v>119</v>
      </c>
      <c r="B99" s="2">
        <v>5104.9487499999996</v>
      </c>
    </row>
    <row r="100" spans="1:2">
      <c r="A100" s="102" t="s">
        <v>120</v>
      </c>
      <c r="B100" s="2">
        <v>3806.6699999999996</v>
      </c>
    </row>
    <row r="101" spans="1:2">
      <c r="A101" s="102" t="s">
        <v>121</v>
      </c>
      <c r="B101" s="2">
        <v>2568.0700000000002</v>
      </c>
    </row>
    <row r="102" spans="1:2">
      <c r="A102" s="102" t="s">
        <v>122</v>
      </c>
      <c r="B102" s="2">
        <v>1638.2400000000002</v>
      </c>
    </row>
    <row r="103" spans="1:2">
      <c r="B103" s="2"/>
    </row>
    <row r="104" spans="1:2" ht="15.75" thickBot="1">
      <c r="B104" s="100">
        <f>SUM(B3:B102)</f>
        <v>855778.34594999976</v>
      </c>
    </row>
    <row r="105" spans="1:2" ht="15.75" thickTop="1"/>
  </sheetData>
  <sheetProtection password="CEAA" sheet="1" objects="1" scenarios="1"/>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4"/>
  <sheetViews>
    <sheetView workbookViewId="0">
      <selection activeCell="G50" activeCellId="1" sqref="C8 G50"/>
    </sheetView>
  </sheetViews>
  <sheetFormatPr defaultRowHeight="15"/>
  <cols>
    <col min="1" max="1" width="18.140625" bestFit="1" customWidth="1"/>
    <col min="2" max="2" width="19.28515625" style="2" bestFit="1" customWidth="1"/>
  </cols>
  <sheetData>
    <row r="1" spans="1:2">
      <c r="A1" s="9" t="s">
        <v>179</v>
      </c>
      <c r="B1" s="44" t="s">
        <v>180</v>
      </c>
    </row>
    <row r="2" spans="1:2" s="97" customFormat="1">
      <c r="A2" s="97" t="s">
        <v>208</v>
      </c>
      <c r="B2" s="98">
        <v>0</v>
      </c>
    </row>
    <row r="3" spans="1:2">
      <c r="A3" t="s">
        <v>24</v>
      </c>
      <c r="B3" s="2">
        <v>13480.741249999997</v>
      </c>
    </row>
    <row r="4" spans="1:2">
      <c r="A4" t="s">
        <v>25</v>
      </c>
      <c r="B4" s="2">
        <v>2406.7162499999999</v>
      </c>
    </row>
    <row r="5" spans="1:2">
      <c r="A5" t="s">
        <v>26</v>
      </c>
      <c r="B5" s="2">
        <v>1275.2192499999999</v>
      </c>
    </row>
    <row r="6" spans="1:2">
      <c r="A6" t="s">
        <v>27</v>
      </c>
      <c r="B6" s="2">
        <v>1460.4832999999999</v>
      </c>
    </row>
    <row r="7" spans="1:2">
      <c r="A7" t="s">
        <v>28</v>
      </c>
      <c r="B7" s="2">
        <v>2983.7332500000002</v>
      </c>
    </row>
    <row r="8" spans="1:2">
      <c r="A8" t="s">
        <v>29</v>
      </c>
      <c r="B8" s="2">
        <v>2543.9782999999998</v>
      </c>
    </row>
    <row r="9" spans="1:2">
      <c r="A9" t="s">
        <v>30</v>
      </c>
      <c r="B9" s="2">
        <v>3955.2374999999997</v>
      </c>
    </row>
    <row r="10" spans="1:2">
      <c r="A10" t="s">
        <v>31</v>
      </c>
      <c r="B10" s="2">
        <v>1067.6385</v>
      </c>
    </row>
    <row r="11" spans="1:2">
      <c r="A11" t="s">
        <v>32</v>
      </c>
      <c r="B11" s="2">
        <v>2193.1608700000002</v>
      </c>
    </row>
    <row r="12" spans="1:2">
      <c r="A12" t="s">
        <v>33</v>
      </c>
      <c r="B12" s="2">
        <v>19024.496699999996</v>
      </c>
    </row>
    <row r="13" spans="1:2">
      <c r="A13" t="s">
        <v>34</v>
      </c>
      <c r="B13" s="2">
        <v>30538.413900000003</v>
      </c>
    </row>
    <row r="14" spans="1:2">
      <c r="A14" t="s">
        <v>35</v>
      </c>
      <c r="B14" s="2">
        <v>9598.0684999999994</v>
      </c>
    </row>
    <row r="15" spans="1:2">
      <c r="A15" t="s">
        <v>36</v>
      </c>
      <c r="B15" s="2">
        <v>20742.777749999997</v>
      </c>
    </row>
    <row r="16" spans="1:2">
      <c r="A16" t="s">
        <v>37</v>
      </c>
      <c r="B16" s="2">
        <v>5826.512999999999</v>
      </c>
    </row>
    <row r="17" spans="1:2">
      <c r="A17" t="s">
        <v>38</v>
      </c>
      <c r="B17" s="2">
        <v>925.96034999999983</v>
      </c>
    </row>
    <row r="18" spans="1:2">
      <c r="A18" t="s">
        <v>39</v>
      </c>
      <c r="B18" s="2">
        <v>8161.8517499999998</v>
      </c>
    </row>
    <row r="19" spans="1:2">
      <c r="A19" t="s">
        <v>40</v>
      </c>
      <c r="B19" s="2">
        <v>1449.4923499999998</v>
      </c>
    </row>
    <row r="20" spans="1:2">
      <c r="A20" t="s">
        <v>41</v>
      </c>
      <c r="B20" s="2">
        <v>14289.435000000001</v>
      </c>
    </row>
    <row r="21" spans="1:2">
      <c r="A21" t="s">
        <v>42</v>
      </c>
      <c r="B21" s="2">
        <v>7612.16</v>
      </c>
    </row>
    <row r="22" spans="1:2">
      <c r="A22" t="s">
        <v>43</v>
      </c>
      <c r="B22" s="2">
        <v>3152.8564999999994</v>
      </c>
    </row>
    <row r="23" spans="1:2">
      <c r="A23" t="s">
        <v>44</v>
      </c>
      <c r="B23" s="2">
        <v>1324.4487499999998</v>
      </c>
    </row>
    <row r="24" spans="1:2">
      <c r="A24" t="s">
        <v>45</v>
      </c>
      <c r="B24" s="2">
        <v>1307.4637499999999</v>
      </c>
    </row>
    <row r="25" spans="1:2">
      <c r="A25" t="s">
        <v>46</v>
      </c>
      <c r="B25" s="2">
        <v>6117.7972500000005</v>
      </c>
    </row>
    <row r="26" spans="1:2">
      <c r="A26" t="s">
        <v>47</v>
      </c>
      <c r="B26" s="2">
        <v>3672.1489999999999</v>
      </c>
    </row>
    <row r="27" spans="1:2">
      <c r="A27" t="s">
        <v>48</v>
      </c>
      <c r="B27" s="2">
        <v>10238.428499999998</v>
      </c>
    </row>
    <row r="28" spans="1:2">
      <c r="A28" t="s">
        <v>49</v>
      </c>
      <c r="B28" s="2">
        <v>28420.072500000002</v>
      </c>
    </row>
    <row r="29" spans="1:2">
      <c r="A29" t="s">
        <v>50</v>
      </c>
      <c r="B29" s="2">
        <v>3418.5915</v>
      </c>
    </row>
    <row r="30" spans="1:2">
      <c r="A30" t="s">
        <v>51</v>
      </c>
      <c r="B30" s="2">
        <v>7776.5534999999991</v>
      </c>
    </row>
    <row r="31" spans="1:2">
      <c r="A31" t="s">
        <v>52</v>
      </c>
      <c r="B31" s="2">
        <v>13549.009499999998</v>
      </c>
    </row>
    <row r="32" spans="1:2">
      <c r="A32" t="s">
        <v>53</v>
      </c>
      <c r="B32" s="2">
        <v>3693.9974999999995</v>
      </c>
    </row>
    <row r="33" spans="1:2">
      <c r="A33" t="s">
        <v>54</v>
      </c>
      <c r="B33" s="2">
        <v>3403.6987499999996</v>
      </c>
    </row>
    <row r="34" spans="1:2">
      <c r="A34" t="s">
        <v>55</v>
      </c>
      <c r="B34" s="2">
        <v>27233.959499999997</v>
      </c>
    </row>
    <row r="35" spans="1:2">
      <c r="A35" t="s">
        <v>56</v>
      </c>
      <c r="B35" s="2">
        <v>2768.3469999999998</v>
      </c>
    </row>
    <row r="36" spans="1:2">
      <c r="A36" t="s">
        <v>57</v>
      </c>
      <c r="B36" s="2">
        <v>34425.865149999998</v>
      </c>
    </row>
    <row r="37" spans="1:2">
      <c r="A37" t="s">
        <v>58</v>
      </c>
      <c r="B37" s="2">
        <v>5466.9897000000001</v>
      </c>
    </row>
    <row r="38" spans="1:2">
      <c r="A38" t="s">
        <v>59</v>
      </c>
      <c r="B38" s="2">
        <v>7405.2997500000001</v>
      </c>
    </row>
    <row r="39" spans="1:2">
      <c r="A39" t="s">
        <v>60</v>
      </c>
      <c r="B39" s="2">
        <v>756.66500000000008</v>
      </c>
    </row>
    <row r="40" spans="1:2">
      <c r="A40" t="s">
        <v>61</v>
      </c>
      <c r="B40" s="2">
        <v>602.87174999999991</v>
      </c>
    </row>
    <row r="41" spans="1:2">
      <c r="A41" t="s">
        <v>62</v>
      </c>
      <c r="B41" s="2">
        <v>4175.7601499999992</v>
      </c>
    </row>
    <row r="42" spans="1:2">
      <c r="A42" t="s">
        <v>63</v>
      </c>
      <c r="B42" s="2">
        <v>989.7700000000001</v>
      </c>
    </row>
    <row r="43" spans="1:2">
      <c r="A43" t="s">
        <v>64</v>
      </c>
      <c r="B43" s="2">
        <v>38149.620900000002</v>
      </c>
    </row>
    <row r="44" spans="1:2">
      <c r="A44" t="s">
        <v>65</v>
      </c>
      <c r="B44" s="2">
        <v>3717.291299999999</v>
      </c>
    </row>
    <row r="45" spans="1:2">
      <c r="A45" t="s">
        <v>66</v>
      </c>
      <c r="B45" s="2">
        <v>10857.292099999999</v>
      </c>
    </row>
    <row r="46" spans="1:2">
      <c r="A46" t="s">
        <v>181</v>
      </c>
      <c r="B46" s="2">
        <v>6680.9462499999991</v>
      </c>
    </row>
    <row r="47" spans="1:2">
      <c r="A47" t="s">
        <v>67</v>
      </c>
      <c r="B47" s="2">
        <v>12344.9601</v>
      </c>
    </row>
    <row r="48" spans="1:2">
      <c r="A48" t="s">
        <v>68</v>
      </c>
      <c r="B48" s="2">
        <v>1551.0192500000001</v>
      </c>
    </row>
    <row r="49" spans="1:2">
      <c r="A49" t="s">
        <v>69</v>
      </c>
      <c r="B49" s="2">
        <v>3868.7849999999994</v>
      </c>
    </row>
    <row r="50" spans="1:2">
      <c r="A50" t="s">
        <v>70</v>
      </c>
      <c r="B50" s="2">
        <v>420.94944999999996</v>
      </c>
    </row>
    <row r="51" spans="1:2">
      <c r="A51" t="s">
        <v>71</v>
      </c>
      <c r="B51" s="2">
        <v>17674.286749999999</v>
      </c>
    </row>
    <row r="52" spans="1:2">
      <c r="A52" t="s">
        <v>72</v>
      </c>
      <c r="B52" s="2">
        <v>5877.6224999999986</v>
      </c>
    </row>
    <row r="53" spans="1:2">
      <c r="A53" t="s">
        <v>73</v>
      </c>
      <c r="B53" s="2">
        <v>18735.810000000001</v>
      </c>
    </row>
    <row r="54" spans="1:2">
      <c r="A54" t="s">
        <v>74</v>
      </c>
      <c r="B54" s="2">
        <v>719.18999999999994</v>
      </c>
    </row>
    <row r="55" spans="1:2">
      <c r="A55" t="s">
        <v>75</v>
      </c>
      <c r="B55" s="2">
        <v>4893.3337499999998</v>
      </c>
    </row>
    <row r="56" spans="1:2">
      <c r="A56" t="s">
        <v>76</v>
      </c>
      <c r="B56" s="2">
        <v>2968.7726000000002</v>
      </c>
    </row>
    <row r="57" spans="1:2">
      <c r="A57" t="s">
        <v>77</v>
      </c>
      <c r="B57" s="2">
        <v>8071.8374999999996</v>
      </c>
    </row>
    <row r="58" spans="1:2">
      <c r="A58" t="s">
        <v>78</v>
      </c>
      <c r="B58" s="2">
        <v>3701.0996999999998</v>
      </c>
    </row>
    <row r="59" spans="1:2">
      <c r="A59" t="s">
        <v>79</v>
      </c>
      <c r="B59" s="2">
        <v>4679.2796999999991</v>
      </c>
    </row>
    <row r="60" spans="1:2">
      <c r="A60" t="s">
        <v>80</v>
      </c>
      <c r="B60" s="2">
        <v>1533.6419999999998</v>
      </c>
    </row>
    <row r="61" spans="1:2">
      <c r="A61" t="s">
        <v>81</v>
      </c>
      <c r="B61" s="2">
        <v>3531.8705999999997</v>
      </c>
    </row>
    <row r="62" spans="1:2">
      <c r="A62" t="s">
        <v>82</v>
      </c>
      <c r="B62" s="2">
        <v>71457.425499999983</v>
      </c>
    </row>
    <row r="63" spans="1:2">
      <c r="A63" t="s">
        <v>83</v>
      </c>
      <c r="B63" s="2">
        <v>1281.4662500000002</v>
      </c>
    </row>
    <row r="64" spans="1:2">
      <c r="A64" t="s">
        <v>84</v>
      </c>
      <c r="B64" s="2">
        <v>2106.3375000000001</v>
      </c>
    </row>
    <row r="65" spans="1:2">
      <c r="A65" t="s">
        <v>85</v>
      </c>
      <c r="B65" s="2">
        <f>6031.73825+1.56</f>
        <v>6033.2982500000007</v>
      </c>
    </row>
    <row r="66" spans="1:2">
      <c r="A66" t="s">
        <v>86</v>
      </c>
      <c r="B66" s="2">
        <v>7240.0669500000004</v>
      </c>
    </row>
    <row r="67" spans="1:2">
      <c r="A67" t="s">
        <v>87</v>
      </c>
      <c r="B67" s="2">
        <v>23856.487199999996</v>
      </c>
    </row>
    <row r="68" spans="1:2">
      <c r="A68" t="s">
        <v>88</v>
      </c>
      <c r="B68" s="2">
        <v>1382.6424999999997</v>
      </c>
    </row>
    <row r="69" spans="1:2">
      <c r="A69" t="s">
        <v>89</v>
      </c>
      <c r="B69" s="2">
        <v>19200.070049999998</v>
      </c>
    </row>
    <row r="70" spans="1:2">
      <c r="A70" t="s">
        <v>90</v>
      </c>
      <c r="B70" s="2">
        <v>9781.6392500000002</v>
      </c>
    </row>
    <row r="71" spans="1:2">
      <c r="A71" t="s">
        <v>91</v>
      </c>
      <c r="B71" s="2">
        <v>1226.7037500000001</v>
      </c>
    </row>
    <row r="72" spans="1:2">
      <c r="A72" t="s">
        <v>92</v>
      </c>
      <c r="B72" s="2">
        <v>3496.3934999999997</v>
      </c>
    </row>
    <row r="73" spans="1:2">
      <c r="A73" t="s">
        <v>93</v>
      </c>
      <c r="B73" s="2">
        <v>6470.3602499999979</v>
      </c>
    </row>
    <row r="74" spans="1:2">
      <c r="A74" t="s">
        <v>94</v>
      </c>
      <c r="B74" s="2">
        <v>1113.81375</v>
      </c>
    </row>
    <row r="75" spans="1:2">
      <c r="A75" t="s">
        <v>95</v>
      </c>
      <c r="B75" s="2">
        <v>2994.6698999999999</v>
      </c>
    </row>
    <row r="76" spans="1:2">
      <c r="A76" t="s">
        <v>96</v>
      </c>
      <c r="B76" s="2">
        <v>12620.735049999999</v>
      </c>
    </row>
    <row r="77" spans="1:2">
      <c r="A77" t="s">
        <v>97</v>
      </c>
      <c r="B77" s="2">
        <v>2032.7759999999998</v>
      </c>
    </row>
    <row r="78" spans="1:2">
      <c r="A78" t="s">
        <v>98</v>
      </c>
      <c r="B78" s="2">
        <v>10450.472400000001</v>
      </c>
    </row>
    <row r="79" spans="1:2">
      <c r="A79" t="s">
        <v>99</v>
      </c>
      <c r="B79" s="2">
        <v>2420.1111999999998</v>
      </c>
    </row>
    <row r="80" spans="1:2">
      <c r="A80" t="s">
        <v>100</v>
      </c>
      <c r="B80" s="2">
        <v>6841.4224999999997</v>
      </c>
    </row>
    <row r="81" spans="1:2">
      <c r="A81" t="s">
        <v>101</v>
      </c>
      <c r="B81" s="2">
        <v>7016.6095499999992</v>
      </c>
    </row>
    <row r="82" spans="1:2">
      <c r="A82" t="s">
        <v>102</v>
      </c>
      <c r="B82" s="2">
        <v>11510.380000000001</v>
      </c>
    </row>
    <row r="83" spans="1:2">
      <c r="A83" t="s">
        <v>103</v>
      </c>
      <c r="B83" s="2">
        <v>5949.4724999999999</v>
      </c>
    </row>
    <row r="84" spans="1:2">
      <c r="A84" t="s">
        <v>104</v>
      </c>
      <c r="B84" s="2">
        <v>4206.8562500000007</v>
      </c>
    </row>
    <row r="85" spans="1:2">
      <c r="A85" t="s">
        <v>105</v>
      </c>
      <c r="B85" s="2">
        <v>2549.6115</v>
      </c>
    </row>
    <row r="86" spans="1:2">
      <c r="A86" t="s">
        <v>106</v>
      </c>
      <c r="B86" s="2">
        <v>5517.3600499999993</v>
      </c>
    </row>
    <row r="87" spans="1:2">
      <c r="A87" t="s">
        <v>107</v>
      </c>
      <c r="B87" s="2">
        <v>3315.6900000000005</v>
      </c>
    </row>
    <row r="88" spans="1:2">
      <c r="A88" t="s">
        <v>108</v>
      </c>
      <c r="B88" s="2">
        <v>5526.9149999999991</v>
      </c>
    </row>
    <row r="89" spans="1:2">
      <c r="A89" t="s">
        <v>109</v>
      </c>
      <c r="B89" s="2">
        <v>2688.0630000000001</v>
      </c>
    </row>
    <row r="90" spans="1:2">
      <c r="A90" t="s">
        <v>110</v>
      </c>
      <c r="B90" s="2">
        <v>3707.0524999999998</v>
      </c>
    </row>
    <row r="91" spans="1:2">
      <c r="A91" t="s">
        <v>111</v>
      </c>
      <c r="B91" s="2">
        <v>266.70374999999996</v>
      </c>
    </row>
    <row r="92" spans="1:2">
      <c r="A92" t="s">
        <v>112</v>
      </c>
      <c r="B92" s="2">
        <v>22706.264999999999</v>
      </c>
    </row>
    <row r="93" spans="1:2">
      <c r="A93" t="s">
        <v>113</v>
      </c>
      <c r="B93" s="2">
        <v>3099.8625000000002</v>
      </c>
    </row>
    <row r="94" spans="1:2">
      <c r="A94" t="s">
        <v>114</v>
      </c>
      <c r="B94" s="2">
        <v>99520.663549999997</v>
      </c>
    </row>
    <row r="95" spans="1:2">
      <c r="A95" t="s">
        <v>115</v>
      </c>
      <c r="B95" s="2">
        <v>1301.7314999999999</v>
      </c>
    </row>
    <row r="96" spans="1:2">
      <c r="A96" t="s">
        <v>116</v>
      </c>
      <c r="B96" s="2">
        <v>1145.9437499999997</v>
      </c>
    </row>
    <row r="97" spans="1:2">
      <c r="A97" t="s">
        <v>117</v>
      </c>
      <c r="B97" s="2">
        <v>5652.9400050000004</v>
      </c>
    </row>
    <row r="98" spans="1:2">
      <c r="A98" t="s">
        <v>118</v>
      </c>
      <c r="B98" s="2">
        <v>8485.5088999999989</v>
      </c>
    </row>
    <row r="99" spans="1:2">
      <c r="A99" t="s">
        <v>119</v>
      </c>
      <c r="B99" s="2">
        <v>5072.0812499999993</v>
      </c>
    </row>
    <row r="100" spans="1:2">
      <c r="A100" t="s">
        <v>120</v>
      </c>
      <c r="B100" s="2">
        <v>3977.9050000000002</v>
      </c>
    </row>
    <row r="101" spans="1:2">
      <c r="A101" t="s">
        <v>121</v>
      </c>
      <c r="B101" s="2">
        <v>2706.19625</v>
      </c>
    </row>
    <row r="102" spans="1:2">
      <c r="A102" t="s">
        <v>122</v>
      </c>
      <c r="B102" s="2">
        <v>1511.38995</v>
      </c>
    </row>
    <row r="104" spans="1:2">
      <c r="A104" t="s">
        <v>182</v>
      </c>
      <c r="B104" s="2">
        <f>SUM(B3:B103)</f>
        <v>868856.37572500005</v>
      </c>
    </row>
  </sheetData>
  <sheetProtection password="CEAA"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07"/>
  <sheetViews>
    <sheetView zoomScale="80" zoomScaleNormal="80" workbookViewId="0">
      <selection activeCell="D8" sqref="D8"/>
    </sheetView>
  </sheetViews>
  <sheetFormatPr defaultColWidth="9.140625" defaultRowHeight="15"/>
  <cols>
    <col min="1" max="1" width="36.5703125" style="41" customWidth="1"/>
    <col min="2" max="2" width="13.85546875" style="41" customWidth="1"/>
    <col min="3" max="7" width="19.28515625" style="41" customWidth="1"/>
    <col min="8" max="8" width="4.140625" style="41" customWidth="1"/>
    <col min="9" max="13" width="19.28515625" style="41" customWidth="1"/>
    <col min="14" max="14" width="4.140625" style="41" customWidth="1"/>
    <col min="15" max="19" width="19.28515625" style="41" customWidth="1"/>
    <col min="20" max="20" width="4.140625" style="41" customWidth="1"/>
    <col min="21" max="21" width="12.28515625" style="41" customWidth="1"/>
    <col min="22" max="22" width="16.7109375" style="41" customWidth="1"/>
    <col min="23" max="23" width="15.7109375" style="41" customWidth="1"/>
    <col min="24" max="24" width="14.7109375" style="41" customWidth="1"/>
    <col min="25" max="25" width="13.7109375" style="41" customWidth="1"/>
    <col min="26" max="26" width="4.140625" style="41" customWidth="1"/>
    <col min="27" max="28" width="19.28515625" style="41" customWidth="1"/>
    <col min="29" max="29" width="15.42578125" style="41" customWidth="1"/>
    <col min="30" max="30" width="16.5703125" style="41" customWidth="1"/>
    <col min="31" max="31" width="18.28515625" style="41" customWidth="1"/>
    <col min="32" max="32" width="4.140625" style="41" customWidth="1"/>
    <col min="33" max="33" width="18.42578125" style="41" customWidth="1"/>
    <col min="34" max="34" width="17.7109375" style="41" customWidth="1"/>
    <col min="35" max="35" width="16.5703125" style="41" customWidth="1"/>
    <col min="36" max="36" width="17.28515625" style="41" customWidth="1"/>
    <col min="37" max="37" width="17" style="41" customWidth="1"/>
    <col min="38" max="16384" width="9.140625" style="41"/>
  </cols>
  <sheetData>
    <row r="1" spans="1:37">
      <c r="C1" s="41" t="s">
        <v>298</v>
      </c>
      <c r="I1" s="41" t="s">
        <v>297</v>
      </c>
      <c r="O1" s="41" t="s">
        <v>299</v>
      </c>
      <c r="U1" s="41" t="s">
        <v>300</v>
      </c>
      <c r="AA1" s="41" t="s">
        <v>301</v>
      </c>
      <c r="AG1" s="41" t="s">
        <v>302</v>
      </c>
    </row>
    <row r="2" spans="1:37">
      <c r="B2" s="41" t="s">
        <v>296</v>
      </c>
      <c r="C2" s="43">
        <f>+C4-C3</f>
        <v>0</v>
      </c>
      <c r="D2" s="43">
        <f>+D4-D3</f>
        <v>0</v>
      </c>
      <c r="E2" s="43">
        <f>+E4-E3</f>
        <v>0</v>
      </c>
      <c r="F2" s="43">
        <f>+F4-F3</f>
        <v>0</v>
      </c>
      <c r="G2" s="43">
        <f>+G4-G3</f>
        <v>0</v>
      </c>
      <c r="I2" s="43">
        <f>+I4-I3</f>
        <v>0</v>
      </c>
      <c r="J2" s="43">
        <f>+J4-J3</f>
        <v>0</v>
      </c>
      <c r="K2" s="43">
        <f>+K4-K3</f>
        <v>0</v>
      </c>
      <c r="L2" s="43">
        <f>+L4-L3</f>
        <v>0</v>
      </c>
      <c r="M2" s="43">
        <f>+M4-M3</f>
        <v>0</v>
      </c>
      <c r="O2" s="43">
        <f>+O4-O3</f>
        <v>0</v>
      </c>
      <c r="P2" s="43">
        <f t="shared" ref="P2:U2" si="0">+P4-P3</f>
        <v>0</v>
      </c>
      <c r="Q2" s="43">
        <f t="shared" si="0"/>
        <v>0</v>
      </c>
      <c r="R2" s="43">
        <f t="shared" si="0"/>
        <v>0</v>
      </c>
      <c r="S2" s="43">
        <f t="shared" si="0"/>
        <v>0</v>
      </c>
      <c r="U2" s="43">
        <f t="shared" si="0"/>
        <v>0</v>
      </c>
      <c r="V2" s="43">
        <f t="shared" ref="V2" si="1">+V4-V3</f>
        <v>0</v>
      </c>
      <c r="W2" s="43">
        <f t="shared" ref="W2" si="2">+W4-W3</f>
        <v>0</v>
      </c>
      <c r="X2" s="43">
        <f t="shared" ref="X2" si="3">+X4-X3</f>
        <v>0</v>
      </c>
      <c r="Y2" s="43">
        <f t="shared" ref="Y2:AA2" si="4">+Y4-Y3</f>
        <v>0</v>
      </c>
      <c r="AA2" s="43">
        <f t="shared" si="4"/>
        <v>0</v>
      </c>
      <c r="AB2" s="43">
        <f t="shared" ref="AB2" si="5">+AB4-AB3</f>
        <v>0</v>
      </c>
      <c r="AC2" s="43">
        <f t="shared" ref="AC2" si="6">+AC4-AC3</f>
        <v>0</v>
      </c>
      <c r="AD2" s="43">
        <f t="shared" ref="AD2" si="7">+AD4-AD3</f>
        <v>0</v>
      </c>
      <c r="AE2" s="43">
        <f t="shared" ref="AE2:AG2" si="8">+AE4-AE3</f>
        <v>0</v>
      </c>
      <c r="AG2" s="43">
        <f t="shared" si="8"/>
        <v>0</v>
      </c>
      <c r="AH2" s="43">
        <f t="shared" ref="AH2" si="9">+AH4-AH3</f>
        <v>0</v>
      </c>
      <c r="AI2" s="43">
        <f t="shared" ref="AI2" si="10">+AI4-AI3</f>
        <v>0</v>
      </c>
      <c r="AJ2" s="43">
        <f t="shared" ref="AJ2" si="11">+AJ4-AJ3</f>
        <v>0</v>
      </c>
      <c r="AK2" s="43">
        <f t="shared" ref="AK2" si="12">+AK4-AK3</f>
        <v>0</v>
      </c>
    </row>
    <row r="3" spans="1:37">
      <c r="B3" s="41" t="s">
        <v>182</v>
      </c>
      <c r="C3" s="43">
        <f>SUM(C7:C107)</f>
        <v>-341003</v>
      </c>
      <c r="D3" s="43">
        <f>SUM(D7:D107)</f>
        <v>-708038</v>
      </c>
      <c r="E3" s="43">
        <f>SUM(E7:E107)</f>
        <v>-885003</v>
      </c>
      <c r="F3" s="43">
        <f>SUM(F7:F107)</f>
        <v>-494004</v>
      </c>
      <c r="G3" s="43">
        <f>SUM(G7:G107)</f>
        <v>0</v>
      </c>
      <c r="I3" s="43">
        <f>SUM(I7:I107)</f>
        <v>-234003</v>
      </c>
      <c r="J3" s="43">
        <f>SUM(J7:J107)</f>
        <v>-232999</v>
      </c>
      <c r="K3" s="43">
        <f>SUM(K7:K107)</f>
        <v>0</v>
      </c>
      <c r="L3" s="43">
        <f>SUM(L7:L107)</f>
        <v>0</v>
      </c>
      <c r="M3" s="43">
        <f>SUM(M7:M107)</f>
        <v>0</v>
      </c>
      <c r="O3" s="43">
        <f>SUM(O7:O107)</f>
        <v>-107004</v>
      </c>
      <c r="P3" s="43">
        <f t="shared" ref="P3:S3" si="13">SUM(P7:P107)</f>
        <v>-475005</v>
      </c>
      <c r="Q3" s="43">
        <f t="shared" si="13"/>
        <v>-885003</v>
      </c>
      <c r="R3" s="43">
        <f t="shared" si="13"/>
        <v>-494004</v>
      </c>
      <c r="S3" s="43">
        <f t="shared" si="13"/>
        <v>0</v>
      </c>
      <c r="U3" s="43">
        <f t="shared" ref="U3:Y3" si="14">SUM(U7:U107)</f>
        <v>0</v>
      </c>
      <c r="V3" s="43">
        <f t="shared" si="14"/>
        <v>0</v>
      </c>
      <c r="W3" s="43">
        <f t="shared" si="14"/>
        <v>0</v>
      </c>
      <c r="X3" s="43">
        <f t="shared" si="14"/>
        <v>0</v>
      </c>
      <c r="Y3" s="43">
        <f t="shared" si="14"/>
        <v>0</v>
      </c>
      <c r="AA3" s="43">
        <f t="shared" ref="AA3:AE3" si="15">SUM(AA7:AA107)</f>
        <v>814028</v>
      </c>
      <c r="AB3" s="43">
        <f t="shared" si="15"/>
        <v>577595</v>
      </c>
      <c r="AC3" s="43">
        <f t="shared" si="15"/>
        <v>577553</v>
      </c>
      <c r="AD3" s="43">
        <f t="shared" si="15"/>
        <v>0</v>
      </c>
      <c r="AE3" s="43">
        <f t="shared" si="15"/>
        <v>0</v>
      </c>
      <c r="AG3" s="43">
        <f t="shared" ref="AG3:AK3" si="16">SUM(AG7:AG107)</f>
        <v>1236564</v>
      </c>
      <c r="AH3" s="43">
        <f t="shared" si="16"/>
        <v>1236521</v>
      </c>
      <c r="AI3" s="43">
        <f t="shared" si="16"/>
        <v>0</v>
      </c>
      <c r="AJ3" s="43">
        <f t="shared" si="16"/>
        <v>0</v>
      </c>
      <c r="AK3" s="43">
        <f t="shared" si="16"/>
        <v>0</v>
      </c>
    </row>
    <row r="4" spans="1:37">
      <c r="A4" s="106" t="str">
        <f>+'Changes to Update Template '!C23</f>
        <v>Measurement date 6/30/2021</v>
      </c>
      <c r="B4" s="106" t="s">
        <v>287</v>
      </c>
      <c r="C4" s="122">
        <v>-341003</v>
      </c>
      <c r="D4" s="122">
        <v>-708038</v>
      </c>
      <c r="E4" s="122">
        <v>-885003</v>
      </c>
      <c r="F4" s="122">
        <v>-494004</v>
      </c>
      <c r="G4" s="122">
        <v>0</v>
      </c>
      <c r="I4" s="122">
        <v>-234003</v>
      </c>
      <c r="J4" s="122">
        <v>-232999</v>
      </c>
      <c r="K4" s="122">
        <v>0</v>
      </c>
      <c r="L4" s="122">
        <v>0</v>
      </c>
      <c r="M4" s="122">
        <v>0</v>
      </c>
      <c r="O4" s="122">
        <v>-107004</v>
      </c>
      <c r="P4" s="122">
        <v>-475005</v>
      </c>
      <c r="Q4" s="122">
        <v>-885003</v>
      </c>
      <c r="R4" s="122">
        <v>-494004</v>
      </c>
      <c r="S4" s="122">
        <v>0</v>
      </c>
      <c r="U4" s="43">
        <v>0</v>
      </c>
      <c r="V4" s="43">
        <v>0</v>
      </c>
      <c r="W4" s="43">
        <v>0</v>
      </c>
      <c r="X4" s="43">
        <v>0</v>
      </c>
      <c r="Y4" s="43">
        <v>0</v>
      </c>
      <c r="AA4" s="43">
        <v>814028</v>
      </c>
      <c r="AB4" s="43">
        <v>577595</v>
      </c>
      <c r="AC4" s="43">
        <v>577553</v>
      </c>
      <c r="AD4" s="43">
        <v>0</v>
      </c>
      <c r="AE4" s="43">
        <v>0</v>
      </c>
      <c r="AG4" s="122">
        <v>1236564</v>
      </c>
      <c r="AH4" s="122">
        <v>1236521</v>
      </c>
      <c r="AI4" s="122">
        <v>0</v>
      </c>
      <c r="AJ4" s="122">
        <v>0</v>
      </c>
      <c r="AK4" s="122">
        <v>0</v>
      </c>
    </row>
    <row r="5" spans="1:37">
      <c r="C5" s="40">
        <f>+'Changes to Update Template '!$C$2</f>
        <v>2021</v>
      </c>
      <c r="D5" s="40">
        <f>+C5+1</f>
        <v>2022</v>
      </c>
      <c r="E5" s="40">
        <f>+D5+1</f>
        <v>2023</v>
      </c>
      <c r="F5" s="109">
        <f t="shared" ref="F5:G5" si="17">+E5+1</f>
        <v>2024</v>
      </c>
      <c r="G5" s="109">
        <f t="shared" si="17"/>
        <v>2025</v>
      </c>
      <c r="I5" s="109">
        <f>+'Changes to Update Template '!$C$2</f>
        <v>2021</v>
      </c>
      <c r="J5" s="109">
        <f>+I5+1</f>
        <v>2022</v>
      </c>
      <c r="K5" s="109">
        <f>+J5+1</f>
        <v>2023</v>
      </c>
      <c r="L5" s="109">
        <f t="shared" ref="L5:M5" si="18">+K5+1</f>
        <v>2024</v>
      </c>
      <c r="M5" s="109">
        <f t="shared" si="18"/>
        <v>2025</v>
      </c>
      <c r="O5" s="109">
        <f>+'Changes to Update Template '!$C$2</f>
        <v>2021</v>
      </c>
      <c r="P5" s="109">
        <f>+O5+1</f>
        <v>2022</v>
      </c>
      <c r="Q5" s="109">
        <f>+P5+1</f>
        <v>2023</v>
      </c>
      <c r="R5" s="109">
        <f t="shared" ref="R5:S5" si="19">+Q5+1</f>
        <v>2024</v>
      </c>
      <c r="S5" s="109">
        <f t="shared" si="19"/>
        <v>2025</v>
      </c>
      <c r="U5" s="109">
        <f>+'Changes to Update Template '!$C$2</f>
        <v>2021</v>
      </c>
      <c r="V5" s="109">
        <f>+U5+1</f>
        <v>2022</v>
      </c>
      <c r="W5" s="109">
        <f>+V5+1</f>
        <v>2023</v>
      </c>
      <c r="X5" s="109">
        <f t="shared" ref="X5:Y5" si="20">+W5+1</f>
        <v>2024</v>
      </c>
      <c r="Y5" s="109">
        <f t="shared" si="20"/>
        <v>2025</v>
      </c>
      <c r="AA5" s="109">
        <f>+'Changes to Update Template '!$C$2</f>
        <v>2021</v>
      </c>
      <c r="AB5" s="109">
        <f>+AA5+1</f>
        <v>2022</v>
      </c>
      <c r="AC5" s="109">
        <f>+AB5+1</f>
        <v>2023</v>
      </c>
      <c r="AD5" s="109">
        <f t="shared" ref="AD5:AE5" si="21">+AC5+1</f>
        <v>2024</v>
      </c>
      <c r="AE5" s="109">
        <f t="shared" si="21"/>
        <v>2025</v>
      </c>
      <c r="AG5" s="109">
        <f>+'Changes to Update Template '!$C$2</f>
        <v>2021</v>
      </c>
      <c r="AH5" s="109">
        <f>+AG5+1</f>
        <v>2022</v>
      </c>
      <c r="AI5" s="109">
        <f>+AH5+1</f>
        <v>2023</v>
      </c>
      <c r="AJ5" s="109">
        <f t="shared" ref="AJ5:AK5" si="22">+AI5+1</f>
        <v>2024</v>
      </c>
      <c r="AK5" s="109">
        <f t="shared" si="22"/>
        <v>2025</v>
      </c>
    </row>
    <row r="6" spans="1:37" ht="90">
      <c r="A6" s="40" t="s">
        <v>173</v>
      </c>
      <c r="B6" s="40" t="s">
        <v>151</v>
      </c>
      <c r="C6" s="40" t="s">
        <v>174</v>
      </c>
      <c r="D6" s="40" t="s">
        <v>174</v>
      </c>
      <c r="E6" s="40" t="s">
        <v>174</v>
      </c>
      <c r="F6" s="40" t="s">
        <v>174</v>
      </c>
      <c r="G6" s="40" t="s">
        <v>174</v>
      </c>
      <c r="I6" s="40" t="s">
        <v>5</v>
      </c>
      <c r="J6" s="40" t="s">
        <v>5</v>
      </c>
      <c r="K6" s="40" t="s">
        <v>5</v>
      </c>
      <c r="L6" s="40" t="s">
        <v>5</v>
      </c>
      <c r="M6" s="40" t="s">
        <v>5</v>
      </c>
      <c r="O6" s="40" t="s">
        <v>6</v>
      </c>
      <c r="P6" s="40" t="s">
        <v>6</v>
      </c>
      <c r="Q6" s="40" t="s">
        <v>6</v>
      </c>
      <c r="R6" s="40" t="s">
        <v>6</v>
      </c>
      <c r="S6" s="40" t="s">
        <v>6</v>
      </c>
      <c r="U6" s="40" t="s">
        <v>7</v>
      </c>
      <c r="V6" s="40" t="s">
        <v>7</v>
      </c>
      <c r="W6" s="40" t="s">
        <v>7</v>
      </c>
      <c r="X6" s="40" t="s">
        <v>7</v>
      </c>
      <c r="Y6" s="40" t="s">
        <v>7</v>
      </c>
      <c r="AA6" s="40" t="s">
        <v>175</v>
      </c>
      <c r="AB6" s="40" t="s">
        <v>175</v>
      </c>
      <c r="AC6" s="40" t="s">
        <v>175</v>
      </c>
      <c r="AD6" s="40" t="s">
        <v>175</v>
      </c>
      <c r="AE6" s="40" t="s">
        <v>175</v>
      </c>
      <c r="AG6" s="40" t="s">
        <v>176</v>
      </c>
      <c r="AH6" s="40" t="s">
        <v>176</v>
      </c>
      <c r="AI6" s="40" t="s">
        <v>176</v>
      </c>
      <c r="AJ6" s="40" t="s">
        <v>176</v>
      </c>
      <c r="AK6" s="40" t="s">
        <v>176</v>
      </c>
    </row>
    <row r="7" spans="1:37">
      <c r="A7" s="25" t="s">
        <v>208</v>
      </c>
      <c r="B7" s="42">
        <v>0</v>
      </c>
      <c r="C7" s="43">
        <f>I7+O7+U7+AA7+AG7</f>
        <v>0</v>
      </c>
      <c r="D7" s="43">
        <f t="shared" ref="D7:G7" si="23">J7+P7+V7+AB7+AH7</f>
        <v>0</v>
      </c>
      <c r="E7" s="43">
        <f t="shared" si="23"/>
        <v>0</v>
      </c>
      <c r="F7" s="43">
        <f t="shared" si="23"/>
        <v>0</v>
      </c>
      <c r="G7" s="43">
        <f t="shared" si="23"/>
        <v>0</v>
      </c>
      <c r="H7" s="43"/>
      <c r="I7" s="43">
        <v>0</v>
      </c>
      <c r="J7" s="43">
        <v>0</v>
      </c>
      <c r="K7" s="43">
        <v>0</v>
      </c>
      <c r="L7" s="43">
        <v>0</v>
      </c>
      <c r="M7" s="43">
        <v>0</v>
      </c>
      <c r="N7" s="43"/>
      <c r="O7" s="43">
        <v>0</v>
      </c>
      <c r="P7" s="43">
        <v>0</v>
      </c>
      <c r="Q7" s="43">
        <v>0</v>
      </c>
      <c r="R7" s="43">
        <v>0</v>
      </c>
      <c r="S7" s="43">
        <v>0</v>
      </c>
      <c r="T7" s="43"/>
      <c r="U7" s="43">
        <v>0</v>
      </c>
      <c r="V7" s="43">
        <v>0</v>
      </c>
      <c r="W7" s="43">
        <v>0</v>
      </c>
      <c r="X7" s="43">
        <v>0</v>
      </c>
      <c r="Y7" s="43">
        <v>0</v>
      </c>
      <c r="Z7" s="43"/>
      <c r="AA7" s="43">
        <v>0</v>
      </c>
      <c r="AB7" s="43">
        <v>0</v>
      </c>
      <c r="AC7" s="43">
        <v>0</v>
      </c>
      <c r="AD7" s="43">
        <v>0</v>
      </c>
      <c r="AE7" s="43">
        <v>0</v>
      </c>
      <c r="AF7" s="43"/>
      <c r="AG7" s="43">
        <v>0</v>
      </c>
      <c r="AH7" s="43">
        <v>0</v>
      </c>
      <c r="AI7" s="43">
        <v>0</v>
      </c>
      <c r="AJ7" s="43">
        <v>0</v>
      </c>
      <c r="AK7" s="43">
        <v>0</v>
      </c>
    </row>
    <row r="8" spans="1:37">
      <c r="A8" s="140" t="s">
        <v>24</v>
      </c>
      <c r="B8" s="121">
        <v>1.4237E-2</v>
      </c>
      <c r="C8" s="122">
        <v>-4003</v>
      </c>
      <c r="D8" s="122">
        <v>-9587</v>
      </c>
      <c r="E8" s="122">
        <v>-13462</v>
      </c>
      <c r="F8" s="122">
        <v>-7514</v>
      </c>
      <c r="G8" s="122">
        <v>0</v>
      </c>
      <c r="H8" s="43"/>
      <c r="I8" s="122">
        <v>-3559</v>
      </c>
      <c r="J8" s="122">
        <v>-3544</v>
      </c>
      <c r="K8" s="122">
        <v>0</v>
      </c>
      <c r="L8" s="122">
        <v>0</v>
      </c>
      <c r="M8" s="122">
        <v>0</v>
      </c>
      <c r="N8" s="43"/>
      <c r="O8" s="122">
        <v>-1628</v>
      </c>
      <c r="P8" s="122">
        <v>-7225</v>
      </c>
      <c r="Q8" s="122">
        <v>-13462</v>
      </c>
      <c r="R8" s="122">
        <v>-7514</v>
      </c>
      <c r="S8" s="122">
        <v>0</v>
      </c>
      <c r="T8" s="43"/>
      <c r="U8" s="122">
        <v>0</v>
      </c>
      <c r="V8" s="122">
        <v>0</v>
      </c>
      <c r="W8" s="122">
        <v>0</v>
      </c>
      <c r="X8" s="122">
        <v>0</v>
      </c>
      <c r="Y8" s="122">
        <v>0</v>
      </c>
      <c r="Z8" s="43"/>
      <c r="AA8" s="122">
        <v>7352</v>
      </c>
      <c r="AB8" s="122">
        <v>7352</v>
      </c>
      <c r="AC8" s="122">
        <v>7350</v>
      </c>
      <c r="AD8" s="122">
        <v>0</v>
      </c>
      <c r="AE8" s="122">
        <v>0</v>
      </c>
      <c r="AF8" s="43"/>
      <c r="AG8" s="122">
        <v>7352</v>
      </c>
      <c r="AH8" s="122">
        <v>7350</v>
      </c>
      <c r="AI8" s="122">
        <v>0</v>
      </c>
      <c r="AJ8" s="122">
        <v>0</v>
      </c>
      <c r="AK8" s="122">
        <v>0</v>
      </c>
    </row>
    <row r="9" spans="1:37">
      <c r="A9" s="140" t="s">
        <v>25</v>
      </c>
      <c r="B9" s="121">
        <v>2.5801999999999999E-3</v>
      </c>
      <c r="C9" s="105">
        <v>-303</v>
      </c>
      <c r="D9" s="105">
        <v>-1290</v>
      </c>
      <c r="E9" s="105">
        <v>-2381</v>
      </c>
      <c r="F9" s="105">
        <v>-1329</v>
      </c>
      <c r="G9" s="105">
        <v>0</v>
      </c>
      <c r="H9" s="43"/>
      <c r="I9" s="105">
        <v>-630</v>
      </c>
      <c r="J9" s="105">
        <v>-627</v>
      </c>
      <c r="K9" s="105">
        <v>0</v>
      </c>
      <c r="L9" s="105">
        <v>0</v>
      </c>
      <c r="M9" s="105">
        <v>0</v>
      </c>
      <c r="N9" s="43"/>
      <c r="O9" s="105">
        <v>-288</v>
      </c>
      <c r="P9" s="105">
        <v>-1278</v>
      </c>
      <c r="Q9" s="105">
        <v>-2381</v>
      </c>
      <c r="R9" s="105">
        <v>-1329</v>
      </c>
      <c r="S9" s="105">
        <v>0</v>
      </c>
      <c r="T9" s="43"/>
      <c r="U9" s="105">
        <v>0</v>
      </c>
      <c r="V9" s="105">
        <v>0</v>
      </c>
      <c r="W9" s="105">
        <v>0</v>
      </c>
      <c r="X9" s="105">
        <v>0</v>
      </c>
      <c r="Y9" s="105">
        <v>0</v>
      </c>
      <c r="Z9" s="43"/>
      <c r="AA9" s="105">
        <v>1313</v>
      </c>
      <c r="AB9" s="105">
        <v>1313</v>
      </c>
      <c r="AC9" s="105">
        <v>1312</v>
      </c>
      <c r="AD9" s="105">
        <v>0</v>
      </c>
      <c r="AE9" s="105">
        <v>0</v>
      </c>
      <c r="AF9" s="43"/>
      <c r="AG9" s="105">
        <v>1313</v>
      </c>
      <c r="AH9" s="105">
        <v>1312</v>
      </c>
      <c r="AI9" s="105">
        <v>0</v>
      </c>
      <c r="AJ9" s="105">
        <v>0</v>
      </c>
      <c r="AK9" s="105">
        <v>0</v>
      </c>
    </row>
    <row r="10" spans="1:37">
      <c r="A10" s="140" t="s">
        <v>26</v>
      </c>
      <c r="B10" s="121">
        <v>1.4319999999999999E-3</v>
      </c>
      <c r="C10" s="105">
        <v>-788</v>
      </c>
      <c r="D10" s="105">
        <v>-1350</v>
      </c>
      <c r="E10" s="105">
        <v>-1351</v>
      </c>
      <c r="F10" s="105">
        <v>-754</v>
      </c>
      <c r="G10" s="105">
        <v>0</v>
      </c>
      <c r="H10" s="43"/>
      <c r="I10" s="105">
        <v>-357</v>
      </c>
      <c r="J10" s="105">
        <v>-356</v>
      </c>
      <c r="K10" s="105">
        <v>0</v>
      </c>
      <c r="L10" s="105">
        <v>0</v>
      </c>
      <c r="M10" s="105">
        <v>0</v>
      </c>
      <c r="N10" s="43"/>
      <c r="O10" s="105">
        <v>-163</v>
      </c>
      <c r="P10" s="105">
        <v>-725</v>
      </c>
      <c r="Q10" s="105">
        <v>-1351</v>
      </c>
      <c r="R10" s="105">
        <v>-754</v>
      </c>
      <c r="S10" s="105">
        <v>0</v>
      </c>
      <c r="T10" s="43"/>
      <c r="U10" s="105">
        <v>0</v>
      </c>
      <c r="V10" s="105">
        <v>0</v>
      </c>
      <c r="W10" s="105">
        <v>0</v>
      </c>
      <c r="X10" s="105">
        <v>0</v>
      </c>
      <c r="Y10" s="105">
        <v>0</v>
      </c>
      <c r="Z10" s="43"/>
      <c r="AA10" s="105">
        <v>332</v>
      </c>
      <c r="AB10" s="105">
        <v>332</v>
      </c>
      <c r="AC10" s="105">
        <v>330</v>
      </c>
      <c r="AD10" s="105">
        <v>0</v>
      </c>
      <c r="AE10" s="105">
        <v>0</v>
      </c>
      <c r="AF10" s="43"/>
      <c r="AG10" s="105">
        <v>332</v>
      </c>
      <c r="AH10" s="105">
        <v>330</v>
      </c>
      <c r="AI10" s="105">
        <v>0</v>
      </c>
      <c r="AJ10" s="105">
        <v>0</v>
      </c>
      <c r="AK10" s="105">
        <v>0</v>
      </c>
    </row>
    <row r="11" spans="1:37">
      <c r="A11" s="140" t="s">
        <v>27</v>
      </c>
      <c r="B11" s="121">
        <v>1.5166999999999999E-3</v>
      </c>
      <c r="C11" s="105">
        <v>66</v>
      </c>
      <c r="D11" s="105">
        <v>-515</v>
      </c>
      <c r="E11" s="105">
        <v>-1402</v>
      </c>
      <c r="F11" s="105">
        <v>-783</v>
      </c>
      <c r="G11" s="105">
        <v>0</v>
      </c>
      <c r="H11" s="43"/>
      <c r="I11" s="105">
        <v>-371</v>
      </c>
      <c r="J11" s="105">
        <v>-369</v>
      </c>
      <c r="K11" s="105">
        <v>0</v>
      </c>
      <c r="L11" s="105">
        <v>0</v>
      </c>
      <c r="M11" s="105">
        <v>0</v>
      </c>
      <c r="N11" s="43"/>
      <c r="O11" s="105">
        <v>-170</v>
      </c>
      <c r="P11" s="105">
        <v>-753</v>
      </c>
      <c r="Q11" s="105">
        <v>-1402</v>
      </c>
      <c r="R11" s="105">
        <v>-783</v>
      </c>
      <c r="S11" s="105">
        <v>0</v>
      </c>
      <c r="T11" s="43"/>
      <c r="U11" s="105">
        <v>0</v>
      </c>
      <c r="V11" s="105">
        <v>0</v>
      </c>
      <c r="W11" s="105">
        <v>0</v>
      </c>
      <c r="X11" s="105">
        <v>0</v>
      </c>
      <c r="Y11" s="105">
        <v>0</v>
      </c>
      <c r="Z11" s="43"/>
      <c r="AA11" s="105">
        <v>1036</v>
      </c>
      <c r="AB11" s="105">
        <v>1036</v>
      </c>
      <c r="AC11" s="105">
        <v>1037</v>
      </c>
      <c r="AD11" s="105">
        <v>0</v>
      </c>
      <c r="AE11" s="105">
        <v>0</v>
      </c>
      <c r="AF11" s="43"/>
      <c r="AG11" s="105">
        <v>1036</v>
      </c>
      <c r="AH11" s="105">
        <v>1037</v>
      </c>
      <c r="AI11" s="105">
        <v>0</v>
      </c>
      <c r="AJ11" s="105">
        <v>0</v>
      </c>
      <c r="AK11" s="105">
        <v>0</v>
      </c>
    </row>
    <row r="12" spans="1:37">
      <c r="A12" s="140" t="s">
        <v>28</v>
      </c>
      <c r="B12" s="121">
        <v>2.9805999999999999E-3</v>
      </c>
      <c r="C12" s="105">
        <v>-825</v>
      </c>
      <c r="D12" s="105">
        <v>-2041</v>
      </c>
      <c r="E12" s="105">
        <v>-2928</v>
      </c>
      <c r="F12" s="105">
        <v>-1634</v>
      </c>
      <c r="G12" s="105">
        <v>0</v>
      </c>
      <c r="H12" s="43"/>
      <c r="I12" s="105">
        <v>-774</v>
      </c>
      <c r="J12" s="105">
        <v>-771</v>
      </c>
      <c r="K12" s="105">
        <v>0</v>
      </c>
      <c r="L12" s="105">
        <v>0</v>
      </c>
      <c r="M12" s="105">
        <v>0</v>
      </c>
      <c r="N12" s="43"/>
      <c r="O12" s="105">
        <v>-354</v>
      </c>
      <c r="P12" s="105">
        <v>-1571</v>
      </c>
      <c r="Q12" s="105">
        <v>-2928</v>
      </c>
      <c r="R12" s="105">
        <v>-1634</v>
      </c>
      <c r="S12" s="105">
        <v>0</v>
      </c>
      <c r="T12" s="43"/>
      <c r="U12" s="105">
        <v>0</v>
      </c>
      <c r="V12" s="105">
        <v>0</v>
      </c>
      <c r="W12" s="105">
        <v>0</v>
      </c>
      <c r="X12" s="105">
        <v>0</v>
      </c>
      <c r="Y12" s="105">
        <v>0</v>
      </c>
      <c r="Z12" s="43"/>
      <c r="AA12" s="105">
        <v>2378</v>
      </c>
      <c r="AB12" s="105">
        <v>2378</v>
      </c>
      <c r="AC12" s="105">
        <v>2376</v>
      </c>
      <c r="AD12" s="105">
        <v>0</v>
      </c>
      <c r="AE12" s="105">
        <v>0</v>
      </c>
      <c r="AF12" s="43"/>
      <c r="AG12" s="105">
        <v>2378</v>
      </c>
      <c r="AH12" s="105">
        <v>2376</v>
      </c>
      <c r="AI12" s="105">
        <v>0</v>
      </c>
      <c r="AJ12" s="105">
        <v>0</v>
      </c>
      <c r="AK12" s="105">
        <v>0</v>
      </c>
    </row>
    <row r="13" spans="1:37">
      <c r="A13" s="140" t="s">
        <v>29</v>
      </c>
      <c r="B13" s="121">
        <v>2.875E-3</v>
      </c>
      <c r="C13" s="105">
        <v>1006</v>
      </c>
      <c r="D13" s="105">
        <v>-277</v>
      </c>
      <c r="E13" s="105">
        <v>-3096</v>
      </c>
      <c r="F13" s="105">
        <v>-1728</v>
      </c>
      <c r="G13" s="105">
        <v>0</v>
      </c>
      <c r="H13" s="43"/>
      <c r="I13" s="105">
        <v>-819</v>
      </c>
      <c r="J13" s="105">
        <v>-815</v>
      </c>
      <c r="K13" s="105">
        <v>0</v>
      </c>
      <c r="L13" s="105">
        <v>0</v>
      </c>
      <c r="M13" s="105">
        <v>0</v>
      </c>
      <c r="N13" s="43"/>
      <c r="O13" s="105">
        <v>-374</v>
      </c>
      <c r="P13" s="105">
        <v>-1662</v>
      </c>
      <c r="Q13" s="105">
        <v>-3096</v>
      </c>
      <c r="R13" s="105">
        <v>-1728</v>
      </c>
      <c r="S13" s="105">
        <v>0</v>
      </c>
      <c r="T13" s="43"/>
      <c r="U13" s="105">
        <v>0</v>
      </c>
      <c r="V13" s="105">
        <v>0</v>
      </c>
      <c r="W13" s="105">
        <v>0</v>
      </c>
      <c r="X13" s="105">
        <v>0</v>
      </c>
      <c r="Y13" s="105">
        <v>0</v>
      </c>
      <c r="Z13" s="43"/>
      <c r="AA13" s="105">
        <v>6145</v>
      </c>
      <c r="AB13" s="105">
        <v>6145</v>
      </c>
      <c r="AC13" s="105">
        <v>6146</v>
      </c>
      <c r="AD13" s="105">
        <v>0</v>
      </c>
      <c r="AE13" s="105">
        <v>0</v>
      </c>
      <c r="AF13" s="43"/>
      <c r="AG13" s="105">
        <v>6145</v>
      </c>
      <c r="AH13" s="105">
        <v>6146</v>
      </c>
      <c r="AI13" s="105">
        <v>0</v>
      </c>
      <c r="AJ13" s="105">
        <v>0</v>
      </c>
      <c r="AK13" s="105">
        <v>0</v>
      </c>
    </row>
    <row r="14" spans="1:37">
      <c r="A14" s="140" t="s">
        <v>30</v>
      </c>
      <c r="B14" s="121">
        <v>4.0492999999999996E-3</v>
      </c>
      <c r="C14" s="105">
        <v>1282</v>
      </c>
      <c r="D14" s="105">
        <v>-202</v>
      </c>
      <c r="E14" s="105">
        <v>-3578</v>
      </c>
      <c r="F14" s="105">
        <v>-1997</v>
      </c>
      <c r="G14" s="105">
        <v>0</v>
      </c>
      <c r="H14" s="43"/>
      <c r="I14" s="105">
        <v>-946</v>
      </c>
      <c r="J14" s="105">
        <v>-942</v>
      </c>
      <c r="K14" s="105">
        <v>0</v>
      </c>
      <c r="L14" s="105">
        <v>0</v>
      </c>
      <c r="M14" s="105">
        <v>0</v>
      </c>
      <c r="N14" s="43"/>
      <c r="O14" s="105">
        <v>-433</v>
      </c>
      <c r="P14" s="105">
        <v>-1920</v>
      </c>
      <c r="Q14" s="105">
        <v>-3578</v>
      </c>
      <c r="R14" s="105">
        <v>-1997</v>
      </c>
      <c r="S14" s="105">
        <v>0</v>
      </c>
      <c r="T14" s="43"/>
      <c r="U14" s="105">
        <v>0</v>
      </c>
      <c r="V14" s="105">
        <v>0</v>
      </c>
      <c r="W14" s="105">
        <v>0</v>
      </c>
      <c r="X14" s="105">
        <v>0</v>
      </c>
      <c r="Y14" s="105">
        <v>0</v>
      </c>
      <c r="Z14" s="43"/>
      <c r="AA14" s="105">
        <v>2618</v>
      </c>
      <c r="AB14" s="105">
        <v>2618</v>
      </c>
      <c r="AC14" s="105">
        <v>2618</v>
      </c>
      <c r="AD14" s="105">
        <v>0</v>
      </c>
      <c r="AE14" s="105">
        <v>0</v>
      </c>
      <c r="AF14" s="43"/>
      <c r="AG14" s="105">
        <v>2661</v>
      </c>
      <c r="AH14" s="105">
        <v>2660</v>
      </c>
      <c r="AI14" s="105">
        <v>0</v>
      </c>
      <c r="AJ14" s="105">
        <v>0</v>
      </c>
      <c r="AK14" s="105">
        <v>0</v>
      </c>
    </row>
    <row r="15" spans="1:37">
      <c r="A15" s="140" t="s">
        <v>31</v>
      </c>
      <c r="B15" s="121">
        <v>9.634E-4</v>
      </c>
      <c r="C15" s="105">
        <v>1240</v>
      </c>
      <c r="D15" s="105">
        <v>917</v>
      </c>
      <c r="E15" s="105">
        <v>-778</v>
      </c>
      <c r="F15" s="105">
        <v>-434</v>
      </c>
      <c r="G15" s="105">
        <v>0</v>
      </c>
      <c r="H15" s="43"/>
      <c r="I15" s="105">
        <v>-206</v>
      </c>
      <c r="J15" s="105">
        <v>-205</v>
      </c>
      <c r="K15" s="105">
        <v>0</v>
      </c>
      <c r="L15" s="105">
        <v>0</v>
      </c>
      <c r="M15" s="105">
        <v>0</v>
      </c>
      <c r="N15" s="43"/>
      <c r="O15" s="105">
        <v>-94</v>
      </c>
      <c r="P15" s="105">
        <v>-418</v>
      </c>
      <c r="Q15" s="105">
        <v>-778</v>
      </c>
      <c r="R15" s="105">
        <v>-434</v>
      </c>
      <c r="S15" s="105">
        <v>0</v>
      </c>
      <c r="T15" s="43"/>
      <c r="U15" s="105">
        <v>0</v>
      </c>
      <c r="V15" s="105">
        <v>0</v>
      </c>
      <c r="W15" s="105">
        <v>0</v>
      </c>
      <c r="X15" s="105">
        <v>0</v>
      </c>
      <c r="Y15" s="105">
        <v>0</v>
      </c>
      <c r="Z15" s="43"/>
      <c r="AA15" s="105">
        <v>1421</v>
      </c>
      <c r="AB15" s="105">
        <v>1007</v>
      </c>
      <c r="AC15" s="105">
        <v>1007</v>
      </c>
      <c r="AD15" s="105">
        <v>0</v>
      </c>
      <c r="AE15" s="105">
        <v>0</v>
      </c>
      <c r="AF15" s="43"/>
      <c r="AG15" s="105">
        <v>1540</v>
      </c>
      <c r="AH15" s="105">
        <v>1540</v>
      </c>
      <c r="AI15" s="105">
        <v>0</v>
      </c>
      <c r="AJ15" s="105">
        <v>0</v>
      </c>
      <c r="AK15" s="105">
        <v>0</v>
      </c>
    </row>
    <row r="16" spans="1:37">
      <c r="A16" s="140" t="s">
        <v>32</v>
      </c>
      <c r="B16" s="121">
        <v>1.9661000000000001E-3</v>
      </c>
      <c r="C16" s="105">
        <v>543</v>
      </c>
      <c r="D16" s="105">
        <v>-245</v>
      </c>
      <c r="E16" s="105">
        <v>-1898</v>
      </c>
      <c r="F16" s="105">
        <v>-1060</v>
      </c>
      <c r="G16" s="105">
        <v>0</v>
      </c>
      <c r="H16" s="43"/>
      <c r="I16" s="105">
        <v>-502</v>
      </c>
      <c r="J16" s="105">
        <v>-500</v>
      </c>
      <c r="K16" s="105">
        <v>0</v>
      </c>
      <c r="L16" s="105">
        <v>0</v>
      </c>
      <c r="M16" s="105">
        <v>0</v>
      </c>
      <c r="N16" s="43"/>
      <c r="O16" s="105">
        <v>-230</v>
      </c>
      <c r="P16" s="105">
        <v>-1019</v>
      </c>
      <c r="Q16" s="105">
        <v>-1898</v>
      </c>
      <c r="R16" s="105">
        <v>-1060</v>
      </c>
      <c r="S16" s="105">
        <v>0</v>
      </c>
      <c r="T16" s="43"/>
      <c r="U16" s="105">
        <v>0</v>
      </c>
      <c r="V16" s="105">
        <v>0</v>
      </c>
      <c r="W16" s="105">
        <v>0</v>
      </c>
      <c r="X16" s="105">
        <v>0</v>
      </c>
      <c r="Y16" s="105">
        <v>0</v>
      </c>
      <c r="Z16" s="43"/>
      <c r="AA16" s="105">
        <v>2849</v>
      </c>
      <c r="AB16" s="105">
        <v>2408</v>
      </c>
      <c r="AC16" s="105">
        <v>2406</v>
      </c>
      <c r="AD16" s="105">
        <v>0</v>
      </c>
      <c r="AE16" s="105">
        <v>0</v>
      </c>
      <c r="AF16" s="43"/>
      <c r="AG16" s="105">
        <v>2408</v>
      </c>
      <c r="AH16" s="105">
        <v>2406</v>
      </c>
      <c r="AI16" s="105">
        <v>0</v>
      </c>
      <c r="AJ16" s="105">
        <v>0</v>
      </c>
      <c r="AK16" s="105">
        <v>0</v>
      </c>
    </row>
    <row r="17" spans="1:37">
      <c r="A17" s="140" t="s">
        <v>33</v>
      </c>
      <c r="B17" s="121">
        <v>1.9396699999999999E-2</v>
      </c>
      <c r="C17" s="105">
        <v>-1633</v>
      </c>
      <c r="D17" s="105">
        <v>-10005</v>
      </c>
      <c r="E17" s="105">
        <v>-20183</v>
      </c>
      <c r="F17" s="105">
        <v>-11266</v>
      </c>
      <c r="G17" s="105">
        <v>0</v>
      </c>
      <c r="H17" s="43"/>
      <c r="I17" s="105">
        <v>-5336</v>
      </c>
      <c r="J17" s="105">
        <v>-5314</v>
      </c>
      <c r="K17" s="105">
        <v>0</v>
      </c>
      <c r="L17" s="105">
        <v>0</v>
      </c>
      <c r="M17" s="105">
        <v>0</v>
      </c>
      <c r="N17" s="43"/>
      <c r="O17" s="105">
        <v>-2440</v>
      </c>
      <c r="P17" s="105">
        <v>-10833</v>
      </c>
      <c r="Q17" s="105">
        <v>-20183</v>
      </c>
      <c r="R17" s="105">
        <v>-11266</v>
      </c>
      <c r="S17" s="105">
        <v>0</v>
      </c>
      <c r="T17" s="43"/>
      <c r="U17" s="105">
        <v>0</v>
      </c>
      <c r="V17" s="105">
        <v>0</v>
      </c>
      <c r="W17" s="105">
        <v>0</v>
      </c>
      <c r="X17" s="105">
        <v>0</v>
      </c>
      <c r="Y17" s="105">
        <v>0</v>
      </c>
      <c r="Z17" s="43"/>
      <c r="AA17" s="105">
        <v>27722</v>
      </c>
      <c r="AB17" s="105">
        <v>27722</v>
      </c>
      <c r="AC17" s="105">
        <v>27720</v>
      </c>
      <c r="AD17" s="105">
        <v>0</v>
      </c>
      <c r="AE17" s="105">
        <v>0</v>
      </c>
      <c r="AF17" s="43"/>
      <c r="AG17" s="105">
        <v>27722</v>
      </c>
      <c r="AH17" s="105">
        <v>27720</v>
      </c>
      <c r="AI17" s="105">
        <v>0</v>
      </c>
      <c r="AJ17" s="105">
        <v>0</v>
      </c>
      <c r="AK17" s="105">
        <v>0</v>
      </c>
    </row>
    <row r="18" spans="1:37">
      <c r="A18" s="140" t="s">
        <v>34</v>
      </c>
      <c r="B18" s="121">
        <v>2.89296E-2</v>
      </c>
      <c r="C18" s="105">
        <v>-9288</v>
      </c>
      <c r="D18" s="105">
        <v>-20636</v>
      </c>
      <c r="E18" s="105">
        <v>-27363</v>
      </c>
      <c r="F18" s="105">
        <v>-15274</v>
      </c>
      <c r="G18" s="105">
        <v>0</v>
      </c>
      <c r="H18" s="43"/>
      <c r="I18" s="105">
        <v>-7235</v>
      </c>
      <c r="J18" s="105">
        <v>-7204</v>
      </c>
      <c r="K18" s="105">
        <v>0</v>
      </c>
      <c r="L18" s="105">
        <v>0</v>
      </c>
      <c r="M18" s="105">
        <v>0</v>
      </c>
      <c r="N18" s="43"/>
      <c r="O18" s="105">
        <v>-3308</v>
      </c>
      <c r="P18" s="105">
        <v>-14686</v>
      </c>
      <c r="Q18" s="105">
        <v>-27363</v>
      </c>
      <c r="R18" s="105">
        <v>-15274</v>
      </c>
      <c r="S18" s="105">
        <v>0</v>
      </c>
      <c r="T18" s="43"/>
      <c r="U18" s="105">
        <v>0</v>
      </c>
      <c r="V18" s="105">
        <v>0</v>
      </c>
      <c r="W18" s="105">
        <v>0</v>
      </c>
      <c r="X18" s="105">
        <v>0</v>
      </c>
      <c r="Y18" s="105">
        <v>0</v>
      </c>
      <c r="Z18" s="43"/>
      <c r="AA18" s="105">
        <v>38075</v>
      </c>
      <c r="AB18" s="105">
        <v>13847</v>
      </c>
      <c r="AC18" s="105">
        <v>13847</v>
      </c>
      <c r="AD18" s="105">
        <v>0</v>
      </c>
      <c r="AE18" s="105">
        <v>0</v>
      </c>
      <c r="AF18" s="43"/>
      <c r="AG18" s="105">
        <v>13847</v>
      </c>
      <c r="AH18" s="105">
        <v>13847</v>
      </c>
      <c r="AI18" s="105">
        <v>0</v>
      </c>
      <c r="AJ18" s="105">
        <v>0</v>
      </c>
      <c r="AK18" s="105">
        <v>0</v>
      </c>
    </row>
    <row r="19" spans="1:37">
      <c r="A19" s="140" t="s">
        <v>35</v>
      </c>
      <c r="B19" s="121">
        <v>8.5412000000000005E-3</v>
      </c>
      <c r="C19" s="105">
        <v>33293</v>
      </c>
      <c r="D19" s="105">
        <v>30955</v>
      </c>
      <c r="E19" s="105">
        <v>-5633</v>
      </c>
      <c r="F19" s="105">
        <v>-3144</v>
      </c>
      <c r="G19" s="105">
        <v>0</v>
      </c>
      <c r="H19" s="43"/>
      <c r="I19" s="105">
        <v>-1489</v>
      </c>
      <c r="J19" s="105">
        <v>-1483</v>
      </c>
      <c r="K19" s="105">
        <v>0</v>
      </c>
      <c r="L19" s="105">
        <v>0</v>
      </c>
      <c r="M19" s="105">
        <v>0</v>
      </c>
      <c r="N19" s="43"/>
      <c r="O19" s="105">
        <v>-681</v>
      </c>
      <c r="P19" s="105">
        <v>-3023</v>
      </c>
      <c r="Q19" s="105">
        <v>-5633</v>
      </c>
      <c r="R19" s="105">
        <v>-3144</v>
      </c>
      <c r="S19" s="105">
        <v>0</v>
      </c>
      <c r="T19" s="43"/>
      <c r="U19" s="105">
        <v>0</v>
      </c>
      <c r="V19" s="105">
        <v>0</v>
      </c>
      <c r="W19" s="105">
        <v>0</v>
      </c>
      <c r="X19" s="105">
        <v>0</v>
      </c>
      <c r="Y19" s="105">
        <v>0</v>
      </c>
      <c r="Z19" s="43"/>
      <c r="AA19" s="105">
        <v>21684</v>
      </c>
      <c r="AB19" s="105">
        <v>21684</v>
      </c>
      <c r="AC19" s="105">
        <v>21682</v>
      </c>
      <c r="AD19" s="105">
        <v>0</v>
      </c>
      <c r="AE19" s="105">
        <v>0</v>
      </c>
      <c r="AF19" s="43"/>
      <c r="AG19" s="105">
        <v>35463</v>
      </c>
      <c r="AH19" s="105">
        <v>35461</v>
      </c>
      <c r="AI19" s="105">
        <v>0</v>
      </c>
      <c r="AJ19" s="105">
        <v>0</v>
      </c>
      <c r="AK19" s="105">
        <v>0</v>
      </c>
    </row>
    <row r="20" spans="1:37">
      <c r="A20" s="140" t="s">
        <v>36</v>
      </c>
      <c r="B20" s="121">
        <v>2.0715899999999999E-2</v>
      </c>
      <c r="C20" s="105">
        <v>-9052</v>
      </c>
      <c r="D20" s="105">
        <v>-17319</v>
      </c>
      <c r="E20" s="105">
        <v>-19939</v>
      </c>
      <c r="F20" s="105">
        <v>-11130</v>
      </c>
      <c r="G20" s="105">
        <v>0</v>
      </c>
      <c r="H20" s="43"/>
      <c r="I20" s="105">
        <v>-5272</v>
      </c>
      <c r="J20" s="105">
        <v>-5249</v>
      </c>
      <c r="K20" s="105">
        <v>0</v>
      </c>
      <c r="L20" s="105">
        <v>0</v>
      </c>
      <c r="M20" s="105">
        <v>0</v>
      </c>
      <c r="N20" s="43"/>
      <c r="O20" s="105">
        <v>-2411</v>
      </c>
      <c r="P20" s="105">
        <v>-10702</v>
      </c>
      <c r="Q20" s="105">
        <v>-19939</v>
      </c>
      <c r="R20" s="105">
        <v>-11130</v>
      </c>
      <c r="S20" s="105">
        <v>0</v>
      </c>
      <c r="T20" s="43"/>
      <c r="U20" s="105">
        <v>0</v>
      </c>
      <c r="V20" s="105">
        <v>0</v>
      </c>
      <c r="W20" s="105">
        <v>0</v>
      </c>
      <c r="X20" s="105">
        <v>0</v>
      </c>
      <c r="Y20" s="105">
        <v>0</v>
      </c>
      <c r="Z20" s="43"/>
      <c r="AA20" s="105">
        <v>17826</v>
      </c>
      <c r="AB20" s="105">
        <v>10115</v>
      </c>
      <c r="AC20" s="105">
        <v>10116</v>
      </c>
      <c r="AD20" s="105">
        <v>0</v>
      </c>
      <c r="AE20" s="105">
        <v>0</v>
      </c>
      <c r="AF20" s="43"/>
      <c r="AG20" s="105">
        <v>10115</v>
      </c>
      <c r="AH20" s="105">
        <v>10116</v>
      </c>
      <c r="AI20" s="105">
        <v>0</v>
      </c>
      <c r="AJ20" s="105">
        <v>0</v>
      </c>
      <c r="AK20" s="105">
        <v>0</v>
      </c>
    </row>
    <row r="21" spans="1:37">
      <c r="A21" s="140" t="s">
        <v>37</v>
      </c>
      <c r="B21" s="121">
        <v>6.1246E-3</v>
      </c>
      <c r="C21" s="105">
        <v>-1770</v>
      </c>
      <c r="D21" s="105">
        <v>-4200</v>
      </c>
      <c r="E21" s="105">
        <v>-5856</v>
      </c>
      <c r="F21" s="105">
        <v>-3269</v>
      </c>
      <c r="G21" s="105">
        <v>0</v>
      </c>
      <c r="H21" s="43"/>
      <c r="I21" s="105">
        <v>-1548</v>
      </c>
      <c r="J21" s="105">
        <v>-1542</v>
      </c>
      <c r="K21" s="105">
        <v>0</v>
      </c>
      <c r="L21" s="105">
        <v>0</v>
      </c>
      <c r="M21" s="105">
        <v>0</v>
      </c>
      <c r="N21" s="43"/>
      <c r="O21" s="105">
        <v>-708</v>
      </c>
      <c r="P21" s="105">
        <v>-3143</v>
      </c>
      <c r="Q21" s="105">
        <v>-5856</v>
      </c>
      <c r="R21" s="105">
        <v>-3269</v>
      </c>
      <c r="S21" s="105">
        <v>0</v>
      </c>
      <c r="T21" s="43"/>
      <c r="U21" s="105">
        <v>0</v>
      </c>
      <c r="V21" s="105">
        <v>0</v>
      </c>
      <c r="W21" s="105">
        <v>0</v>
      </c>
      <c r="X21" s="105">
        <v>0</v>
      </c>
      <c r="Y21" s="105">
        <v>0</v>
      </c>
      <c r="Z21" s="43"/>
      <c r="AA21" s="105">
        <v>3602</v>
      </c>
      <c r="AB21" s="105">
        <v>3602</v>
      </c>
      <c r="AC21" s="105">
        <v>3602</v>
      </c>
      <c r="AD21" s="105">
        <v>0</v>
      </c>
      <c r="AE21" s="105">
        <v>0</v>
      </c>
      <c r="AF21" s="43"/>
      <c r="AG21" s="105">
        <v>3602</v>
      </c>
      <c r="AH21" s="105">
        <v>3602</v>
      </c>
      <c r="AI21" s="105">
        <v>0</v>
      </c>
      <c r="AJ21" s="105">
        <v>0</v>
      </c>
      <c r="AK21" s="105">
        <v>0</v>
      </c>
    </row>
    <row r="22" spans="1:37">
      <c r="A22" s="140" t="s">
        <v>38</v>
      </c>
      <c r="B22" s="121">
        <v>1.0122E-3</v>
      </c>
      <c r="C22" s="105">
        <v>-1294</v>
      </c>
      <c r="D22" s="105">
        <v>-1744</v>
      </c>
      <c r="E22" s="105">
        <v>-1092</v>
      </c>
      <c r="F22" s="105">
        <v>-609</v>
      </c>
      <c r="G22" s="105">
        <v>0</v>
      </c>
      <c r="H22" s="43"/>
      <c r="I22" s="105">
        <v>-289</v>
      </c>
      <c r="J22" s="105">
        <v>-287</v>
      </c>
      <c r="K22" s="105">
        <v>0</v>
      </c>
      <c r="L22" s="105">
        <v>0</v>
      </c>
      <c r="M22" s="105">
        <v>0</v>
      </c>
      <c r="N22" s="43"/>
      <c r="O22" s="105">
        <v>-132</v>
      </c>
      <c r="P22" s="105">
        <v>-586</v>
      </c>
      <c r="Q22" s="105">
        <v>-1092</v>
      </c>
      <c r="R22" s="105">
        <v>-609</v>
      </c>
      <c r="S22" s="105">
        <v>0</v>
      </c>
      <c r="T22" s="43"/>
      <c r="U22" s="105">
        <v>0</v>
      </c>
      <c r="V22" s="105">
        <v>0</v>
      </c>
      <c r="W22" s="105">
        <v>0</v>
      </c>
      <c r="X22" s="105">
        <v>0</v>
      </c>
      <c r="Y22" s="105">
        <v>0</v>
      </c>
      <c r="Z22" s="43"/>
      <c r="AA22" s="105">
        <v>528</v>
      </c>
      <c r="AB22" s="105">
        <v>528</v>
      </c>
      <c r="AC22" s="105">
        <v>529</v>
      </c>
      <c r="AD22" s="105">
        <v>0</v>
      </c>
      <c r="AE22" s="105">
        <v>0</v>
      </c>
      <c r="AF22" s="43"/>
      <c r="AG22" s="105">
        <v>528</v>
      </c>
      <c r="AH22" s="105">
        <v>529</v>
      </c>
      <c r="AI22" s="105">
        <v>0</v>
      </c>
      <c r="AJ22" s="105">
        <v>0</v>
      </c>
      <c r="AK22" s="105">
        <v>0</v>
      </c>
    </row>
    <row r="23" spans="1:37">
      <c r="A23" s="140" t="s">
        <v>39</v>
      </c>
      <c r="B23" s="121">
        <v>9.0764000000000001E-3</v>
      </c>
      <c r="C23" s="105">
        <v>-4584</v>
      </c>
      <c r="D23" s="105">
        <v>-8418</v>
      </c>
      <c r="E23" s="105">
        <v>-9249</v>
      </c>
      <c r="F23" s="105">
        <v>-5163</v>
      </c>
      <c r="G23" s="105">
        <v>0</v>
      </c>
      <c r="H23" s="43"/>
      <c r="I23" s="105">
        <v>-2446</v>
      </c>
      <c r="J23" s="105">
        <v>-2435</v>
      </c>
      <c r="K23" s="105">
        <v>0</v>
      </c>
      <c r="L23" s="105">
        <v>0</v>
      </c>
      <c r="M23" s="105">
        <v>0</v>
      </c>
      <c r="N23" s="43"/>
      <c r="O23" s="105">
        <v>-1118</v>
      </c>
      <c r="P23" s="105">
        <v>-4964</v>
      </c>
      <c r="Q23" s="105">
        <v>-9249</v>
      </c>
      <c r="R23" s="105">
        <v>-5163</v>
      </c>
      <c r="S23" s="105">
        <v>0</v>
      </c>
      <c r="T23" s="43"/>
      <c r="U23" s="105">
        <v>0</v>
      </c>
      <c r="V23" s="105">
        <v>0</v>
      </c>
      <c r="W23" s="105">
        <v>0</v>
      </c>
      <c r="X23" s="105">
        <v>0</v>
      </c>
      <c r="Y23" s="105">
        <v>0</v>
      </c>
      <c r="Z23" s="43"/>
      <c r="AA23" s="105">
        <v>7684</v>
      </c>
      <c r="AB23" s="105">
        <v>7684</v>
      </c>
      <c r="AC23" s="105">
        <v>7684</v>
      </c>
      <c r="AD23" s="105">
        <v>0</v>
      </c>
      <c r="AE23" s="105">
        <v>0</v>
      </c>
      <c r="AF23" s="43"/>
      <c r="AG23" s="105">
        <v>7684</v>
      </c>
      <c r="AH23" s="105">
        <v>7684</v>
      </c>
      <c r="AI23" s="105">
        <v>0</v>
      </c>
      <c r="AJ23" s="105">
        <v>0</v>
      </c>
      <c r="AK23" s="105">
        <v>0</v>
      </c>
    </row>
    <row r="24" spans="1:37">
      <c r="A24" s="140" t="s">
        <v>40</v>
      </c>
      <c r="B24" s="121">
        <v>1.4601E-3</v>
      </c>
      <c r="C24" s="105">
        <v>-3510</v>
      </c>
      <c r="D24" s="105">
        <v>-4143</v>
      </c>
      <c r="E24" s="105">
        <v>-1527</v>
      </c>
      <c r="F24" s="105">
        <v>-852</v>
      </c>
      <c r="G24" s="105">
        <v>0</v>
      </c>
      <c r="H24" s="43"/>
      <c r="I24" s="105">
        <v>-404</v>
      </c>
      <c r="J24" s="105">
        <v>-402</v>
      </c>
      <c r="K24" s="105">
        <v>0</v>
      </c>
      <c r="L24" s="105">
        <v>0</v>
      </c>
      <c r="M24" s="105">
        <v>0</v>
      </c>
      <c r="N24" s="43"/>
      <c r="O24" s="105">
        <v>-185</v>
      </c>
      <c r="P24" s="105">
        <v>-820</v>
      </c>
      <c r="Q24" s="105">
        <v>-1527</v>
      </c>
      <c r="R24" s="105">
        <v>-852</v>
      </c>
      <c r="S24" s="105">
        <v>0</v>
      </c>
      <c r="T24" s="43"/>
      <c r="U24" s="105">
        <v>0</v>
      </c>
      <c r="V24" s="105">
        <v>0</v>
      </c>
      <c r="W24" s="105">
        <v>0</v>
      </c>
      <c r="X24" s="105">
        <v>0</v>
      </c>
      <c r="Y24" s="105">
        <v>0</v>
      </c>
      <c r="Z24" s="43"/>
      <c r="AA24" s="105">
        <v>3347</v>
      </c>
      <c r="AB24" s="105">
        <v>0</v>
      </c>
      <c r="AC24" s="105">
        <v>0</v>
      </c>
      <c r="AD24" s="105">
        <v>0</v>
      </c>
      <c r="AE24" s="105">
        <v>0</v>
      </c>
      <c r="AF24" s="43"/>
      <c r="AG24" s="105">
        <v>0</v>
      </c>
      <c r="AH24" s="105">
        <v>0</v>
      </c>
      <c r="AI24" s="105">
        <v>0</v>
      </c>
      <c r="AJ24" s="105">
        <v>0</v>
      </c>
      <c r="AK24" s="105">
        <v>0</v>
      </c>
    </row>
    <row r="25" spans="1:37">
      <c r="A25" s="140" t="s">
        <v>41</v>
      </c>
      <c r="B25" s="121">
        <v>1.4257199999999999E-2</v>
      </c>
      <c r="C25" s="105">
        <v>-5337</v>
      </c>
      <c r="D25" s="105">
        <v>-11110</v>
      </c>
      <c r="E25" s="105">
        <v>-13918</v>
      </c>
      <c r="F25" s="105">
        <v>-7769</v>
      </c>
      <c r="G25" s="105">
        <v>0</v>
      </c>
      <c r="H25" s="43"/>
      <c r="I25" s="105">
        <v>-3680</v>
      </c>
      <c r="J25" s="105">
        <v>-3664</v>
      </c>
      <c r="K25" s="105">
        <v>0</v>
      </c>
      <c r="L25" s="105">
        <v>0</v>
      </c>
      <c r="M25" s="105">
        <v>0</v>
      </c>
      <c r="N25" s="43"/>
      <c r="O25" s="105">
        <v>-1683</v>
      </c>
      <c r="P25" s="105">
        <v>-7470</v>
      </c>
      <c r="Q25" s="105">
        <v>-13918</v>
      </c>
      <c r="R25" s="105">
        <v>-7769</v>
      </c>
      <c r="S25" s="105">
        <v>0</v>
      </c>
      <c r="T25" s="43"/>
      <c r="U25" s="105">
        <v>0</v>
      </c>
      <c r="V25" s="105">
        <v>0</v>
      </c>
      <c r="W25" s="105">
        <v>0</v>
      </c>
      <c r="X25" s="105">
        <v>0</v>
      </c>
      <c r="Y25" s="105">
        <v>0</v>
      </c>
      <c r="Z25" s="43"/>
      <c r="AA25" s="105">
        <v>11225</v>
      </c>
      <c r="AB25" s="105">
        <v>9328</v>
      </c>
      <c r="AC25" s="105">
        <v>9327</v>
      </c>
      <c r="AD25" s="105">
        <v>0</v>
      </c>
      <c r="AE25" s="105">
        <v>0</v>
      </c>
      <c r="AF25" s="43"/>
      <c r="AG25" s="105">
        <v>9328</v>
      </c>
      <c r="AH25" s="105">
        <v>9327</v>
      </c>
      <c r="AI25" s="105">
        <v>0</v>
      </c>
      <c r="AJ25" s="105">
        <v>0</v>
      </c>
      <c r="AK25" s="105">
        <v>0</v>
      </c>
    </row>
    <row r="26" spans="1:37">
      <c r="A26" s="140" t="s">
        <v>42</v>
      </c>
      <c r="B26" s="121">
        <v>7.2585000000000002E-3</v>
      </c>
      <c r="C26" s="105">
        <v>-2773</v>
      </c>
      <c r="D26" s="105">
        <v>-5859</v>
      </c>
      <c r="E26" s="105">
        <v>-7441</v>
      </c>
      <c r="F26" s="105">
        <v>-4154</v>
      </c>
      <c r="G26" s="105">
        <v>0</v>
      </c>
      <c r="H26" s="43"/>
      <c r="I26" s="105">
        <v>-1967</v>
      </c>
      <c r="J26" s="105">
        <v>-1959</v>
      </c>
      <c r="K26" s="105">
        <v>0</v>
      </c>
      <c r="L26" s="105">
        <v>0</v>
      </c>
      <c r="M26" s="105">
        <v>0</v>
      </c>
      <c r="N26" s="43"/>
      <c r="O26" s="105">
        <v>-900</v>
      </c>
      <c r="P26" s="105">
        <v>-3994</v>
      </c>
      <c r="Q26" s="105">
        <v>-7441</v>
      </c>
      <c r="R26" s="105">
        <v>-4154</v>
      </c>
      <c r="S26" s="105">
        <v>0</v>
      </c>
      <c r="T26" s="43"/>
      <c r="U26" s="105">
        <v>0</v>
      </c>
      <c r="V26" s="105">
        <v>0</v>
      </c>
      <c r="W26" s="105">
        <v>0</v>
      </c>
      <c r="X26" s="105">
        <v>0</v>
      </c>
      <c r="Y26" s="105">
        <v>0</v>
      </c>
      <c r="Z26" s="43"/>
      <c r="AA26" s="105">
        <v>7371</v>
      </c>
      <c r="AB26" s="105">
        <v>7371</v>
      </c>
      <c r="AC26" s="105">
        <v>7370</v>
      </c>
      <c r="AD26" s="105">
        <v>0</v>
      </c>
      <c r="AE26" s="105">
        <v>0</v>
      </c>
      <c r="AF26" s="43"/>
      <c r="AG26" s="105">
        <v>7371</v>
      </c>
      <c r="AH26" s="105">
        <v>7370</v>
      </c>
      <c r="AI26" s="105">
        <v>0</v>
      </c>
      <c r="AJ26" s="105">
        <v>0</v>
      </c>
      <c r="AK26" s="105">
        <v>0</v>
      </c>
    </row>
    <row r="27" spans="1:37">
      <c r="A27" s="140" t="s">
        <v>43</v>
      </c>
      <c r="B27" s="121">
        <v>3.4056999999999998E-3</v>
      </c>
      <c r="C27" s="105">
        <v>-150</v>
      </c>
      <c r="D27" s="105">
        <v>-1502</v>
      </c>
      <c r="E27" s="105">
        <v>-3263</v>
      </c>
      <c r="F27" s="105">
        <v>-1821</v>
      </c>
      <c r="G27" s="105">
        <v>0</v>
      </c>
      <c r="H27" s="43"/>
      <c r="I27" s="105">
        <v>-863</v>
      </c>
      <c r="J27" s="105">
        <v>-859</v>
      </c>
      <c r="K27" s="105">
        <v>0</v>
      </c>
      <c r="L27" s="105">
        <v>0</v>
      </c>
      <c r="M27" s="105">
        <v>0</v>
      </c>
      <c r="N27" s="43"/>
      <c r="O27" s="105">
        <v>-394</v>
      </c>
      <c r="P27" s="105">
        <v>-1751</v>
      </c>
      <c r="Q27" s="105">
        <v>-3263</v>
      </c>
      <c r="R27" s="105">
        <v>-1821</v>
      </c>
      <c r="S27" s="105">
        <v>0</v>
      </c>
      <c r="T27" s="43"/>
      <c r="U27" s="105">
        <v>0</v>
      </c>
      <c r="V27" s="105">
        <v>0</v>
      </c>
      <c r="W27" s="105">
        <v>0</v>
      </c>
      <c r="X27" s="105">
        <v>0</v>
      </c>
      <c r="Y27" s="105">
        <v>0</v>
      </c>
      <c r="Z27" s="43"/>
      <c r="AA27" s="105">
        <v>2885</v>
      </c>
      <c r="AB27" s="105">
        <v>2885</v>
      </c>
      <c r="AC27" s="105">
        <v>2885</v>
      </c>
      <c r="AD27" s="105">
        <v>0</v>
      </c>
      <c r="AE27" s="105">
        <v>0</v>
      </c>
      <c r="AF27" s="43"/>
      <c r="AG27" s="105">
        <v>2885</v>
      </c>
      <c r="AH27" s="105">
        <v>2885</v>
      </c>
      <c r="AI27" s="105">
        <v>0</v>
      </c>
      <c r="AJ27" s="105">
        <v>0</v>
      </c>
      <c r="AK27" s="105">
        <v>0</v>
      </c>
    </row>
    <row r="28" spans="1:37">
      <c r="A28" s="140" t="s">
        <v>44</v>
      </c>
      <c r="B28" s="121">
        <v>1.4211E-3</v>
      </c>
      <c r="C28" s="105">
        <v>941</v>
      </c>
      <c r="D28" s="105">
        <v>453</v>
      </c>
      <c r="E28" s="105">
        <v>-1177</v>
      </c>
      <c r="F28" s="105">
        <v>-657</v>
      </c>
      <c r="G28" s="105">
        <v>0</v>
      </c>
      <c r="H28" s="43"/>
      <c r="I28" s="105">
        <v>-311</v>
      </c>
      <c r="J28" s="105">
        <v>-310</v>
      </c>
      <c r="K28" s="105">
        <v>0</v>
      </c>
      <c r="L28" s="105">
        <v>0</v>
      </c>
      <c r="M28" s="105">
        <v>0</v>
      </c>
      <c r="N28" s="43"/>
      <c r="O28" s="105">
        <v>-142</v>
      </c>
      <c r="P28" s="105">
        <v>-632</v>
      </c>
      <c r="Q28" s="105">
        <v>-1177</v>
      </c>
      <c r="R28" s="105">
        <v>-657</v>
      </c>
      <c r="S28" s="105">
        <v>0</v>
      </c>
      <c r="T28" s="43"/>
      <c r="U28" s="105">
        <v>0</v>
      </c>
      <c r="V28" s="105">
        <v>0</v>
      </c>
      <c r="W28" s="105">
        <v>0</v>
      </c>
      <c r="X28" s="105">
        <v>0</v>
      </c>
      <c r="Y28" s="105">
        <v>0</v>
      </c>
      <c r="Z28" s="43"/>
      <c r="AA28" s="105">
        <v>818</v>
      </c>
      <c r="AB28" s="105">
        <v>818</v>
      </c>
      <c r="AC28" s="105">
        <v>818</v>
      </c>
      <c r="AD28" s="105">
        <v>0</v>
      </c>
      <c r="AE28" s="105">
        <v>0</v>
      </c>
      <c r="AF28" s="43"/>
      <c r="AG28" s="105">
        <v>1394</v>
      </c>
      <c r="AH28" s="105">
        <v>1395</v>
      </c>
      <c r="AI28" s="105">
        <v>0</v>
      </c>
      <c r="AJ28" s="105">
        <v>0</v>
      </c>
      <c r="AK28" s="105">
        <v>0</v>
      </c>
    </row>
    <row r="29" spans="1:37">
      <c r="A29" s="140" t="s">
        <v>45</v>
      </c>
      <c r="B29" s="121">
        <v>1.4793E-3</v>
      </c>
      <c r="C29" s="105">
        <v>-243</v>
      </c>
      <c r="D29" s="105">
        <v>-821</v>
      </c>
      <c r="E29" s="105">
        <v>-1392</v>
      </c>
      <c r="F29" s="105">
        <v>-777</v>
      </c>
      <c r="G29" s="105">
        <v>0</v>
      </c>
      <c r="H29" s="43"/>
      <c r="I29" s="105">
        <v>-368</v>
      </c>
      <c r="J29" s="105">
        <v>-366</v>
      </c>
      <c r="K29" s="105">
        <v>0</v>
      </c>
      <c r="L29" s="105">
        <v>0</v>
      </c>
      <c r="M29" s="105">
        <v>0</v>
      </c>
      <c r="N29" s="43"/>
      <c r="O29" s="105">
        <v>-168</v>
      </c>
      <c r="P29" s="105">
        <v>-747</v>
      </c>
      <c r="Q29" s="105">
        <v>-1392</v>
      </c>
      <c r="R29" s="105">
        <v>-777</v>
      </c>
      <c r="S29" s="105">
        <v>0</v>
      </c>
      <c r="T29" s="43"/>
      <c r="U29" s="105">
        <v>0</v>
      </c>
      <c r="V29" s="105">
        <v>0</v>
      </c>
      <c r="W29" s="105">
        <v>0</v>
      </c>
      <c r="X29" s="105">
        <v>0</v>
      </c>
      <c r="Y29" s="105">
        <v>0</v>
      </c>
      <c r="Z29" s="43"/>
      <c r="AA29" s="105">
        <v>883</v>
      </c>
      <c r="AB29" s="105">
        <v>883</v>
      </c>
      <c r="AC29" s="105">
        <v>882</v>
      </c>
      <c r="AD29" s="105">
        <v>0</v>
      </c>
      <c r="AE29" s="105">
        <v>0</v>
      </c>
      <c r="AF29" s="43"/>
      <c r="AG29" s="105">
        <v>883</v>
      </c>
      <c r="AH29" s="105">
        <v>882</v>
      </c>
      <c r="AI29" s="105">
        <v>0</v>
      </c>
      <c r="AJ29" s="105">
        <v>0</v>
      </c>
      <c r="AK29" s="105">
        <v>0</v>
      </c>
    </row>
    <row r="30" spans="1:37">
      <c r="A30" s="140" t="s">
        <v>46</v>
      </c>
      <c r="B30" s="121">
        <v>8.1638000000000006E-3</v>
      </c>
      <c r="C30" s="105">
        <v>-2530</v>
      </c>
      <c r="D30" s="105">
        <v>-5485</v>
      </c>
      <c r="E30" s="105">
        <v>-7125</v>
      </c>
      <c r="F30" s="105">
        <v>-3977</v>
      </c>
      <c r="G30" s="105">
        <v>0</v>
      </c>
      <c r="H30" s="43"/>
      <c r="I30" s="105">
        <v>-1884</v>
      </c>
      <c r="J30" s="105">
        <v>-1876</v>
      </c>
      <c r="K30" s="105">
        <v>0</v>
      </c>
      <c r="L30" s="105">
        <v>0</v>
      </c>
      <c r="M30" s="105">
        <v>0</v>
      </c>
      <c r="N30" s="43"/>
      <c r="O30" s="105">
        <v>-861</v>
      </c>
      <c r="P30" s="105">
        <v>-3824</v>
      </c>
      <c r="Q30" s="105">
        <v>-7125</v>
      </c>
      <c r="R30" s="105">
        <v>-3977</v>
      </c>
      <c r="S30" s="105">
        <v>0</v>
      </c>
      <c r="T30" s="43"/>
      <c r="U30" s="105">
        <v>0</v>
      </c>
      <c r="V30" s="105">
        <v>0</v>
      </c>
      <c r="W30" s="105">
        <v>0</v>
      </c>
      <c r="X30" s="105">
        <v>0</v>
      </c>
      <c r="Y30" s="105">
        <v>0</v>
      </c>
      <c r="Z30" s="43"/>
      <c r="AA30" s="105">
        <v>0</v>
      </c>
      <c r="AB30" s="105">
        <v>0</v>
      </c>
      <c r="AC30" s="105">
        <v>0</v>
      </c>
      <c r="AD30" s="105">
        <v>0</v>
      </c>
      <c r="AE30" s="105">
        <v>0</v>
      </c>
      <c r="AF30" s="43"/>
      <c r="AG30" s="105">
        <v>718</v>
      </c>
      <c r="AH30" s="105">
        <v>718</v>
      </c>
      <c r="AI30" s="105">
        <v>0</v>
      </c>
      <c r="AJ30" s="105">
        <v>0</v>
      </c>
      <c r="AK30" s="105">
        <v>0</v>
      </c>
    </row>
    <row r="31" spans="1:37">
      <c r="A31" s="140" t="s">
        <v>47</v>
      </c>
      <c r="B31" s="121">
        <v>3.9287999999999997E-3</v>
      </c>
      <c r="C31" s="105">
        <v>851</v>
      </c>
      <c r="D31" s="105">
        <v>-613</v>
      </c>
      <c r="E31" s="105">
        <v>-3530</v>
      </c>
      <c r="F31" s="105">
        <v>-1971</v>
      </c>
      <c r="G31" s="105">
        <v>0</v>
      </c>
      <c r="H31" s="43"/>
      <c r="I31" s="105">
        <v>-933</v>
      </c>
      <c r="J31" s="105">
        <v>-929</v>
      </c>
      <c r="K31" s="105">
        <v>0</v>
      </c>
      <c r="L31" s="105">
        <v>0</v>
      </c>
      <c r="M31" s="105">
        <v>0</v>
      </c>
      <c r="N31" s="43"/>
      <c r="O31" s="105">
        <v>-427</v>
      </c>
      <c r="P31" s="105">
        <v>-1895</v>
      </c>
      <c r="Q31" s="105">
        <v>-3530</v>
      </c>
      <c r="R31" s="105">
        <v>-1971</v>
      </c>
      <c r="S31" s="105">
        <v>0</v>
      </c>
      <c r="T31" s="43"/>
      <c r="U31" s="105">
        <v>0</v>
      </c>
      <c r="V31" s="105">
        <v>0</v>
      </c>
      <c r="W31" s="105">
        <v>0</v>
      </c>
      <c r="X31" s="105">
        <v>0</v>
      </c>
      <c r="Y31" s="105">
        <v>0</v>
      </c>
      <c r="Z31" s="43"/>
      <c r="AA31" s="105">
        <v>2592</v>
      </c>
      <c r="AB31" s="105">
        <v>2592</v>
      </c>
      <c r="AC31" s="105">
        <v>2591</v>
      </c>
      <c r="AD31" s="105">
        <v>0</v>
      </c>
      <c r="AE31" s="105">
        <v>0</v>
      </c>
      <c r="AF31" s="43"/>
      <c r="AG31" s="105">
        <v>2592</v>
      </c>
      <c r="AH31" s="105">
        <v>2591</v>
      </c>
      <c r="AI31" s="105">
        <v>0</v>
      </c>
      <c r="AJ31" s="105">
        <v>0</v>
      </c>
      <c r="AK31" s="105">
        <v>0</v>
      </c>
    </row>
    <row r="32" spans="1:37">
      <c r="A32" s="140" t="s">
        <v>48</v>
      </c>
      <c r="B32" s="121">
        <v>9.7710999999999996E-3</v>
      </c>
      <c r="C32" s="105">
        <v>-13417</v>
      </c>
      <c r="D32" s="105">
        <v>-17276</v>
      </c>
      <c r="E32" s="105">
        <v>-9307</v>
      </c>
      <c r="F32" s="105">
        <v>-5195</v>
      </c>
      <c r="G32" s="105">
        <v>0</v>
      </c>
      <c r="H32" s="43"/>
      <c r="I32" s="105">
        <v>-2461</v>
      </c>
      <c r="J32" s="105">
        <v>-2450</v>
      </c>
      <c r="K32" s="105">
        <v>0</v>
      </c>
      <c r="L32" s="105">
        <v>0</v>
      </c>
      <c r="M32" s="105">
        <v>0</v>
      </c>
      <c r="N32" s="43"/>
      <c r="O32" s="105">
        <v>-1125</v>
      </c>
      <c r="P32" s="105">
        <v>-4995</v>
      </c>
      <c r="Q32" s="105">
        <v>-9307</v>
      </c>
      <c r="R32" s="105">
        <v>-5195</v>
      </c>
      <c r="S32" s="105">
        <v>0</v>
      </c>
      <c r="T32" s="43"/>
      <c r="U32" s="105">
        <v>0</v>
      </c>
      <c r="V32" s="105">
        <v>0</v>
      </c>
      <c r="W32" s="105">
        <v>0</v>
      </c>
      <c r="X32" s="105">
        <v>0</v>
      </c>
      <c r="Y32" s="105">
        <v>0</v>
      </c>
      <c r="Z32" s="43"/>
      <c r="AA32" s="105">
        <v>22135</v>
      </c>
      <c r="AB32" s="105">
        <v>0</v>
      </c>
      <c r="AC32" s="105">
        <v>0</v>
      </c>
      <c r="AD32" s="105">
        <v>0</v>
      </c>
      <c r="AE32" s="105">
        <v>0</v>
      </c>
      <c r="AF32" s="43"/>
      <c r="AG32" s="105">
        <v>0</v>
      </c>
      <c r="AH32" s="105">
        <v>0</v>
      </c>
      <c r="AI32" s="105">
        <v>0</v>
      </c>
      <c r="AJ32" s="105">
        <v>0</v>
      </c>
      <c r="AK32" s="105">
        <v>0</v>
      </c>
    </row>
    <row r="33" spans="1:37">
      <c r="A33" s="140" t="s">
        <v>49</v>
      </c>
      <c r="B33" s="121">
        <v>2.8275000000000002E-2</v>
      </c>
      <c r="C33" s="105">
        <v>-23572</v>
      </c>
      <c r="D33" s="105">
        <v>-35059</v>
      </c>
      <c r="E33" s="105">
        <v>-27697</v>
      </c>
      <c r="F33" s="105">
        <v>-15460</v>
      </c>
      <c r="G33" s="105">
        <v>0</v>
      </c>
      <c r="H33" s="43"/>
      <c r="I33" s="105">
        <v>-7323</v>
      </c>
      <c r="J33" s="105">
        <v>-7292</v>
      </c>
      <c r="K33" s="105">
        <v>0</v>
      </c>
      <c r="L33" s="105">
        <v>0</v>
      </c>
      <c r="M33" s="105">
        <v>0</v>
      </c>
      <c r="N33" s="43"/>
      <c r="O33" s="105">
        <v>-3349</v>
      </c>
      <c r="P33" s="105">
        <v>-14866</v>
      </c>
      <c r="Q33" s="105">
        <v>-27697</v>
      </c>
      <c r="R33" s="105">
        <v>-15460</v>
      </c>
      <c r="S33" s="105">
        <v>0</v>
      </c>
      <c r="T33" s="43"/>
      <c r="U33" s="105">
        <v>0</v>
      </c>
      <c r="V33" s="105">
        <v>0</v>
      </c>
      <c r="W33" s="105">
        <v>0</v>
      </c>
      <c r="X33" s="105">
        <v>0</v>
      </c>
      <c r="Y33" s="105">
        <v>0</v>
      </c>
      <c r="Z33" s="43"/>
      <c r="AA33" s="105">
        <v>28942</v>
      </c>
      <c r="AB33" s="105">
        <v>6224</v>
      </c>
      <c r="AC33" s="105">
        <v>6224</v>
      </c>
      <c r="AD33" s="105">
        <v>0</v>
      </c>
      <c r="AE33" s="105">
        <v>0</v>
      </c>
      <c r="AF33" s="43"/>
      <c r="AG33" s="105">
        <v>6224</v>
      </c>
      <c r="AH33" s="105">
        <v>6224</v>
      </c>
      <c r="AI33" s="105">
        <v>0</v>
      </c>
      <c r="AJ33" s="105">
        <v>0</v>
      </c>
      <c r="AK33" s="105">
        <v>0</v>
      </c>
    </row>
    <row r="34" spans="1:37">
      <c r="A34" s="140" t="s">
        <v>50</v>
      </c>
      <c r="B34" s="121">
        <v>3.6297E-3</v>
      </c>
      <c r="C34" s="105">
        <v>-3207</v>
      </c>
      <c r="D34" s="105">
        <v>-4750</v>
      </c>
      <c r="E34" s="105">
        <v>-3726</v>
      </c>
      <c r="F34" s="105">
        <v>-2080</v>
      </c>
      <c r="G34" s="105">
        <v>0</v>
      </c>
      <c r="H34" s="43"/>
      <c r="I34" s="105">
        <v>-985</v>
      </c>
      <c r="J34" s="105">
        <v>-981</v>
      </c>
      <c r="K34" s="105">
        <v>0</v>
      </c>
      <c r="L34" s="105">
        <v>0</v>
      </c>
      <c r="M34" s="105">
        <v>0</v>
      </c>
      <c r="N34" s="43"/>
      <c r="O34" s="105">
        <v>-451</v>
      </c>
      <c r="P34" s="105">
        <v>-2000</v>
      </c>
      <c r="Q34" s="105">
        <v>-3726</v>
      </c>
      <c r="R34" s="105">
        <v>-2080</v>
      </c>
      <c r="S34" s="105">
        <v>0</v>
      </c>
      <c r="T34" s="43"/>
      <c r="U34" s="105">
        <v>0</v>
      </c>
      <c r="V34" s="105">
        <v>0</v>
      </c>
      <c r="W34" s="105">
        <v>0</v>
      </c>
      <c r="X34" s="105">
        <v>0</v>
      </c>
      <c r="Y34" s="105">
        <v>0</v>
      </c>
      <c r="Z34" s="43"/>
      <c r="AA34" s="105">
        <v>1907</v>
      </c>
      <c r="AB34" s="105">
        <v>1907</v>
      </c>
      <c r="AC34" s="105">
        <v>1908</v>
      </c>
      <c r="AD34" s="105">
        <v>0</v>
      </c>
      <c r="AE34" s="105">
        <v>0</v>
      </c>
      <c r="AF34" s="43"/>
      <c r="AG34" s="105">
        <v>1907</v>
      </c>
      <c r="AH34" s="105">
        <v>1908</v>
      </c>
      <c r="AI34" s="105">
        <v>0</v>
      </c>
      <c r="AJ34" s="105">
        <v>0</v>
      </c>
      <c r="AK34" s="105">
        <v>0</v>
      </c>
    </row>
    <row r="35" spans="1:37">
      <c r="A35" s="140" t="s">
        <v>51</v>
      </c>
      <c r="B35" s="121">
        <v>7.1491999999999997E-3</v>
      </c>
      <c r="C35" s="105">
        <v>513</v>
      </c>
      <c r="D35" s="105">
        <v>-2312</v>
      </c>
      <c r="E35" s="105">
        <v>-6810</v>
      </c>
      <c r="F35" s="105">
        <v>-3801</v>
      </c>
      <c r="G35" s="105">
        <v>0</v>
      </c>
      <c r="H35" s="43"/>
      <c r="I35" s="105">
        <v>-1800</v>
      </c>
      <c r="J35" s="105">
        <v>-1793</v>
      </c>
      <c r="K35" s="105">
        <v>0</v>
      </c>
      <c r="L35" s="105">
        <v>0</v>
      </c>
      <c r="M35" s="105">
        <v>0</v>
      </c>
      <c r="N35" s="43"/>
      <c r="O35" s="105">
        <v>-823</v>
      </c>
      <c r="P35" s="105">
        <v>-3655</v>
      </c>
      <c r="Q35" s="105">
        <v>-6810</v>
      </c>
      <c r="R35" s="105">
        <v>-3801</v>
      </c>
      <c r="S35" s="105">
        <v>0</v>
      </c>
      <c r="T35" s="43"/>
      <c r="U35" s="105">
        <v>0</v>
      </c>
      <c r="V35" s="105">
        <v>0</v>
      </c>
      <c r="W35" s="105">
        <v>0</v>
      </c>
      <c r="X35" s="105">
        <v>0</v>
      </c>
      <c r="Y35" s="105">
        <v>0</v>
      </c>
      <c r="Z35" s="43"/>
      <c r="AA35" s="105">
        <v>9768</v>
      </c>
      <c r="AB35" s="105">
        <v>6587</v>
      </c>
      <c r="AC35" s="105">
        <v>6588</v>
      </c>
      <c r="AD35" s="105">
        <v>0</v>
      </c>
      <c r="AE35" s="105">
        <v>0</v>
      </c>
      <c r="AF35" s="43"/>
      <c r="AG35" s="105">
        <v>6587</v>
      </c>
      <c r="AH35" s="105">
        <v>6588</v>
      </c>
      <c r="AI35" s="105">
        <v>0</v>
      </c>
      <c r="AJ35" s="105">
        <v>0</v>
      </c>
      <c r="AK35" s="105">
        <v>0</v>
      </c>
    </row>
    <row r="36" spans="1:37">
      <c r="A36" s="140" t="s">
        <v>52</v>
      </c>
      <c r="B36" s="121">
        <v>1.1984099999999999E-2</v>
      </c>
      <c r="C36" s="105">
        <v>-6250</v>
      </c>
      <c r="D36" s="105">
        <v>-11102</v>
      </c>
      <c r="E36" s="105">
        <v>-11694</v>
      </c>
      <c r="F36" s="105">
        <v>-6528</v>
      </c>
      <c r="G36" s="105">
        <v>0</v>
      </c>
      <c r="H36" s="43"/>
      <c r="I36" s="105">
        <v>-3092</v>
      </c>
      <c r="J36" s="105">
        <v>-3079</v>
      </c>
      <c r="K36" s="105">
        <v>0</v>
      </c>
      <c r="L36" s="105">
        <v>0</v>
      </c>
      <c r="M36" s="105">
        <v>0</v>
      </c>
      <c r="N36" s="43"/>
      <c r="O36" s="105">
        <v>-1414</v>
      </c>
      <c r="P36" s="105">
        <v>-6277</v>
      </c>
      <c r="Q36" s="105">
        <v>-11694</v>
      </c>
      <c r="R36" s="105">
        <v>-6528</v>
      </c>
      <c r="S36" s="105">
        <v>0</v>
      </c>
      <c r="T36" s="43"/>
      <c r="U36" s="105">
        <v>0</v>
      </c>
      <c r="V36" s="105">
        <v>0</v>
      </c>
      <c r="W36" s="105">
        <v>0</v>
      </c>
      <c r="X36" s="105">
        <v>0</v>
      </c>
      <c r="Y36" s="105">
        <v>0</v>
      </c>
      <c r="Z36" s="43"/>
      <c r="AA36" s="105">
        <v>23082</v>
      </c>
      <c r="AB36" s="105">
        <v>6042</v>
      </c>
      <c r="AC36" s="105">
        <v>6040</v>
      </c>
      <c r="AD36" s="105">
        <v>0</v>
      </c>
      <c r="AE36" s="105">
        <v>0</v>
      </c>
      <c r="AF36" s="43"/>
      <c r="AG36" s="105">
        <v>6042</v>
      </c>
      <c r="AH36" s="105">
        <v>6040</v>
      </c>
      <c r="AI36" s="105">
        <v>0</v>
      </c>
      <c r="AJ36" s="105">
        <v>0</v>
      </c>
      <c r="AK36" s="105">
        <v>0</v>
      </c>
    </row>
    <row r="37" spans="1:37">
      <c r="A37" s="140" t="s">
        <v>53</v>
      </c>
      <c r="B37" s="121">
        <v>3.6492999999999999E-3</v>
      </c>
      <c r="C37" s="105">
        <v>-2642</v>
      </c>
      <c r="D37" s="105">
        <v>-4096</v>
      </c>
      <c r="E37" s="105">
        <v>-3502</v>
      </c>
      <c r="F37" s="105">
        <v>-1955</v>
      </c>
      <c r="G37" s="105">
        <v>0</v>
      </c>
      <c r="H37" s="43"/>
      <c r="I37" s="105">
        <v>-926</v>
      </c>
      <c r="J37" s="105">
        <v>-922</v>
      </c>
      <c r="K37" s="105">
        <v>0</v>
      </c>
      <c r="L37" s="105">
        <v>0</v>
      </c>
      <c r="M37" s="105">
        <v>0</v>
      </c>
      <c r="N37" s="43"/>
      <c r="O37" s="105">
        <v>-423</v>
      </c>
      <c r="P37" s="105">
        <v>-1880</v>
      </c>
      <c r="Q37" s="105">
        <v>-3502</v>
      </c>
      <c r="R37" s="105">
        <v>-1955</v>
      </c>
      <c r="S37" s="105">
        <v>0</v>
      </c>
      <c r="T37" s="43"/>
      <c r="U37" s="105">
        <v>0</v>
      </c>
      <c r="V37" s="105">
        <v>0</v>
      </c>
      <c r="W37" s="105">
        <v>0</v>
      </c>
      <c r="X37" s="105">
        <v>0</v>
      </c>
      <c r="Y37" s="105">
        <v>0</v>
      </c>
      <c r="Z37" s="43"/>
      <c r="AA37" s="105">
        <v>4023</v>
      </c>
      <c r="AB37" s="105">
        <v>657</v>
      </c>
      <c r="AC37" s="105">
        <v>656</v>
      </c>
      <c r="AD37" s="105">
        <v>0</v>
      </c>
      <c r="AE37" s="105">
        <v>0</v>
      </c>
      <c r="AF37" s="43"/>
      <c r="AG37" s="105">
        <v>657</v>
      </c>
      <c r="AH37" s="105">
        <v>656</v>
      </c>
      <c r="AI37" s="105">
        <v>0</v>
      </c>
      <c r="AJ37" s="105">
        <v>0</v>
      </c>
      <c r="AK37" s="105">
        <v>0</v>
      </c>
    </row>
    <row r="38" spans="1:37">
      <c r="A38" s="140" t="s">
        <v>54</v>
      </c>
      <c r="B38" s="121">
        <v>3.4133000000000002E-3</v>
      </c>
      <c r="C38" s="105">
        <v>-186</v>
      </c>
      <c r="D38" s="105">
        <v>-1492</v>
      </c>
      <c r="E38" s="105">
        <v>-3149</v>
      </c>
      <c r="F38" s="105">
        <v>-1758</v>
      </c>
      <c r="G38" s="105">
        <v>0</v>
      </c>
      <c r="H38" s="43"/>
      <c r="I38" s="105">
        <v>-833</v>
      </c>
      <c r="J38" s="105">
        <v>-829</v>
      </c>
      <c r="K38" s="105">
        <v>0</v>
      </c>
      <c r="L38" s="105">
        <v>0</v>
      </c>
      <c r="M38" s="105">
        <v>0</v>
      </c>
      <c r="N38" s="43"/>
      <c r="O38" s="105">
        <v>-381</v>
      </c>
      <c r="P38" s="105">
        <v>-1690</v>
      </c>
      <c r="Q38" s="105">
        <v>-3149</v>
      </c>
      <c r="R38" s="105">
        <v>-1758</v>
      </c>
      <c r="S38" s="105">
        <v>0</v>
      </c>
      <c r="T38" s="43"/>
      <c r="U38" s="105">
        <v>0</v>
      </c>
      <c r="V38" s="105">
        <v>0</v>
      </c>
      <c r="W38" s="105">
        <v>0</v>
      </c>
      <c r="X38" s="105">
        <v>0</v>
      </c>
      <c r="Y38" s="105">
        <v>0</v>
      </c>
      <c r="Z38" s="43"/>
      <c r="AA38" s="105">
        <v>2685</v>
      </c>
      <c r="AB38" s="105">
        <v>1945</v>
      </c>
      <c r="AC38" s="105">
        <v>1944</v>
      </c>
      <c r="AD38" s="105">
        <v>0</v>
      </c>
      <c r="AE38" s="105">
        <v>0</v>
      </c>
      <c r="AF38" s="43"/>
      <c r="AG38" s="105">
        <v>1945</v>
      </c>
      <c r="AH38" s="105">
        <v>1944</v>
      </c>
      <c r="AI38" s="105">
        <v>0</v>
      </c>
      <c r="AJ38" s="105">
        <v>0</v>
      </c>
      <c r="AK38" s="105">
        <v>0</v>
      </c>
    </row>
    <row r="39" spans="1:37">
      <c r="A39" s="140" t="s">
        <v>55</v>
      </c>
      <c r="B39" s="121">
        <v>3.7785899999999997E-2</v>
      </c>
      <c r="C39" s="105">
        <v>-95081</v>
      </c>
      <c r="D39" s="105">
        <v>-111614</v>
      </c>
      <c r="E39" s="105">
        <v>-39867</v>
      </c>
      <c r="F39" s="105">
        <v>-22254</v>
      </c>
      <c r="G39" s="105">
        <v>0</v>
      </c>
      <c r="H39" s="43"/>
      <c r="I39" s="105">
        <v>-10541</v>
      </c>
      <c r="J39" s="105">
        <v>-10496</v>
      </c>
      <c r="K39" s="105">
        <v>0</v>
      </c>
      <c r="L39" s="105">
        <v>0</v>
      </c>
      <c r="M39" s="105">
        <v>0</v>
      </c>
      <c r="N39" s="43"/>
      <c r="O39" s="105">
        <v>-4820</v>
      </c>
      <c r="P39" s="105">
        <v>-21398</v>
      </c>
      <c r="Q39" s="105">
        <v>-39867</v>
      </c>
      <c r="R39" s="105">
        <v>-22254</v>
      </c>
      <c r="S39" s="105">
        <v>0</v>
      </c>
      <c r="T39" s="43"/>
      <c r="U39" s="105">
        <v>0</v>
      </c>
      <c r="V39" s="105">
        <v>0</v>
      </c>
      <c r="W39" s="105">
        <v>0</v>
      </c>
      <c r="X39" s="105">
        <v>0</v>
      </c>
      <c r="Y39" s="105">
        <v>0</v>
      </c>
      <c r="Z39" s="43"/>
      <c r="AA39" s="105">
        <v>3800</v>
      </c>
      <c r="AB39" s="105">
        <v>0</v>
      </c>
      <c r="AC39" s="105">
        <v>0</v>
      </c>
      <c r="AD39" s="105">
        <v>0</v>
      </c>
      <c r="AE39" s="105">
        <v>0</v>
      </c>
      <c r="AF39" s="43"/>
      <c r="AG39" s="105">
        <v>0</v>
      </c>
      <c r="AH39" s="105">
        <v>0</v>
      </c>
      <c r="AI39" s="105">
        <v>0</v>
      </c>
      <c r="AJ39" s="105">
        <v>0</v>
      </c>
      <c r="AK39" s="105">
        <v>0</v>
      </c>
    </row>
    <row r="40" spans="1:37">
      <c r="A40" s="140" t="s">
        <v>56</v>
      </c>
      <c r="B40" s="121">
        <v>3.2490000000000002E-3</v>
      </c>
      <c r="C40" s="105">
        <v>2028</v>
      </c>
      <c r="D40" s="105">
        <v>902</v>
      </c>
      <c r="E40" s="105">
        <v>-2710</v>
      </c>
      <c r="F40" s="105">
        <v>-1513</v>
      </c>
      <c r="G40" s="105">
        <v>0</v>
      </c>
      <c r="H40" s="43"/>
      <c r="I40" s="105">
        <v>-717</v>
      </c>
      <c r="J40" s="105">
        <v>-714</v>
      </c>
      <c r="K40" s="105">
        <v>0</v>
      </c>
      <c r="L40" s="105">
        <v>0</v>
      </c>
      <c r="M40" s="105">
        <v>0</v>
      </c>
      <c r="N40" s="43"/>
      <c r="O40" s="105">
        <v>-328</v>
      </c>
      <c r="P40" s="105">
        <v>-1455</v>
      </c>
      <c r="Q40" s="105">
        <v>-2710</v>
      </c>
      <c r="R40" s="105">
        <v>-1513</v>
      </c>
      <c r="S40" s="105">
        <v>0</v>
      </c>
      <c r="T40" s="43"/>
      <c r="U40" s="105">
        <v>0</v>
      </c>
      <c r="V40" s="105">
        <v>0</v>
      </c>
      <c r="W40" s="105">
        <v>0</v>
      </c>
      <c r="X40" s="105">
        <v>0</v>
      </c>
      <c r="Y40" s="105">
        <v>0</v>
      </c>
      <c r="Z40" s="43"/>
      <c r="AA40" s="105">
        <v>1892</v>
      </c>
      <c r="AB40" s="105">
        <v>1892</v>
      </c>
      <c r="AC40" s="105">
        <v>1890</v>
      </c>
      <c r="AD40" s="105">
        <v>0</v>
      </c>
      <c r="AE40" s="105">
        <v>0</v>
      </c>
      <c r="AF40" s="43"/>
      <c r="AG40" s="105">
        <v>3073</v>
      </c>
      <c r="AH40" s="105">
        <v>3071</v>
      </c>
      <c r="AI40" s="105">
        <v>0</v>
      </c>
      <c r="AJ40" s="105">
        <v>0</v>
      </c>
      <c r="AK40" s="105">
        <v>0</v>
      </c>
    </row>
    <row r="41" spans="1:37">
      <c r="A41" s="140" t="s">
        <v>57</v>
      </c>
      <c r="B41" s="121">
        <v>3.4403200000000002E-2</v>
      </c>
      <c r="C41" s="105">
        <v>-3511</v>
      </c>
      <c r="D41" s="105">
        <v>-16590</v>
      </c>
      <c r="E41" s="105">
        <v>-31540</v>
      </c>
      <c r="F41" s="105">
        <v>-17605</v>
      </c>
      <c r="G41" s="105">
        <v>0</v>
      </c>
      <c r="H41" s="43"/>
      <c r="I41" s="105">
        <v>-8339</v>
      </c>
      <c r="J41" s="105">
        <v>-8304</v>
      </c>
      <c r="K41" s="105">
        <v>0</v>
      </c>
      <c r="L41" s="105">
        <v>0</v>
      </c>
      <c r="M41" s="105">
        <v>0</v>
      </c>
      <c r="N41" s="43"/>
      <c r="O41" s="105">
        <v>-3813</v>
      </c>
      <c r="P41" s="105">
        <v>-16928</v>
      </c>
      <c r="Q41" s="105">
        <v>-31540</v>
      </c>
      <c r="R41" s="105">
        <v>-17605</v>
      </c>
      <c r="S41" s="105">
        <v>0</v>
      </c>
      <c r="T41" s="43"/>
      <c r="U41" s="105">
        <v>0</v>
      </c>
      <c r="V41" s="105">
        <v>0</v>
      </c>
      <c r="W41" s="105">
        <v>0</v>
      </c>
      <c r="X41" s="105">
        <v>0</v>
      </c>
      <c r="Y41" s="105">
        <v>0</v>
      </c>
      <c r="Z41" s="43"/>
      <c r="AA41" s="105">
        <v>29588</v>
      </c>
      <c r="AB41" s="105">
        <v>16458</v>
      </c>
      <c r="AC41" s="105">
        <v>16458</v>
      </c>
      <c r="AD41" s="105">
        <v>0</v>
      </c>
      <c r="AE41" s="105">
        <v>0</v>
      </c>
      <c r="AF41" s="43"/>
      <c r="AG41" s="105">
        <v>16458</v>
      </c>
      <c r="AH41" s="105">
        <v>16458</v>
      </c>
      <c r="AI41" s="105">
        <v>0</v>
      </c>
      <c r="AJ41" s="105">
        <v>0</v>
      </c>
      <c r="AK41" s="105">
        <v>0</v>
      </c>
    </row>
    <row r="42" spans="1:37">
      <c r="A42" s="140" t="s">
        <v>58</v>
      </c>
      <c r="B42" s="121">
        <v>5.6563000000000004E-3</v>
      </c>
      <c r="C42" s="105">
        <v>-3397</v>
      </c>
      <c r="D42" s="105">
        <v>-5711</v>
      </c>
      <c r="E42" s="105">
        <v>-5577</v>
      </c>
      <c r="F42" s="105">
        <v>-3113</v>
      </c>
      <c r="G42" s="105">
        <v>0</v>
      </c>
      <c r="H42" s="43"/>
      <c r="I42" s="105">
        <v>-1475</v>
      </c>
      <c r="J42" s="105">
        <v>-1468</v>
      </c>
      <c r="K42" s="105">
        <v>0</v>
      </c>
      <c r="L42" s="105">
        <v>0</v>
      </c>
      <c r="M42" s="105">
        <v>0</v>
      </c>
      <c r="N42" s="43"/>
      <c r="O42" s="105">
        <v>-674</v>
      </c>
      <c r="P42" s="105">
        <v>-2993</v>
      </c>
      <c r="Q42" s="105">
        <v>-5577</v>
      </c>
      <c r="R42" s="105">
        <v>-3113</v>
      </c>
      <c r="S42" s="105">
        <v>0</v>
      </c>
      <c r="T42" s="43"/>
      <c r="U42" s="105">
        <v>0</v>
      </c>
      <c r="V42" s="105">
        <v>0</v>
      </c>
      <c r="W42" s="105">
        <v>0</v>
      </c>
      <c r="X42" s="105">
        <v>0</v>
      </c>
      <c r="Y42" s="105">
        <v>0</v>
      </c>
      <c r="Z42" s="43"/>
      <c r="AA42" s="105">
        <v>3201</v>
      </c>
      <c r="AB42" s="105">
        <v>2835</v>
      </c>
      <c r="AC42" s="105">
        <v>2833</v>
      </c>
      <c r="AD42" s="105">
        <v>0</v>
      </c>
      <c r="AE42" s="105">
        <v>0</v>
      </c>
      <c r="AF42" s="43"/>
      <c r="AG42" s="105">
        <v>2835</v>
      </c>
      <c r="AH42" s="105">
        <v>2833</v>
      </c>
      <c r="AI42" s="105">
        <v>0</v>
      </c>
      <c r="AJ42" s="105">
        <v>0</v>
      </c>
      <c r="AK42" s="105">
        <v>0</v>
      </c>
    </row>
    <row r="43" spans="1:37">
      <c r="A43" s="140" t="s">
        <v>59</v>
      </c>
      <c r="B43" s="121">
        <v>0.1181697</v>
      </c>
      <c r="C43" s="105">
        <v>56366</v>
      </c>
      <c r="D43" s="105">
        <v>47706</v>
      </c>
      <c r="E43" s="105">
        <v>-20887</v>
      </c>
      <c r="F43" s="105">
        <v>-11659</v>
      </c>
      <c r="G43" s="105">
        <v>0</v>
      </c>
      <c r="H43" s="43"/>
      <c r="I43" s="105">
        <v>-5523</v>
      </c>
      <c r="J43" s="105">
        <v>-5499</v>
      </c>
      <c r="K43" s="105">
        <v>0</v>
      </c>
      <c r="L43" s="105">
        <v>0</v>
      </c>
      <c r="M43" s="105">
        <v>0</v>
      </c>
      <c r="N43" s="43"/>
      <c r="O43" s="105">
        <v>-2525</v>
      </c>
      <c r="P43" s="105">
        <v>-11210</v>
      </c>
      <c r="Q43" s="105">
        <v>-20887</v>
      </c>
      <c r="R43" s="105">
        <v>-11659</v>
      </c>
      <c r="S43" s="105">
        <v>0</v>
      </c>
      <c r="T43" s="43"/>
      <c r="U43" s="105">
        <v>0</v>
      </c>
      <c r="V43" s="105">
        <v>0</v>
      </c>
      <c r="W43" s="105">
        <v>0</v>
      </c>
      <c r="X43" s="105">
        <v>0</v>
      </c>
      <c r="Y43" s="105">
        <v>0</v>
      </c>
      <c r="Z43" s="43"/>
      <c r="AA43" s="105">
        <v>4841</v>
      </c>
      <c r="AB43" s="105">
        <v>0</v>
      </c>
      <c r="AC43" s="105">
        <v>0</v>
      </c>
      <c r="AD43" s="105">
        <v>0</v>
      </c>
      <c r="AE43" s="105">
        <v>0</v>
      </c>
      <c r="AF43" s="43"/>
      <c r="AG43" s="105">
        <v>598685</v>
      </c>
      <c r="AH43" s="105">
        <v>598684</v>
      </c>
      <c r="AI43" s="105">
        <v>0</v>
      </c>
      <c r="AJ43" s="105">
        <v>0</v>
      </c>
      <c r="AK43" s="105">
        <v>0</v>
      </c>
    </row>
    <row r="44" spans="1:37">
      <c r="A44" s="140" t="s">
        <v>60</v>
      </c>
      <c r="B44" s="121">
        <v>7.4640000000000004E-4</v>
      </c>
      <c r="C44" s="105">
        <v>273</v>
      </c>
      <c r="D44" s="105">
        <v>-12</v>
      </c>
      <c r="E44" s="105">
        <v>-688</v>
      </c>
      <c r="F44" s="105">
        <v>-384</v>
      </c>
      <c r="G44" s="105">
        <v>0</v>
      </c>
      <c r="H44" s="43"/>
      <c r="I44" s="105">
        <v>-182</v>
      </c>
      <c r="J44" s="105">
        <v>-181</v>
      </c>
      <c r="K44" s="105">
        <v>0</v>
      </c>
      <c r="L44" s="105">
        <v>0</v>
      </c>
      <c r="M44" s="105">
        <v>0</v>
      </c>
      <c r="N44" s="43"/>
      <c r="O44" s="105">
        <v>-83</v>
      </c>
      <c r="P44" s="105">
        <v>-369</v>
      </c>
      <c r="Q44" s="105">
        <v>-688</v>
      </c>
      <c r="R44" s="105">
        <v>-384</v>
      </c>
      <c r="S44" s="105">
        <v>0</v>
      </c>
      <c r="T44" s="43"/>
      <c r="U44" s="105">
        <v>0</v>
      </c>
      <c r="V44" s="105">
        <v>0</v>
      </c>
      <c r="W44" s="105">
        <v>0</v>
      </c>
      <c r="X44" s="105">
        <v>0</v>
      </c>
      <c r="Y44" s="105">
        <v>0</v>
      </c>
      <c r="Z44" s="43"/>
      <c r="AA44" s="105">
        <v>731</v>
      </c>
      <c r="AB44" s="105">
        <v>731</v>
      </c>
      <c r="AC44" s="105">
        <v>732</v>
      </c>
      <c r="AD44" s="105">
        <v>0</v>
      </c>
      <c r="AE44" s="105">
        <v>0</v>
      </c>
      <c r="AF44" s="43"/>
      <c r="AG44" s="105">
        <v>731</v>
      </c>
      <c r="AH44" s="105">
        <v>732</v>
      </c>
      <c r="AI44" s="105">
        <v>0</v>
      </c>
      <c r="AJ44" s="105">
        <v>0</v>
      </c>
      <c r="AK44" s="105">
        <v>0</v>
      </c>
    </row>
    <row r="45" spans="1:37">
      <c r="A45" s="140" t="s">
        <v>61</v>
      </c>
      <c r="B45" s="121">
        <v>9.6000000000000002E-4</v>
      </c>
      <c r="C45" s="105">
        <v>-8025</v>
      </c>
      <c r="D45" s="105">
        <v>-8747</v>
      </c>
      <c r="E45" s="105">
        <v>-1743</v>
      </c>
      <c r="F45" s="105">
        <v>-973</v>
      </c>
      <c r="G45" s="105">
        <v>0</v>
      </c>
      <c r="H45" s="43"/>
      <c r="I45" s="105">
        <v>-461</v>
      </c>
      <c r="J45" s="105">
        <v>-459</v>
      </c>
      <c r="K45" s="105">
        <v>0</v>
      </c>
      <c r="L45" s="105">
        <v>0</v>
      </c>
      <c r="M45" s="105">
        <v>0</v>
      </c>
      <c r="N45" s="43"/>
      <c r="O45" s="105">
        <v>-211</v>
      </c>
      <c r="P45" s="105">
        <v>-936</v>
      </c>
      <c r="Q45" s="105">
        <v>-1743</v>
      </c>
      <c r="R45" s="105">
        <v>-973</v>
      </c>
      <c r="S45" s="105">
        <v>0</v>
      </c>
      <c r="T45" s="43"/>
      <c r="U45" s="105">
        <v>0</v>
      </c>
      <c r="V45" s="105">
        <v>0</v>
      </c>
      <c r="W45" s="105">
        <v>0</v>
      </c>
      <c r="X45" s="105">
        <v>0</v>
      </c>
      <c r="Y45" s="105">
        <v>0</v>
      </c>
      <c r="Z45" s="43"/>
      <c r="AA45" s="105">
        <v>0</v>
      </c>
      <c r="AB45" s="105">
        <v>0</v>
      </c>
      <c r="AC45" s="105">
        <v>0</v>
      </c>
      <c r="AD45" s="105">
        <v>0</v>
      </c>
      <c r="AE45" s="105">
        <v>0</v>
      </c>
      <c r="AF45" s="43"/>
      <c r="AG45" s="105">
        <v>0</v>
      </c>
      <c r="AH45" s="105">
        <v>0</v>
      </c>
      <c r="AI45" s="105">
        <v>0</v>
      </c>
      <c r="AJ45" s="105">
        <v>0</v>
      </c>
      <c r="AK45" s="105">
        <v>0</v>
      </c>
    </row>
    <row r="46" spans="1:37">
      <c r="A46" s="140" t="s">
        <v>62</v>
      </c>
      <c r="B46" s="121">
        <v>4.0223999999999998E-3</v>
      </c>
      <c r="C46" s="105">
        <v>-2089</v>
      </c>
      <c r="D46" s="105">
        <v>-3790</v>
      </c>
      <c r="E46" s="105">
        <v>-4102</v>
      </c>
      <c r="F46" s="105">
        <v>-2290</v>
      </c>
      <c r="G46" s="105">
        <v>0</v>
      </c>
      <c r="H46" s="43"/>
      <c r="I46" s="105">
        <v>-1085</v>
      </c>
      <c r="J46" s="105">
        <v>-1080</v>
      </c>
      <c r="K46" s="105">
        <v>0</v>
      </c>
      <c r="L46" s="105">
        <v>0</v>
      </c>
      <c r="M46" s="105">
        <v>0</v>
      </c>
      <c r="N46" s="43"/>
      <c r="O46" s="105">
        <v>-496</v>
      </c>
      <c r="P46" s="105">
        <v>-2202</v>
      </c>
      <c r="Q46" s="105">
        <v>-4102</v>
      </c>
      <c r="R46" s="105">
        <v>-2290</v>
      </c>
      <c r="S46" s="105">
        <v>0</v>
      </c>
      <c r="T46" s="43"/>
      <c r="U46" s="105">
        <v>0</v>
      </c>
      <c r="V46" s="105">
        <v>0</v>
      </c>
      <c r="W46" s="105">
        <v>0</v>
      </c>
      <c r="X46" s="105">
        <v>0</v>
      </c>
      <c r="Y46" s="105">
        <v>0</v>
      </c>
      <c r="Z46" s="43"/>
      <c r="AA46" s="105">
        <v>4004</v>
      </c>
      <c r="AB46" s="105">
        <v>3371</v>
      </c>
      <c r="AC46" s="105">
        <v>3371</v>
      </c>
      <c r="AD46" s="105">
        <v>0</v>
      </c>
      <c r="AE46" s="105">
        <v>0</v>
      </c>
      <c r="AF46" s="43"/>
      <c r="AG46" s="105">
        <v>3371</v>
      </c>
      <c r="AH46" s="105">
        <v>3371</v>
      </c>
      <c r="AI46" s="105">
        <v>0</v>
      </c>
      <c r="AJ46" s="105">
        <v>0</v>
      </c>
      <c r="AK46" s="105">
        <v>0</v>
      </c>
    </row>
    <row r="47" spans="1:37">
      <c r="A47" s="140" t="s">
        <v>63</v>
      </c>
      <c r="B47" s="121">
        <v>1.0975E-3</v>
      </c>
      <c r="C47" s="105">
        <v>16</v>
      </c>
      <c r="D47" s="105">
        <v>-355</v>
      </c>
      <c r="E47" s="105">
        <v>-889</v>
      </c>
      <c r="F47" s="105">
        <v>-496</v>
      </c>
      <c r="G47" s="105">
        <v>0</v>
      </c>
      <c r="H47" s="43"/>
      <c r="I47" s="105">
        <v>-235</v>
      </c>
      <c r="J47" s="105">
        <v>-234</v>
      </c>
      <c r="K47" s="105">
        <v>0</v>
      </c>
      <c r="L47" s="105">
        <v>0</v>
      </c>
      <c r="M47" s="105">
        <v>0</v>
      </c>
      <c r="N47" s="43"/>
      <c r="O47" s="105">
        <v>-107</v>
      </c>
      <c r="P47" s="105">
        <v>-477</v>
      </c>
      <c r="Q47" s="105">
        <v>-889</v>
      </c>
      <c r="R47" s="105">
        <v>-496</v>
      </c>
      <c r="S47" s="105">
        <v>0</v>
      </c>
      <c r="T47" s="43"/>
      <c r="U47" s="105">
        <v>0</v>
      </c>
      <c r="V47" s="105">
        <v>0</v>
      </c>
      <c r="W47" s="105">
        <v>0</v>
      </c>
      <c r="X47" s="105">
        <v>0</v>
      </c>
      <c r="Y47" s="105">
        <v>0</v>
      </c>
      <c r="Z47" s="43"/>
      <c r="AA47" s="105">
        <v>648</v>
      </c>
      <c r="AB47" s="105">
        <v>0</v>
      </c>
      <c r="AC47" s="105">
        <v>0</v>
      </c>
      <c r="AD47" s="105">
        <v>0</v>
      </c>
      <c r="AE47" s="105">
        <v>0</v>
      </c>
      <c r="AF47" s="43"/>
      <c r="AG47" s="105">
        <v>591</v>
      </c>
      <c r="AH47" s="105">
        <v>590</v>
      </c>
      <c r="AI47" s="105">
        <v>0</v>
      </c>
      <c r="AJ47" s="105">
        <v>0</v>
      </c>
      <c r="AK47" s="105">
        <v>0</v>
      </c>
    </row>
    <row r="48" spans="1:37">
      <c r="A48" s="140" t="s">
        <v>64</v>
      </c>
      <c r="B48" s="121">
        <v>4.1201099999999997E-2</v>
      </c>
      <c r="C48" s="105">
        <v>-3157</v>
      </c>
      <c r="D48" s="105">
        <v>-18020</v>
      </c>
      <c r="E48" s="105">
        <v>-35839</v>
      </c>
      <c r="F48" s="105">
        <v>-20005</v>
      </c>
      <c r="G48" s="105">
        <v>0</v>
      </c>
      <c r="H48" s="43"/>
      <c r="I48" s="105">
        <v>-9476</v>
      </c>
      <c r="J48" s="105">
        <v>-9436</v>
      </c>
      <c r="K48" s="105">
        <v>0</v>
      </c>
      <c r="L48" s="105">
        <v>0</v>
      </c>
      <c r="M48" s="105">
        <v>0</v>
      </c>
      <c r="N48" s="43"/>
      <c r="O48" s="105">
        <v>-4333</v>
      </c>
      <c r="P48" s="105">
        <v>-19236</v>
      </c>
      <c r="Q48" s="105">
        <v>-35839</v>
      </c>
      <c r="R48" s="105">
        <v>-20005</v>
      </c>
      <c r="S48" s="105">
        <v>0</v>
      </c>
      <c r="T48" s="43"/>
      <c r="U48" s="105">
        <v>0</v>
      </c>
      <c r="V48" s="105">
        <v>0</v>
      </c>
      <c r="W48" s="105">
        <v>0</v>
      </c>
      <c r="X48" s="105">
        <v>0</v>
      </c>
      <c r="Y48" s="105">
        <v>0</v>
      </c>
      <c r="Z48" s="43"/>
      <c r="AA48" s="105">
        <v>16494</v>
      </c>
      <c r="AB48" s="105">
        <v>6190</v>
      </c>
      <c r="AC48" s="105">
        <v>6191</v>
      </c>
      <c r="AD48" s="105">
        <v>0</v>
      </c>
      <c r="AE48" s="105">
        <v>0</v>
      </c>
      <c r="AF48" s="43"/>
      <c r="AG48" s="105">
        <v>10652</v>
      </c>
      <c r="AH48" s="105">
        <v>10652</v>
      </c>
      <c r="AI48" s="105">
        <v>0</v>
      </c>
      <c r="AJ48" s="105">
        <v>0</v>
      </c>
      <c r="AK48" s="105">
        <v>0</v>
      </c>
    </row>
    <row r="49" spans="1:37">
      <c r="A49" s="140" t="s">
        <v>65</v>
      </c>
      <c r="B49" s="121">
        <v>3.4440999999999999E-3</v>
      </c>
      <c r="C49" s="105">
        <v>2469</v>
      </c>
      <c r="D49" s="105">
        <v>1216</v>
      </c>
      <c r="E49" s="105">
        <v>-3022</v>
      </c>
      <c r="F49" s="105">
        <v>-1687</v>
      </c>
      <c r="G49" s="105">
        <v>0</v>
      </c>
      <c r="H49" s="43"/>
      <c r="I49" s="105">
        <v>-799</v>
      </c>
      <c r="J49" s="105">
        <v>-796</v>
      </c>
      <c r="K49" s="105">
        <v>0</v>
      </c>
      <c r="L49" s="105">
        <v>0</v>
      </c>
      <c r="M49" s="105">
        <v>0</v>
      </c>
      <c r="N49" s="43"/>
      <c r="O49" s="105">
        <v>-365</v>
      </c>
      <c r="P49" s="105">
        <v>-1622</v>
      </c>
      <c r="Q49" s="105">
        <v>-3022</v>
      </c>
      <c r="R49" s="105">
        <v>-1687</v>
      </c>
      <c r="S49" s="105">
        <v>0</v>
      </c>
      <c r="T49" s="43"/>
      <c r="U49" s="105">
        <v>0</v>
      </c>
      <c r="V49" s="105">
        <v>0</v>
      </c>
      <c r="W49" s="105">
        <v>0</v>
      </c>
      <c r="X49" s="105">
        <v>0</v>
      </c>
      <c r="Y49" s="105">
        <v>0</v>
      </c>
      <c r="Z49" s="43"/>
      <c r="AA49" s="105">
        <v>4333</v>
      </c>
      <c r="AB49" s="105">
        <v>3445</v>
      </c>
      <c r="AC49" s="105">
        <v>3445</v>
      </c>
      <c r="AD49" s="105">
        <v>0</v>
      </c>
      <c r="AE49" s="105">
        <v>0</v>
      </c>
      <c r="AF49" s="43"/>
      <c r="AG49" s="105">
        <v>3633</v>
      </c>
      <c r="AH49" s="105">
        <v>3634</v>
      </c>
      <c r="AI49" s="105">
        <v>0</v>
      </c>
      <c r="AJ49" s="105">
        <v>0</v>
      </c>
      <c r="AK49" s="105">
        <v>0</v>
      </c>
    </row>
    <row r="50" spans="1:37">
      <c r="A50" s="140" t="s">
        <v>66</v>
      </c>
      <c r="B50" s="121">
        <v>1.05699E-2</v>
      </c>
      <c r="C50" s="105">
        <v>-7591</v>
      </c>
      <c r="D50" s="105">
        <v>-12073</v>
      </c>
      <c r="E50" s="105">
        <v>-10802</v>
      </c>
      <c r="F50" s="105">
        <v>-6029</v>
      </c>
      <c r="G50" s="105">
        <v>0</v>
      </c>
      <c r="H50" s="43"/>
      <c r="I50" s="105">
        <v>-2856</v>
      </c>
      <c r="J50" s="105">
        <v>-2844</v>
      </c>
      <c r="K50" s="105">
        <v>0</v>
      </c>
      <c r="L50" s="105">
        <v>0</v>
      </c>
      <c r="M50" s="105">
        <v>0</v>
      </c>
      <c r="N50" s="43"/>
      <c r="O50" s="105">
        <v>-1306</v>
      </c>
      <c r="P50" s="105">
        <v>-5798</v>
      </c>
      <c r="Q50" s="105">
        <v>-10802</v>
      </c>
      <c r="R50" s="105">
        <v>-6029</v>
      </c>
      <c r="S50" s="105">
        <v>0</v>
      </c>
      <c r="T50" s="43"/>
      <c r="U50" s="105">
        <v>0</v>
      </c>
      <c r="V50" s="105">
        <v>0</v>
      </c>
      <c r="W50" s="105">
        <v>0</v>
      </c>
      <c r="X50" s="105">
        <v>0</v>
      </c>
      <c r="Y50" s="105">
        <v>0</v>
      </c>
      <c r="Z50" s="43"/>
      <c r="AA50" s="105">
        <v>10506</v>
      </c>
      <c r="AB50" s="105">
        <v>6924</v>
      </c>
      <c r="AC50" s="105">
        <v>6923</v>
      </c>
      <c r="AD50" s="105">
        <v>0</v>
      </c>
      <c r="AE50" s="105">
        <v>0</v>
      </c>
      <c r="AF50" s="43"/>
      <c r="AG50" s="105">
        <v>6924</v>
      </c>
      <c r="AH50" s="105">
        <v>6923</v>
      </c>
      <c r="AI50" s="105">
        <v>0</v>
      </c>
      <c r="AJ50" s="105">
        <v>0</v>
      </c>
      <c r="AK50" s="105">
        <v>0</v>
      </c>
    </row>
    <row r="51" spans="1:37">
      <c r="A51" s="140" t="s">
        <v>23</v>
      </c>
      <c r="B51" s="121">
        <v>6.8830999999999996E-3</v>
      </c>
      <c r="C51" s="105">
        <v>-331</v>
      </c>
      <c r="D51" s="105">
        <v>-2978</v>
      </c>
      <c r="E51" s="105">
        <v>-6383</v>
      </c>
      <c r="F51" s="105">
        <v>-3563</v>
      </c>
      <c r="G51" s="105">
        <v>0</v>
      </c>
      <c r="H51" s="43"/>
      <c r="I51" s="105">
        <v>-1688</v>
      </c>
      <c r="J51" s="105">
        <v>-1680</v>
      </c>
      <c r="K51" s="105">
        <v>0</v>
      </c>
      <c r="L51" s="105">
        <v>0</v>
      </c>
      <c r="M51" s="105">
        <v>0</v>
      </c>
      <c r="N51" s="43"/>
      <c r="O51" s="105">
        <v>-772</v>
      </c>
      <c r="P51" s="105">
        <v>-3426</v>
      </c>
      <c r="Q51" s="105">
        <v>-6383</v>
      </c>
      <c r="R51" s="105">
        <v>-3563</v>
      </c>
      <c r="S51" s="105">
        <v>0</v>
      </c>
      <c r="T51" s="43"/>
      <c r="U51" s="105">
        <v>0</v>
      </c>
      <c r="V51" s="105">
        <v>0</v>
      </c>
      <c r="W51" s="105">
        <v>0</v>
      </c>
      <c r="X51" s="105">
        <v>0</v>
      </c>
      <c r="Y51" s="105">
        <v>0</v>
      </c>
      <c r="Z51" s="43"/>
      <c r="AA51" s="105">
        <v>4214</v>
      </c>
      <c r="AB51" s="105">
        <v>4214</v>
      </c>
      <c r="AC51" s="105">
        <v>4213</v>
      </c>
      <c r="AD51" s="105">
        <v>0</v>
      </c>
      <c r="AE51" s="105">
        <v>0</v>
      </c>
      <c r="AF51" s="43"/>
      <c r="AG51" s="105">
        <v>4214</v>
      </c>
      <c r="AH51" s="105">
        <v>4213</v>
      </c>
      <c r="AI51" s="105">
        <v>0</v>
      </c>
      <c r="AJ51" s="105">
        <v>0</v>
      </c>
      <c r="AK51" s="105">
        <v>0</v>
      </c>
    </row>
    <row r="52" spans="1:37">
      <c r="A52" s="140" t="s">
        <v>67</v>
      </c>
      <c r="B52" s="121">
        <v>1.2132499999999999E-2</v>
      </c>
      <c r="C52" s="105">
        <v>-2282</v>
      </c>
      <c r="D52" s="105">
        <v>-7096</v>
      </c>
      <c r="E52" s="105">
        <v>-11609</v>
      </c>
      <c r="F52" s="105">
        <v>-6480</v>
      </c>
      <c r="G52" s="105">
        <v>0</v>
      </c>
      <c r="H52" s="43"/>
      <c r="I52" s="105">
        <v>-3069</v>
      </c>
      <c r="J52" s="105">
        <v>-3056</v>
      </c>
      <c r="K52" s="105">
        <v>0</v>
      </c>
      <c r="L52" s="105">
        <v>0</v>
      </c>
      <c r="M52" s="105">
        <v>0</v>
      </c>
      <c r="N52" s="43"/>
      <c r="O52" s="105">
        <v>-1404</v>
      </c>
      <c r="P52" s="105">
        <v>-6231</v>
      </c>
      <c r="Q52" s="105">
        <v>-11609</v>
      </c>
      <c r="R52" s="105">
        <v>-6480</v>
      </c>
      <c r="S52" s="105">
        <v>0</v>
      </c>
      <c r="T52" s="43"/>
      <c r="U52" s="105">
        <v>0</v>
      </c>
      <c r="V52" s="105">
        <v>0</v>
      </c>
      <c r="W52" s="105">
        <v>0</v>
      </c>
      <c r="X52" s="105">
        <v>0</v>
      </c>
      <c r="Y52" s="105">
        <v>0</v>
      </c>
      <c r="Z52" s="43"/>
      <c r="AA52" s="105">
        <v>10849</v>
      </c>
      <c r="AB52" s="105">
        <v>8425</v>
      </c>
      <c r="AC52" s="105">
        <v>8424</v>
      </c>
      <c r="AD52" s="105">
        <v>0</v>
      </c>
      <c r="AE52" s="105">
        <v>0</v>
      </c>
      <c r="AF52" s="43"/>
      <c r="AG52" s="105">
        <v>8425</v>
      </c>
      <c r="AH52" s="105">
        <v>8424</v>
      </c>
      <c r="AI52" s="105">
        <v>0</v>
      </c>
      <c r="AJ52" s="105">
        <v>0</v>
      </c>
      <c r="AK52" s="105">
        <v>0</v>
      </c>
    </row>
    <row r="53" spans="1:37">
      <c r="A53" s="140" t="s">
        <v>68</v>
      </c>
      <c r="B53" s="121">
        <v>1.5357000000000001E-3</v>
      </c>
      <c r="C53" s="105">
        <v>501</v>
      </c>
      <c r="D53" s="105">
        <v>-56</v>
      </c>
      <c r="E53" s="105">
        <v>-1343</v>
      </c>
      <c r="F53" s="105">
        <v>-749</v>
      </c>
      <c r="G53" s="105">
        <v>0</v>
      </c>
      <c r="H53" s="43"/>
      <c r="I53" s="105">
        <v>-355</v>
      </c>
      <c r="J53" s="105">
        <v>-353</v>
      </c>
      <c r="K53" s="105">
        <v>0</v>
      </c>
      <c r="L53" s="105">
        <v>0</v>
      </c>
      <c r="M53" s="105">
        <v>0</v>
      </c>
      <c r="N53" s="43"/>
      <c r="O53" s="105">
        <v>-162</v>
      </c>
      <c r="P53" s="105">
        <v>-721</v>
      </c>
      <c r="Q53" s="105">
        <v>-1343</v>
      </c>
      <c r="R53" s="105">
        <v>-749</v>
      </c>
      <c r="S53" s="105">
        <v>0</v>
      </c>
      <c r="T53" s="43"/>
      <c r="U53" s="105">
        <v>0</v>
      </c>
      <c r="V53" s="105">
        <v>0</v>
      </c>
      <c r="W53" s="105">
        <v>0</v>
      </c>
      <c r="X53" s="105">
        <v>0</v>
      </c>
      <c r="Y53" s="105">
        <v>0</v>
      </c>
      <c r="Z53" s="43"/>
      <c r="AA53" s="105">
        <v>1359</v>
      </c>
      <c r="AB53" s="105">
        <v>900</v>
      </c>
      <c r="AC53" s="105">
        <v>899</v>
      </c>
      <c r="AD53" s="105">
        <v>0</v>
      </c>
      <c r="AE53" s="105">
        <v>0</v>
      </c>
      <c r="AF53" s="43"/>
      <c r="AG53" s="105">
        <v>1018</v>
      </c>
      <c r="AH53" s="105">
        <v>1018</v>
      </c>
      <c r="AI53" s="105">
        <v>0</v>
      </c>
      <c r="AJ53" s="105">
        <v>0</v>
      </c>
      <c r="AK53" s="105">
        <v>0</v>
      </c>
    </row>
    <row r="54" spans="1:37">
      <c r="A54" s="140" t="s">
        <v>69</v>
      </c>
      <c r="B54" s="121">
        <v>4.1085000000000002E-3</v>
      </c>
      <c r="C54" s="105">
        <v>-2980</v>
      </c>
      <c r="D54" s="105">
        <v>-4866</v>
      </c>
      <c r="E54" s="105">
        <v>-4545</v>
      </c>
      <c r="F54" s="105">
        <v>-2537</v>
      </c>
      <c r="G54" s="105">
        <v>0</v>
      </c>
      <c r="H54" s="43"/>
      <c r="I54" s="105">
        <v>-1202</v>
      </c>
      <c r="J54" s="105">
        <v>-1197</v>
      </c>
      <c r="K54" s="105">
        <v>0</v>
      </c>
      <c r="L54" s="105">
        <v>0</v>
      </c>
      <c r="M54" s="105">
        <v>0</v>
      </c>
      <c r="N54" s="43"/>
      <c r="O54" s="105">
        <v>-550</v>
      </c>
      <c r="P54" s="105">
        <v>-2440</v>
      </c>
      <c r="Q54" s="105">
        <v>-4545</v>
      </c>
      <c r="R54" s="105">
        <v>-2537</v>
      </c>
      <c r="S54" s="105">
        <v>0</v>
      </c>
      <c r="T54" s="43"/>
      <c r="U54" s="105">
        <v>0</v>
      </c>
      <c r="V54" s="105">
        <v>0</v>
      </c>
      <c r="W54" s="105">
        <v>0</v>
      </c>
      <c r="X54" s="105">
        <v>0</v>
      </c>
      <c r="Y54" s="105">
        <v>0</v>
      </c>
      <c r="Z54" s="43"/>
      <c r="AA54" s="105">
        <v>5276</v>
      </c>
      <c r="AB54" s="105">
        <v>5276</v>
      </c>
      <c r="AC54" s="105">
        <v>5275</v>
      </c>
      <c r="AD54" s="105">
        <v>0</v>
      </c>
      <c r="AE54" s="105">
        <v>0</v>
      </c>
      <c r="AF54" s="43"/>
      <c r="AG54" s="105">
        <v>5276</v>
      </c>
      <c r="AH54" s="105">
        <v>5275</v>
      </c>
      <c r="AI54" s="105">
        <v>0</v>
      </c>
      <c r="AJ54" s="105">
        <v>0</v>
      </c>
      <c r="AK54" s="105">
        <v>0</v>
      </c>
    </row>
    <row r="55" spans="1:37">
      <c r="A55" s="140" t="s">
        <v>70</v>
      </c>
      <c r="B55" s="121">
        <v>3.8479999999999997E-4</v>
      </c>
      <c r="C55" s="105">
        <v>535</v>
      </c>
      <c r="D55" s="105">
        <v>414</v>
      </c>
      <c r="E55" s="105">
        <v>-293</v>
      </c>
      <c r="F55" s="105">
        <v>-164</v>
      </c>
      <c r="G55" s="105">
        <v>0</v>
      </c>
      <c r="H55" s="43"/>
      <c r="I55" s="105">
        <v>-78</v>
      </c>
      <c r="J55" s="105">
        <v>-77</v>
      </c>
      <c r="K55" s="105">
        <v>0</v>
      </c>
      <c r="L55" s="105">
        <v>0</v>
      </c>
      <c r="M55" s="105">
        <v>0</v>
      </c>
      <c r="N55" s="43"/>
      <c r="O55" s="105">
        <v>-35</v>
      </c>
      <c r="P55" s="105">
        <v>-157</v>
      </c>
      <c r="Q55" s="105">
        <v>-293</v>
      </c>
      <c r="R55" s="105">
        <v>-164</v>
      </c>
      <c r="S55" s="105">
        <v>0</v>
      </c>
      <c r="T55" s="43"/>
      <c r="U55" s="105">
        <v>0</v>
      </c>
      <c r="V55" s="105">
        <v>0</v>
      </c>
      <c r="W55" s="105">
        <v>0</v>
      </c>
      <c r="X55" s="105">
        <v>0</v>
      </c>
      <c r="Y55" s="105">
        <v>0</v>
      </c>
      <c r="Z55" s="43"/>
      <c r="AA55" s="105">
        <v>568</v>
      </c>
      <c r="AB55" s="105">
        <v>309</v>
      </c>
      <c r="AC55" s="105">
        <v>308</v>
      </c>
      <c r="AD55" s="105">
        <v>0</v>
      </c>
      <c r="AE55" s="105">
        <v>0</v>
      </c>
      <c r="AF55" s="43"/>
      <c r="AG55" s="105">
        <v>648</v>
      </c>
      <c r="AH55" s="105">
        <v>648</v>
      </c>
      <c r="AI55" s="105">
        <v>0</v>
      </c>
      <c r="AJ55" s="105">
        <v>0</v>
      </c>
      <c r="AK55" s="105">
        <v>0</v>
      </c>
    </row>
    <row r="56" spans="1:37">
      <c r="A56" s="140" t="s">
        <v>71</v>
      </c>
      <c r="B56" s="121">
        <v>1.8171799999999998E-2</v>
      </c>
      <c r="C56" s="105">
        <v>-13169</v>
      </c>
      <c r="D56" s="105">
        <v>-20792</v>
      </c>
      <c r="E56" s="105">
        <v>-18377</v>
      </c>
      <c r="F56" s="105">
        <v>-10258</v>
      </c>
      <c r="G56" s="105">
        <v>0</v>
      </c>
      <c r="H56" s="43"/>
      <c r="I56" s="105">
        <v>-4859</v>
      </c>
      <c r="J56" s="105">
        <v>-4838</v>
      </c>
      <c r="K56" s="105">
        <v>0</v>
      </c>
      <c r="L56" s="105">
        <v>0</v>
      </c>
      <c r="M56" s="105">
        <v>0</v>
      </c>
      <c r="N56" s="43"/>
      <c r="O56" s="105">
        <v>-2222</v>
      </c>
      <c r="P56" s="105">
        <v>-9863</v>
      </c>
      <c r="Q56" s="105">
        <v>-18377</v>
      </c>
      <c r="R56" s="105">
        <v>-10258</v>
      </c>
      <c r="S56" s="105">
        <v>0</v>
      </c>
      <c r="T56" s="43"/>
      <c r="U56" s="105">
        <v>0</v>
      </c>
      <c r="V56" s="105">
        <v>0</v>
      </c>
      <c r="W56" s="105">
        <v>0</v>
      </c>
      <c r="X56" s="105">
        <v>0</v>
      </c>
      <c r="Y56" s="105">
        <v>0</v>
      </c>
      <c r="Z56" s="43"/>
      <c r="AA56" s="105">
        <v>10600</v>
      </c>
      <c r="AB56" s="105">
        <v>10328</v>
      </c>
      <c r="AC56" s="105">
        <v>10326</v>
      </c>
      <c r="AD56" s="105">
        <v>0</v>
      </c>
      <c r="AE56" s="105">
        <v>0</v>
      </c>
      <c r="AF56" s="43"/>
      <c r="AG56" s="105">
        <v>10328</v>
      </c>
      <c r="AH56" s="105">
        <v>10326</v>
      </c>
      <c r="AI56" s="105">
        <v>0</v>
      </c>
      <c r="AJ56" s="105">
        <v>0</v>
      </c>
      <c r="AK56" s="105">
        <v>0</v>
      </c>
    </row>
    <row r="57" spans="1:37">
      <c r="A57" s="140" t="s">
        <v>72</v>
      </c>
      <c r="B57" s="121">
        <v>5.6487999999999998E-3</v>
      </c>
      <c r="C57" s="105">
        <v>-2140</v>
      </c>
      <c r="D57" s="105">
        <v>-4357</v>
      </c>
      <c r="E57" s="105">
        <v>-5349</v>
      </c>
      <c r="F57" s="105">
        <v>-2986</v>
      </c>
      <c r="G57" s="105">
        <v>0</v>
      </c>
      <c r="H57" s="43"/>
      <c r="I57" s="105">
        <v>-1414</v>
      </c>
      <c r="J57" s="105">
        <v>-1408</v>
      </c>
      <c r="K57" s="105">
        <v>0</v>
      </c>
      <c r="L57" s="105">
        <v>0</v>
      </c>
      <c r="M57" s="105">
        <v>0</v>
      </c>
      <c r="N57" s="43"/>
      <c r="O57" s="105">
        <v>-647</v>
      </c>
      <c r="P57" s="105">
        <v>-2871</v>
      </c>
      <c r="Q57" s="105">
        <v>-5349</v>
      </c>
      <c r="R57" s="105">
        <v>-2986</v>
      </c>
      <c r="S57" s="105">
        <v>0</v>
      </c>
      <c r="T57" s="43"/>
      <c r="U57" s="105">
        <v>0</v>
      </c>
      <c r="V57" s="105">
        <v>0</v>
      </c>
      <c r="W57" s="105">
        <v>0</v>
      </c>
      <c r="X57" s="105">
        <v>0</v>
      </c>
      <c r="Y57" s="105">
        <v>0</v>
      </c>
      <c r="Z57" s="43"/>
      <c r="AA57" s="105">
        <v>6863</v>
      </c>
      <c r="AB57" s="105">
        <v>2423</v>
      </c>
      <c r="AC57" s="105">
        <v>2424</v>
      </c>
      <c r="AD57" s="105">
        <v>0</v>
      </c>
      <c r="AE57" s="105">
        <v>0</v>
      </c>
      <c r="AF57" s="43"/>
      <c r="AG57" s="105">
        <v>2423</v>
      </c>
      <c r="AH57" s="105">
        <v>2424</v>
      </c>
      <c r="AI57" s="105">
        <v>0</v>
      </c>
      <c r="AJ57" s="105">
        <v>0</v>
      </c>
      <c r="AK57" s="105">
        <v>0</v>
      </c>
    </row>
    <row r="58" spans="1:37">
      <c r="A58" s="140" t="s">
        <v>73</v>
      </c>
      <c r="B58" s="121">
        <v>2.0667399999999999E-2</v>
      </c>
      <c r="C58" s="105">
        <v>-23922</v>
      </c>
      <c r="D58" s="105">
        <v>-32762</v>
      </c>
      <c r="E58" s="105">
        <v>-21313</v>
      </c>
      <c r="F58" s="105">
        <v>-11897</v>
      </c>
      <c r="G58" s="105">
        <v>0</v>
      </c>
      <c r="H58" s="43"/>
      <c r="I58" s="105">
        <v>-5635</v>
      </c>
      <c r="J58" s="105">
        <v>-5611</v>
      </c>
      <c r="K58" s="105">
        <v>0</v>
      </c>
      <c r="L58" s="105">
        <v>0</v>
      </c>
      <c r="M58" s="105">
        <v>0</v>
      </c>
      <c r="N58" s="43"/>
      <c r="O58" s="105">
        <v>-2577</v>
      </c>
      <c r="P58" s="105">
        <v>-11439</v>
      </c>
      <c r="Q58" s="105">
        <v>-21313</v>
      </c>
      <c r="R58" s="105">
        <v>-11897</v>
      </c>
      <c r="S58" s="105">
        <v>0</v>
      </c>
      <c r="T58" s="43"/>
      <c r="U58" s="105">
        <v>0</v>
      </c>
      <c r="V58" s="105">
        <v>0</v>
      </c>
      <c r="W58" s="105">
        <v>0</v>
      </c>
      <c r="X58" s="105">
        <v>0</v>
      </c>
      <c r="Y58" s="105">
        <v>0</v>
      </c>
      <c r="Z58" s="43"/>
      <c r="AA58" s="105">
        <v>5907</v>
      </c>
      <c r="AB58" s="105">
        <v>5907</v>
      </c>
      <c r="AC58" s="105">
        <v>5906</v>
      </c>
      <c r="AD58" s="105">
        <v>0</v>
      </c>
      <c r="AE58" s="105">
        <v>0</v>
      </c>
      <c r="AF58" s="43"/>
      <c r="AG58" s="105">
        <v>5907</v>
      </c>
      <c r="AH58" s="105">
        <v>5906</v>
      </c>
      <c r="AI58" s="105">
        <v>0</v>
      </c>
      <c r="AJ58" s="105">
        <v>0</v>
      </c>
      <c r="AK58" s="105">
        <v>0</v>
      </c>
    </row>
    <row r="59" spans="1:37">
      <c r="A59" s="140" t="s">
        <v>74</v>
      </c>
      <c r="B59" s="121">
        <v>7.0759999999999996E-4</v>
      </c>
      <c r="C59" s="105">
        <v>-235</v>
      </c>
      <c r="D59" s="105">
        <v>-522</v>
      </c>
      <c r="E59" s="105">
        <v>-694</v>
      </c>
      <c r="F59" s="105">
        <v>-387</v>
      </c>
      <c r="G59" s="105">
        <v>0</v>
      </c>
      <c r="H59" s="43"/>
      <c r="I59" s="105">
        <v>-183</v>
      </c>
      <c r="J59" s="105">
        <v>-183</v>
      </c>
      <c r="K59" s="105">
        <v>0</v>
      </c>
      <c r="L59" s="105">
        <v>0</v>
      </c>
      <c r="M59" s="105">
        <v>0</v>
      </c>
      <c r="N59" s="43"/>
      <c r="O59" s="105">
        <v>-84</v>
      </c>
      <c r="P59" s="105">
        <v>-372</v>
      </c>
      <c r="Q59" s="105">
        <v>-694</v>
      </c>
      <c r="R59" s="105">
        <v>-387</v>
      </c>
      <c r="S59" s="105">
        <v>0</v>
      </c>
      <c r="T59" s="43"/>
      <c r="U59" s="105">
        <v>0</v>
      </c>
      <c r="V59" s="105">
        <v>0</v>
      </c>
      <c r="W59" s="105">
        <v>0</v>
      </c>
      <c r="X59" s="105">
        <v>0</v>
      </c>
      <c r="Y59" s="105">
        <v>0</v>
      </c>
      <c r="Z59" s="43"/>
      <c r="AA59" s="105">
        <v>615</v>
      </c>
      <c r="AB59" s="105">
        <v>514</v>
      </c>
      <c r="AC59" s="105">
        <v>515</v>
      </c>
      <c r="AD59" s="105">
        <v>0</v>
      </c>
      <c r="AE59" s="105">
        <v>0</v>
      </c>
      <c r="AF59" s="43"/>
      <c r="AG59" s="105">
        <v>514</v>
      </c>
      <c r="AH59" s="105">
        <v>515</v>
      </c>
      <c r="AI59" s="105">
        <v>0</v>
      </c>
      <c r="AJ59" s="105">
        <v>0</v>
      </c>
      <c r="AK59" s="105">
        <v>0</v>
      </c>
    </row>
    <row r="60" spans="1:37">
      <c r="A60" s="140" t="s">
        <v>75</v>
      </c>
      <c r="B60" s="121">
        <v>5.0292999999999996E-3</v>
      </c>
      <c r="C60" s="105">
        <v>-978</v>
      </c>
      <c r="D60" s="105">
        <v>-2934</v>
      </c>
      <c r="E60" s="105">
        <v>-4720</v>
      </c>
      <c r="F60" s="105">
        <v>-2635</v>
      </c>
      <c r="G60" s="105">
        <v>0</v>
      </c>
      <c r="H60" s="43"/>
      <c r="I60" s="105">
        <v>-1248</v>
      </c>
      <c r="J60" s="105">
        <v>-1243</v>
      </c>
      <c r="K60" s="105">
        <v>0</v>
      </c>
      <c r="L60" s="105">
        <v>0</v>
      </c>
      <c r="M60" s="105">
        <v>0</v>
      </c>
      <c r="N60" s="43"/>
      <c r="O60" s="105">
        <v>-571</v>
      </c>
      <c r="P60" s="105">
        <v>-2533</v>
      </c>
      <c r="Q60" s="105">
        <v>-4720</v>
      </c>
      <c r="R60" s="105">
        <v>-2635</v>
      </c>
      <c r="S60" s="105">
        <v>0</v>
      </c>
      <c r="T60" s="43"/>
      <c r="U60" s="105">
        <v>0</v>
      </c>
      <c r="V60" s="105">
        <v>0</v>
      </c>
      <c r="W60" s="105">
        <v>0</v>
      </c>
      <c r="X60" s="105">
        <v>0</v>
      </c>
      <c r="Y60" s="105">
        <v>0</v>
      </c>
      <c r="Z60" s="43"/>
      <c r="AA60" s="105">
        <v>2994</v>
      </c>
      <c r="AB60" s="105">
        <v>2766</v>
      </c>
      <c r="AC60" s="105">
        <v>2766</v>
      </c>
      <c r="AD60" s="105">
        <v>0</v>
      </c>
      <c r="AE60" s="105">
        <v>0</v>
      </c>
      <c r="AF60" s="43"/>
      <c r="AG60" s="105">
        <v>2766</v>
      </c>
      <c r="AH60" s="105">
        <v>2766</v>
      </c>
      <c r="AI60" s="105">
        <v>0</v>
      </c>
      <c r="AJ60" s="105">
        <v>0</v>
      </c>
      <c r="AK60" s="105">
        <v>0</v>
      </c>
    </row>
    <row r="61" spans="1:37">
      <c r="A61" s="140" t="s">
        <v>76</v>
      </c>
      <c r="B61" s="121">
        <v>3.0812999999999999E-3</v>
      </c>
      <c r="C61" s="105">
        <v>2661</v>
      </c>
      <c r="D61" s="105">
        <v>1614</v>
      </c>
      <c r="E61" s="105">
        <v>-2518</v>
      </c>
      <c r="F61" s="105">
        <v>-1406</v>
      </c>
      <c r="G61" s="105">
        <v>0</v>
      </c>
      <c r="H61" s="43"/>
      <c r="I61" s="105">
        <v>-666</v>
      </c>
      <c r="J61" s="105">
        <v>-663</v>
      </c>
      <c r="K61" s="105">
        <v>0</v>
      </c>
      <c r="L61" s="105">
        <v>0</v>
      </c>
      <c r="M61" s="105">
        <v>0</v>
      </c>
      <c r="N61" s="43"/>
      <c r="O61" s="105">
        <v>-304</v>
      </c>
      <c r="P61" s="105">
        <v>-1352</v>
      </c>
      <c r="Q61" s="105">
        <v>-2518</v>
      </c>
      <c r="R61" s="105">
        <v>-1406</v>
      </c>
      <c r="S61" s="105">
        <v>0</v>
      </c>
      <c r="T61" s="43"/>
      <c r="U61" s="105">
        <v>0</v>
      </c>
      <c r="V61" s="105">
        <v>0</v>
      </c>
      <c r="W61" s="105">
        <v>0</v>
      </c>
      <c r="X61" s="105">
        <v>0</v>
      </c>
      <c r="Y61" s="105">
        <v>0</v>
      </c>
      <c r="Z61" s="43"/>
      <c r="AA61" s="105">
        <v>2138</v>
      </c>
      <c r="AB61" s="105">
        <v>2138</v>
      </c>
      <c r="AC61" s="105">
        <v>2137</v>
      </c>
      <c r="AD61" s="105">
        <v>0</v>
      </c>
      <c r="AE61" s="105">
        <v>0</v>
      </c>
      <c r="AF61" s="43"/>
      <c r="AG61" s="105">
        <v>3631</v>
      </c>
      <c r="AH61" s="105">
        <v>3629</v>
      </c>
      <c r="AI61" s="105">
        <v>0</v>
      </c>
      <c r="AJ61" s="105">
        <v>0</v>
      </c>
      <c r="AK61" s="105">
        <v>0</v>
      </c>
    </row>
    <row r="62" spans="1:37">
      <c r="A62" s="140" t="s">
        <v>77</v>
      </c>
      <c r="B62" s="121">
        <v>8.1840000000000003E-3</v>
      </c>
      <c r="C62" s="105">
        <v>-5660</v>
      </c>
      <c r="D62" s="105">
        <v>-9181</v>
      </c>
      <c r="E62" s="105">
        <v>-8495</v>
      </c>
      <c r="F62" s="105">
        <v>-4742</v>
      </c>
      <c r="G62" s="105">
        <v>0</v>
      </c>
      <c r="H62" s="43"/>
      <c r="I62" s="105">
        <v>-2246</v>
      </c>
      <c r="J62" s="105">
        <v>-2236</v>
      </c>
      <c r="K62" s="105">
        <v>0</v>
      </c>
      <c r="L62" s="105">
        <v>0</v>
      </c>
      <c r="M62" s="105">
        <v>0</v>
      </c>
      <c r="N62" s="43"/>
      <c r="O62" s="105">
        <v>-1027</v>
      </c>
      <c r="P62" s="105">
        <v>-4559</v>
      </c>
      <c r="Q62" s="105">
        <v>-8495</v>
      </c>
      <c r="R62" s="105">
        <v>-4742</v>
      </c>
      <c r="S62" s="105">
        <v>0</v>
      </c>
      <c r="T62" s="43"/>
      <c r="U62" s="105">
        <v>0</v>
      </c>
      <c r="V62" s="105">
        <v>0</v>
      </c>
      <c r="W62" s="105">
        <v>0</v>
      </c>
      <c r="X62" s="105">
        <v>0</v>
      </c>
      <c r="Y62" s="105">
        <v>0</v>
      </c>
      <c r="Z62" s="43"/>
      <c r="AA62" s="105">
        <v>6568</v>
      </c>
      <c r="AB62" s="105">
        <v>6568</v>
      </c>
      <c r="AC62" s="105">
        <v>6568</v>
      </c>
      <c r="AD62" s="105">
        <v>0</v>
      </c>
      <c r="AE62" s="105">
        <v>0</v>
      </c>
      <c r="AF62" s="43"/>
      <c r="AG62" s="105">
        <v>6568</v>
      </c>
      <c r="AH62" s="105">
        <v>6568</v>
      </c>
      <c r="AI62" s="105">
        <v>0</v>
      </c>
      <c r="AJ62" s="105">
        <v>0</v>
      </c>
      <c r="AK62" s="105">
        <v>0</v>
      </c>
    </row>
    <row r="63" spans="1:37">
      <c r="A63" s="140" t="s">
        <v>78</v>
      </c>
      <c r="B63" s="121">
        <v>3.3693E-3</v>
      </c>
      <c r="C63" s="105">
        <v>46</v>
      </c>
      <c r="D63" s="105">
        <v>-1386</v>
      </c>
      <c r="E63" s="105">
        <v>-3457</v>
      </c>
      <c r="F63" s="105">
        <v>-1930</v>
      </c>
      <c r="G63" s="105">
        <v>0</v>
      </c>
      <c r="H63" s="43"/>
      <c r="I63" s="105">
        <v>-914</v>
      </c>
      <c r="J63" s="105">
        <v>-910</v>
      </c>
      <c r="K63" s="105">
        <v>0</v>
      </c>
      <c r="L63" s="105">
        <v>0</v>
      </c>
      <c r="M63" s="105">
        <v>0</v>
      </c>
      <c r="N63" s="43"/>
      <c r="O63" s="105">
        <v>-418</v>
      </c>
      <c r="P63" s="105">
        <v>-1855</v>
      </c>
      <c r="Q63" s="105">
        <v>-3457</v>
      </c>
      <c r="R63" s="105">
        <v>-1930</v>
      </c>
      <c r="S63" s="105">
        <v>0</v>
      </c>
      <c r="T63" s="43"/>
      <c r="U63" s="105">
        <v>0</v>
      </c>
      <c r="V63" s="105">
        <v>0</v>
      </c>
      <c r="W63" s="105">
        <v>0</v>
      </c>
      <c r="X63" s="105">
        <v>0</v>
      </c>
      <c r="Y63" s="105">
        <v>0</v>
      </c>
      <c r="Z63" s="43"/>
      <c r="AA63" s="105">
        <v>4775</v>
      </c>
      <c r="AB63" s="105">
        <v>4775</v>
      </c>
      <c r="AC63" s="105">
        <v>4776</v>
      </c>
      <c r="AD63" s="105">
        <v>0</v>
      </c>
      <c r="AE63" s="105">
        <v>0</v>
      </c>
      <c r="AF63" s="43"/>
      <c r="AG63" s="105">
        <v>4775</v>
      </c>
      <c r="AH63" s="105">
        <v>4776</v>
      </c>
      <c r="AI63" s="105">
        <v>0</v>
      </c>
      <c r="AJ63" s="105">
        <v>0</v>
      </c>
      <c r="AK63" s="105">
        <v>0</v>
      </c>
    </row>
    <row r="64" spans="1:37">
      <c r="A64" s="140" t="s">
        <v>79</v>
      </c>
      <c r="B64" s="121">
        <v>5.0229999999999997E-3</v>
      </c>
      <c r="C64" s="105">
        <v>15293</v>
      </c>
      <c r="D64" s="105">
        <v>14251</v>
      </c>
      <c r="E64" s="105">
        <v>-2505</v>
      </c>
      <c r="F64" s="105">
        <v>-1398</v>
      </c>
      <c r="G64" s="105">
        <v>0</v>
      </c>
      <c r="H64" s="43"/>
      <c r="I64" s="105">
        <v>-662</v>
      </c>
      <c r="J64" s="105">
        <v>-660</v>
      </c>
      <c r="K64" s="105">
        <v>0</v>
      </c>
      <c r="L64" s="105">
        <v>0</v>
      </c>
      <c r="M64" s="105">
        <v>0</v>
      </c>
      <c r="N64" s="43"/>
      <c r="O64" s="105">
        <v>-303</v>
      </c>
      <c r="P64" s="105">
        <v>-1345</v>
      </c>
      <c r="Q64" s="105">
        <v>-2505</v>
      </c>
      <c r="R64" s="105">
        <v>-1398</v>
      </c>
      <c r="S64" s="105">
        <v>0</v>
      </c>
      <c r="T64" s="43"/>
      <c r="U64" s="105">
        <v>0</v>
      </c>
      <c r="V64" s="105">
        <v>0</v>
      </c>
      <c r="W64" s="105">
        <v>0</v>
      </c>
      <c r="X64" s="105">
        <v>0</v>
      </c>
      <c r="Y64" s="105">
        <v>0</v>
      </c>
      <c r="Z64" s="43"/>
      <c r="AA64" s="105">
        <v>2379</v>
      </c>
      <c r="AB64" s="105">
        <v>2379</v>
      </c>
      <c r="AC64" s="105">
        <v>2378</v>
      </c>
      <c r="AD64" s="105">
        <v>0</v>
      </c>
      <c r="AE64" s="105">
        <v>0</v>
      </c>
      <c r="AF64" s="43"/>
      <c r="AG64" s="105">
        <v>16258</v>
      </c>
      <c r="AH64" s="105">
        <v>16256</v>
      </c>
      <c r="AI64" s="105">
        <v>0</v>
      </c>
      <c r="AJ64" s="105">
        <v>0</v>
      </c>
      <c r="AK64" s="105">
        <v>0</v>
      </c>
    </row>
    <row r="65" spans="1:37">
      <c r="A65" s="140" t="s">
        <v>80</v>
      </c>
      <c r="B65" s="121">
        <v>1.5535E-3</v>
      </c>
      <c r="C65" s="105">
        <v>576</v>
      </c>
      <c r="D65" s="105">
        <v>31</v>
      </c>
      <c r="E65" s="105">
        <v>-1313</v>
      </c>
      <c r="F65" s="105">
        <v>-733</v>
      </c>
      <c r="G65" s="105">
        <v>0</v>
      </c>
      <c r="H65" s="43"/>
      <c r="I65" s="105">
        <v>-347</v>
      </c>
      <c r="J65" s="105">
        <v>-346</v>
      </c>
      <c r="K65" s="105">
        <v>0</v>
      </c>
      <c r="L65" s="105">
        <v>0</v>
      </c>
      <c r="M65" s="105">
        <v>0</v>
      </c>
      <c r="N65" s="43"/>
      <c r="O65" s="105">
        <v>-159</v>
      </c>
      <c r="P65" s="105">
        <v>-705</v>
      </c>
      <c r="Q65" s="105">
        <v>-1313</v>
      </c>
      <c r="R65" s="105">
        <v>-733</v>
      </c>
      <c r="S65" s="105">
        <v>0</v>
      </c>
      <c r="T65" s="43"/>
      <c r="U65" s="105">
        <v>0</v>
      </c>
      <c r="V65" s="105">
        <v>0</v>
      </c>
      <c r="W65" s="105">
        <v>0</v>
      </c>
      <c r="X65" s="105">
        <v>0</v>
      </c>
      <c r="Y65" s="105">
        <v>0</v>
      </c>
      <c r="Z65" s="43"/>
      <c r="AA65" s="105">
        <v>1211</v>
      </c>
      <c r="AB65" s="105">
        <v>643</v>
      </c>
      <c r="AC65" s="105">
        <v>642</v>
      </c>
      <c r="AD65" s="105">
        <v>0</v>
      </c>
      <c r="AE65" s="105">
        <v>0</v>
      </c>
      <c r="AF65" s="43"/>
      <c r="AG65" s="105">
        <v>1082</v>
      </c>
      <c r="AH65" s="105">
        <v>1082</v>
      </c>
      <c r="AI65" s="105">
        <v>0</v>
      </c>
      <c r="AJ65" s="105">
        <v>0</v>
      </c>
      <c r="AK65" s="105">
        <v>0</v>
      </c>
    </row>
    <row r="66" spans="1:37">
      <c r="A66" s="140" t="s">
        <v>81</v>
      </c>
      <c r="B66" s="121">
        <v>3.4951000000000001E-3</v>
      </c>
      <c r="C66" s="105">
        <v>-1736</v>
      </c>
      <c r="D66" s="105">
        <v>-3095</v>
      </c>
      <c r="E66" s="105">
        <v>-3274</v>
      </c>
      <c r="F66" s="105">
        <v>-1828</v>
      </c>
      <c r="G66" s="105">
        <v>0</v>
      </c>
      <c r="H66" s="43"/>
      <c r="I66" s="105">
        <v>-866</v>
      </c>
      <c r="J66" s="105">
        <v>-862</v>
      </c>
      <c r="K66" s="105">
        <v>0</v>
      </c>
      <c r="L66" s="105">
        <v>0</v>
      </c>
      <c r="M66" s="105">
        <v>0</v>
      </c>
      <c r="N66" s="43"/>
      <c r="O66" s="105">
        <v>-396</v>
      </c>
      <c r="P66" s="105">
        <v>-1757</v>
      </c>
      <c r="Q66" s="105">
        <v>-3274</v>
      </c>
      <c r="R66" s="105">
        <v>-1828</v>
      </c>
      <c r="S66" s="105">
        <v>0</v>
      </c>
      <c r="T66" s="43"/>
      <c r="U66" s="105">
        <v>0</v>
      </c>
      <c r="V66" s="105">
        <v>0</v>
      </c>
      <c r="W66" s="105">
        <v>0</v>
      </c>
      <c r="X66" s="105">
        <v>0</v>
      </c>
      <c r="Y66" s="105">
        <v>0</v>
      </c>
      <c r="Z66" s="43"/>
      <c r="AA66" s="105">
        <v>3709</v>
      </c>
      <c r="AB66" s="105">
        <v>820</v>
      </c>
      <c r="AC66" s="105">
        <v>818</v>
      </c>
      <c r="AD66" s="105">
        <v>0</v>
      </c>
      <c r="AE66" s="105">
        <v>0</v>
      </c>
      <c r="AF66" s="43"/>
      <c r="AG66" s="105">
        <v>820</v>
      </c>
      <c r="AH66" s="105">
        <v>818</v>
      </c>
      <c r="AI66" s="105">
        <v>0</v>
      </c>
      <c r="AJ66" s="105">
        <v>0</v>
      </c>
      <c r="AK66" s="105">
        <v>0</v>
      </c>
    </row>
    <row r="67" spans="1:37">
      <c r="A67" s="140" t="s">
        <v>82</v>
      </c>
      <c r="B67" s="121">
        <v>6.6900200000000007E-2</v>
      </c>
      <c r="C67" s="105">
        <v>-57620</v>
      </c>
      <c r="D67" s="105">
        <v>-86765</v>
      </c>
      <c r="E67" s="105">
        <v>-70276</v>
      </c>
      <c r="F67" s="105">
        <v>-39228</v>
      </c>
      <c r="G67" s="105">
        <v>0</v>
      </c>
      <c r="H67" s="43"/>
      <c r="I67" s="105">
        <v>-18582</v>
      </c>
      <c r="J67" s="105">
        <v>-18502</v>
      </c>
      <c r="K67" s="105">
        <v>0</v>
      </c>
      <c r="L67" s="105">
        <v>0</v>
      </c>
      <c r="M67" s="105">
        <v>0</v>
      </c>
      <c r="N67" s="43"/>
      <c r="O67" s="105">
        <v>-8497</v>
      </c>
      <c r="P67" s="105">
        <v>-37719</v>
      </c>
      <c r="Q67" s="105">
        <v>-70276</v>
      </c>
      <c r="R67" s="105">
        <v>-39228</v>
      </c>
      <c r="S67" s="105">
        <v>0</v>
      </c>
      <c r="T67" s="43"/>
      <c r="U67" s="105">
        <v>0</v>
      </c>
      <c r="V67" s="105">
        <v>0</v>
      </c>
      <c r="W67" s="105">
        <v>0</v>
      </c>
      <c r="X67" s="105">
        <v>0</v>
      </c>
      <c r="Y67" s="105">
        <v>0</v>
      </c>
      <c r="Z67" s="43"/>
      <c r="AA67" s="105">
        <v>86862</v>
      </c>
      <c r="AB67" s="105">
        <v>48643</v>
      </c>
      <c r="AC67" s="105">
        <v>48641</v>
      </c>
      <c r="AD67" s="105">
        <v>0</v>
      </c>
      <c r="AE67" s="105">
        <v>0</v>
      </c>
      <c r="AF67" s="43"/>
      <c r="AG67" s="105">
        <v>48643</v>
      </c>
      <c r="AH67" s="105">
        <v>48641</v>
      </c>
      <c r="AI67" s="105">
        <v>0</v>
      </c>
      <c r="AJ67" s="105">
        <v>0</v>
      </c>
      <c r="AK67" s="105">
        <v>0</v>
      </c>
    </row>
    <row r="68" spans="1:37">
      <c r="A68" s="140" t="s">
        <v>83</v>
      </c>
      <c r="B68" s="121">
        <v>1.3596999999999999E-3</v>
      </c>
      <c r="C68" s="105">
        <v>664</v>
      </c>
      <c r="D68" s="105">
        <v>176</v>
      </c>
      <c r="E68" s="105">
        <v>-1173</v>
      </c>
      <c r="F68" s="105">
        <v>-655</v>
      </c>
      <c r="G68" s="105">
        <v>0</v>
      </c>
      <c r="H68" s="43"/>
      <c r="I68" s="105">
        <v>-310</v>
      </c>
      <c r="J68" s="105">
        <v>-309</v>
      </c>
      <c r="K68" s="105">
        <v>0</v>
      </c>
      <c r="L68" s="105">
        <v>0</v>
      </c>
      <c r="M68" s="105">
        <v>0</v>
      </c>
      <c r="N68" s="43"/>
      <c r="O68" s="105">
        <v>-142</v>
      </c>
      <c r="P68" s="105">
        <v>-630</v>
      </c>
      <c r="Q68" s="105">
        <v>-1173</v>
      </c>
      <c r="R68" s="105">
        <v>-655</v>
      </c>
      <c r="S68" s="105">
        <v>0</v>
      </c>
      <c r="T68" s="43"/>
      <c r="U68" s="105">
        <v>0</v>
      </c>
      <c r="V68" s="105">
        <v>0</v>
      </c>
      <c r="W68" s="105">
        <v>0</v>
      </c>
      <c r="X68" s="105">
        <v>0</v>
      </c>
      <c r="Y68" s="105">
        <v>0</v>
      </c>
      <c r="Z68" s="43"/>
      <c r="AA68" s="105">
        <v>902</v>
      </c>
      <c r="AB68" s="105">
        <v>902</v>
      </c>
      <c r="AC68" s="105">
        <v>901</v>
      </c>
      <c r="AD68" s="105">
        <v>0</v>
      </c>
      <c r="AE68" s="105">
        <v>0</v>
      </c>
      <c r="AF68" s="43"/>
      <c r="AG68" s="105">
        <v>1116</v>
      </c>
      <c r="AH68" s="105">
        <v>1115</v>
      </c>
      <c r="AI68" s="105">
        <v>0</v>
      </c>
      <c r="AJ68" s="105">
        <v>0</v>
      </c>
      <c r="AK68" s="105">
        <v>0</v>
      </c>
    </row>
    <row r="69" spans="1:37">
      <c r="A69" s="140" t="s">
        <v>84</v>
      </c>
      <c r="B69" s="121">
        <v>2.137E-3</v>
      </c>
      <c r="C69" s="105">
        <v>-733</v>
      </c>
      <c r="D69" s="105">
        <v>-1623</v>
      </c>
      <c r="E69" s="105">
        <v>-2144</v>
      </c>
      <c r="F69" s="105">
        <v>-1197</v>
      </c>
      <c r="G69" s="105">
        <v>0</v>
      </c>
      <c r="H69" s="43"/>
      <c r="I69" s="105">
        <v>-567</v>
      </c>
      <c r="J69" s="105">
        <v>-564</v>
      </c>
      <c r="K69" s="105">
        <v>0</v>
      </c>
      <c r="L69" s="105">
        <v>0</v>
      </c>
      <c r="M69" s="105">
        <v>0</v>
      </c>
      <c r="N69" s="43"/>
      <c r="O69" s="105">
        <v>-259</v>
      </c>
      <c r="P69" s="105">
        <v>-1151</v>
      </c>
      <c r="Q69" s="105">
        <v>-2144</v>
      </c>
      <c r="R69" s="105">
        <v>-1197</v>
      </c>
      <c r="S69" s="105">
        <v>0</v>
      </c>
      <c r="T69" s="43"/>
      <c r="U69" s="105">
        <v>0</v>
      </c>
      <c r="V69" s="105">
        <v>0</v>
      </c>
      <c r="W69" s="105">
        <v>0</v>
      </c>
      <c r="X69" s="105">
        <v>0</v>
      </c>
      <c r="Y69" s="105">
        <v>0</v>
      </c>
      <c r="Z69" s="43"/>
      <c r="AA69" s="105">
        <v>1901</v>
      </c>
      <c r="AB69" s="105">
        <v>1901</v>
      </c>
      <c r="AC69" s="105">
        <v>1899</v>
      </c>
      <c r="AD69" s="105">
        <v>0</v>
      </c>
      <c r="AE69" s="105">
        <v>0</v>
      </c>
      <c r="AF69" s="43"/>
      <c r="AG69" s="105">
        <v>1901</v>
      </c>
      <c r="AH69" s="105">
        <v>1899</v>
      </c>
      <c r="AI69" s="105">
        <v>0</v>
      </c>
      <c r="AJ69" s="105">
        <v>0</v>
      </c>
      <c r="AK69" s="105">
        <v>0</v>
      </c>
    </row>
    <row r="70" spans="1:37">
      <c r="A70" s="140" t="s">
        <v>85</v>
      </c>
      <c r="B70" s="121">
        <v>1.1358E-2</v>
      </c>
      <c r="C70" s="105">
        <v>-6944</v>
      </c>
      <c r="D70" s="105">
        <v>-11710</v>
      </c>
      <c r="E70" s="105">
        <v>-11498</v>
      </c>
      <c r="F70" s="105">
        <v>-6418</v>
      </c>
      <c r="G70" s="105">
        <v>0</v>
      </c>
      <c r="H70" s="43"/>
      <c r="I70" s="105">
        <v>-3040</v>
      </c>
      <c r="J70" s="105">
        <v>-3027</v>
      </c>
      <c r="K70" s="105">
        <v>0</v>
      </c>
      <c r="L70" s="105">
        <v>0</v>
      </c>
      <c r="M70" s="105">
        <v>0</v>
      </c>
      <c r="N70" s="43"/>
      <c r="O70" s="105">
        <v>-1390</v>
      </c>
      <c r="P70" s="105">
        <v>-6171</v>
      </c>
      <c r="Q70" s="105">
        <v>-11498</v>
      </c>
      <c r="R70" s="105">
        <v>-6418</v>
      </c>
      <c r="S70" s="105">
        <v>0</v>
      </c>
      <c r="T70" s="43"/>
      <c r="U70" s="105">
        <v>0</v>
      </c>
      <c r="V70" s="105">
        <v>0</v>
      </c>
      <c r="W70" s="105">
        <v>0</v>
      </c>
      <c r="X70" s="105">
        <v>0</v>
      </c>
      <c r="Y70" s="105">
        <v>0</v>
      </c>
      <c r="Z70" s="43"/>
      <c r="AA70" s="105">
        <v>7833</v>
      </c>
      <c r="AB70" s="105">
        <v>7833</v>
      </c>
      <c r="AC70" s="105">
        <v>7834</v>
      </c>
      <c r="AD70" s="105">
        <v>0</v>
      </c>
      <c r="AE70" s="105">
        <v>0</v>
      </c>
      <c r="AF70" s="43"/>
      <c r="AG70" s="105">
        <v>7833</v>
      </c>
      <c r="AH70" s="105">
        <v>7834</v>
      </c>
      <c r="AI70" s="105">
        <v>0</v>
      </c>
      <c r="AJ70" s="105">
        <v>0</v>
      </c>
      <c r="AK70" s="105">
        <v>0</v>
      </c>
    </row>
    <row r="71" spans="1:37">
      <c r="A71" s="140" t="s">
        <v>86</v>
      </c>
      <c r="B71" s="121">
        <v>7.6851999999999997E-3</v>
      </c>
      <c r="C71" s="105">
        <v>-1222</v>
      </c>
      <c r="D71" s="105">
        <v>-4190</v>
      </c>
      <c r="E71" s="105">
        <v>-7152</v>
      </c>
      <c r="F71" s="105">
        <v>-3992</v>
      </c>
      <c r="G71" s="105">
        <v>0</v>
      </c>
      <c r="H71" s="43"/>
      <c r="I71" s="105">
        <v>-1891</v>
      </c>
      <c r="J71" s="105">
        <v>-1883</v>
      </c>
      <c r="K71" s="105">
        <v>0</v>
      </c>
      <c r="L71" s="105">
        <v>0</v>
      </c>
      <c r="M71" s="105">
        <v>0</v>
      </c>
      <c r="N71" s="43"/>
      <c r="O71" s="105">
        <v>-865</v>
      </c>
      <c r="P71" s="105">
        <v>-3839</v>
      </c>
      <c r="Q71" s="105">
        <v>-7152</v>
      </c>
      <c r="R71" s="105">
        <v>-3992</v>
      </c>
      <c r="S71" s="105">
        <v>0</v>
      </c>
      <c r="T71" s="43"/>
      <c r="U71" s="105">
        <v>0</v>
      </c>
      <c r="V71" s="105">
        <v>0</v>
      </c>
      <c r="W71" s="105">
        <v>0</v>
      </c>
      <c r="X71" s="105">
        <v>0</v>
      </c>
      <c r="Y71" s="105">
        <v>0</v>
      </c>
      <c r="Z71" s="43"/>
      <c r="AA71" s="105">
        <v>4042</v>
      </c>
      <c r="AB71" s="105">
        <v>4042</v>
      </c>
      <c r="AC71" s="105">
        <v>4041</v>
      </c>
      <c r="AD71" s="105">
        <v>0</v>
      </c>
      <c r="AE71" s="105">
        <v>0</v>
      </c>
      <c r="AF71" s="43"/>
      <c r="AG71" s="105">
        <v>4042</v>
      </c>
      <c r="AH71" s="105">
        <v>4041</v>
      </c>
      <c r="AI71" s="105">
        <v>0</v>
      </c>
      <c r="AJ71" s="105">
        <v>0</v>
      </c>
      <c r="AK71" s="105">
        <v>0</v>
      </c>
    </row>
    <row r="72" spans="1:37">
      <c r="A72" s="140" t="s">
        <v>87</v>
      </c>
      <c r="B72" s="121">
        <v>2.3000300000000001E-2</v>
      </c>
      <c r="C72" s="105">
        <v>-23575</v>
      </c>
      <c r="D72" s="105">
        <v>-33762</v>
      </c>
      <c r="E72" s="105">
        <v>-24559</v>
      </c>
      <c r="F72" s="105">
        <v>-13709</v>
      </c>
      <c r="G72" s="105">
        <v>0</v>
      </c>
      <c r="H72" s="43"/>
      <c r="I72" s="105">
        <v>-6494</v>
      </c>
      <c r="J72" s="105">
        <v>-6466</v>
      </c>
      <c r="K72" s="105">
        <v>0</v>
      </c>
      <c r="L72" s="105">
        <v>0</v>
      </c>
      <c r="M72" s="105">
        <v>0</v>
      </c>
      <c r="N72" s="43"/>
      <c r="O72" s="105">
        <v>-2969</v>
      </c>
      <c r="P72" s="105">
        <v>-13182</v>
      </c>
      <c r="Q72" s="105">
        <v>-24559</v>
      </c>
      <c r="R72" s="105">
        <v>-13709</v>
      </c>
      <c r="S72" s="105">
        <v>0</v>
      </c>
      <c r="T72" s="43"/>
      <c r="U72" s="105">
        <v>0</v>
      </c>
      <c r="V72" s="105">
        <v>0</v>
      </c>
      <c r="W72" s="105">
        <v>0</v>
      </c>
      <c r="X72" s="105">
        <v>0</v>
      </c>
      <c r="Y72" s="105">
        <v>0</v>
      </c>
      <c r="Z72" s="43"/>
      <c r="AA72" s="105">
        <v>24337</v>
      </c>
      <c r="AB72" s="105">
        <v>15960</v>
      </c>
      <c r="AC72" s="105">
        <v>15959</v>
      </c>
      <c r="AD72" s="105">
        <v>0</v>
      </c>
      <c r="AE72" s="105">
        <v>0</v>
      </c>
      <c r="AF72" s="43"/>
      <c r="AG72" s="105">
        <v>15960</v>
      </c>
      <c r="AH72" s="105">
        <v>15959</v>
      </c>
      <c r="AI72" s="105">
        <v>0</v>
      </c>
      <c r="AJ72" s="105">
        <v>0</v>
      </c>
      <c r="AK72" s="105">
        <v>0</v>
      </c>
    </row>
    <row r="73" spans="1:37">
      <c r="A73" s="140" t="s">
        <v>88</v>
      </c>
      <c r="B73" s="121">
        <v>1.3519000000000001E-3</v>
      </c>
      <c r="C73" s="105">
        <v>360</v>
      </c>
      <c r="D73" s="105">
        <v>-109</v>
      </c>
      <c r="E73" s="105">
        <v>-1132</v>
      </c>
      <c r="F73" s="105">
        <v>-632</v>
      </c>
      <c r="G73" s="105">
        <v>0</v>
      </c>
      <c r="H73" s="43"/>
      <c r="I73" s="105">
        <v>-299</v>
      </c>
      <c r="J73" s="105">
        <v>-298</v>
      </c>
      <c r="K73" s="105">
        <v>0</v>
      </c>
      <c r="L73" s="105">
        <v>0</v>
      </c>
      <c r="M73" s="105">
        <v>0</v>
      </c>
      <c r="N73" s="43"/>
      <c r="O73" s="105">
        <v>-137</v>
      </c>
      <c r="P73" s="105">
        <v>-608</v>
      </c>
      <c r="Q73" s="105">
        <v>-1132</v>
      </c>
      <c r="R73" s="105">
        <v>-632</v>
      </c>
      <c r="S73" s="105">
        <v>0</v>
      </c>
      <c r="T73" s="43"/>
      <c r="U73" s="105">
        <v>0</v>
      </c>
      <c r="V73" s="105">
        <v>0</v>
      </c>
      <c r="W73" s="105">
        <v>0</v>
      </c>
      <c r="X73" s="105">
        <v>0</v>
      </c>
      <c r="Y73" s="105">
        <v>0</v>
      </c>
      <c r="Z73" s="43"/>
      <c r="AA73" s="105">
        <v>1561</v>
      </c>
      <c r="AB73" s="105">
        <v>338</v>
      </c>
      <c r="AC73" s="105">
        <v>338</v>
      </c>
      <c r="AD73" s="105">
        <v>0</v>
      </c>
      <c r="AE73" s="105">
        <v>0</v>
      </c>
      <c r="AF73" s="43"/>
      <c r="AG73" s="105">
        <v>796</v>
      </c>
      <c r="AH73" s="105">
        <v>797</v>
      </c>
      <c r="AI73" s="105">
        <v>0</v>
      </c>
      <c r="AJ73" s="105">
        <v>0</v>
      </c>
      <c r="AK73" s="105">
        <v>0</v>
      </c>
    </row>
    <row r="74" spans="1:37">
      <c r="A74" s="140" t="s">
        <v>89</v>
      </c>
      <c r="B74" s="121">
        <v>2.0350799999999999E-2</v>
      </c>
      <c r="C74" s="105">
        <v>-11459</v>
      </c>
      <c r="D74" s="105">
        <v>-19770</v>
      </c>
      <c r="E74" s="105">
        <v>-20039</v>
      </c>
      <c r="F74" s="105">
        <v>-11186</v>
      </c>
      <c r="G74" s="105">
        <v>0</v>
      </c>
      <c r="H74" s="43"/>
      <c r="I74" s="105">
        <v>-5299</v>
      </c>
      <c r="J74" s="105">
        <v>-5276</v>
      </c>
      <c r="K74" s="105">
        <v>0</v>
      </c>
      <c r="L74" s="105">
        <v>0</v>
      </c>
      <c r="M74" s="105">
        <v>0</v>
      </c>
      <c r="N74" s="43"/>
      <c r="O74" s="105">
        <v>-2423</v>
      </c>
      <c r="P74" s="105">
        <v>-10756</v>
      </c>
      <c r="Q74" s="105">
        <v>-20039</v>
      </c>
      <c r="R74" s="105">
        <v>-11186</v>
      </c>
      <c r="S74" s="105">
        <v>0</v>
      </c>
      <c r="T74" s="43"/>
      <c r="U74" s="105">
        <v>0</v>
      </c>
      <c r="V74" s="105">
        <v>0</v>
      </c>
      <c r="W74" s="105">
        <v>0</v>
      </c>
      <c r="X74" s="105">
        <v>0</v>
      </c>
      <c r="Y74" s="105">
        <v>0</v>
      </c>
      <c r="Z74" s="43"/>
      <c r="AA74" s="105">
        <v>10777</v>
      </c>
      <c r="AB74" s="105">
        <v>10777</v>
      </c>
      <c r="AC74" s="105">
        <v>10777</v>
      </c>
      <c r="AD74" s="105">
        <v>0</v>
      </c>
      <c r="AE74" s="105">
        <v>0</v>
      </c>
      <c r="AF74" s="43"/>
      <c r="AG74" s="105">
        <v>10777</v>
      </c>
      <c r="AH74" s="105">
        <v>10777</v>
      </c>
      <c r="AI74" s="105">
        <v>0</v>
      </c>
      <c r="AJ74" s="105">
        <v>0</v>
      </c>
      <c r="AK74" s="105">
        <v>0</v>
      </c>
    </row>
    <row r="75" spans="1:37">
      <c r="A75" s="140" t="s">
        <v>90</v>
      </c>
      <c r="B75" s="121">
        <v>1.01215E-2</v>
      </c>
      <c r="C75" s="105">
        <v>-2582</v>
      </c>
      <c r="D75" s="105">
        <v>-6554</v>
      </c>
      <c r="E75" s="105">
        <v>-9581</v>
      </c>
      <c r="F75" s="105">
        <v>-5348</v>
      </c>
      <c r="G75" s="105">
        <v>0</v>
      </c>
      <c r="H75" s="43"/>
      <c r="I75" s="105">
        <v>-2533</v>
      </c>
      <c r="J75" s="105">
        <v>-2522</v>
      </c>
      <c r="K75" s="105">
        <v>0</v>
      </c>
      <c r="L75" s="105">
        <v>0</v>
      </c>
      <c r="M75" s="105">
        <v>0</v>
      </c>
      <c r="N75" s="43"/>
      <c r="O75" s="105">
        <v>-1158</v>
      </c>
      <c r="P75" s="105">
        <v>-5142</v>
      </c>
      <c r="Q75" s="105">
        <v>-9581</v>
      </c>
      <c r="R75" s="105">
        <v>-5348</v>
      </c>
      <c r="S75" s="105">
        <v>0</v>
      </c>
      <c r="T75" s="43"/>
      <c r="U75" s="105">
        <v>0</v>
      </c>
      <c r="V75" s="105">
        <v>0</v>
      </c>
      <c r="W75" s="105">
        <v>0</v>
      </c>
      <c r="X75" s="105">
        <v>0</v>
      </c>
      <c r="Y75" s="105">
        <v>0</v>
      </c>
      <c r="Z75" s="43"/>
      <c r="AA75" s="105">
        <v>5567</v>
      </c>
      <c r="AB75" s="105">
        <v>5567</v>
      </c>
      <c r="AC75" s="105">
        <v>5568</v>
      </c>
      <c r="AD75" s="105">
        <v>0</v>
      </c>
      <c r="AE75" s="105">
        <v>0</v>
      </c>
      <c r="AF75" s="43"/>
      <c r="AG75" s="105">
        <v>5567</v>
      </c>
      <c r="AH75" s="105">
        <v>5568</v>
      </c>
      <c r="AI75" s="105">
        <v>0</v>
      </c>
      <c r="AJ75" s="105">
        <v>0</v>
      </c>
      <c r="AK75" s="105">
        <v>0</v>
      </c>
    </row>
    <row r="76" spans="1:37">
      <c r="A76" s="140" t="s">
        <v>91</v>
      </c>
      <c r="B76" s="121">
        <v>1.2507E-3</v>
      </c>
      <c r="C76" s="105">
        <v>-534</v>
      </c>
      <c r="D76" s="105">
        <v>-1025</v>
      </c>
      <c r="E76" s="105">
        <v>-1185</v>
      </c>
      <c r="F76" s="105">
        <v>-662</v>
      </c>
      <c r="G76" s="105">
        <v>0</v>
      </c>
      <c r="H76" s="43"/>
      <c r="I76" s="105">
        <v>-313</v>
      </c>
      <c r="J76" s="105">
        <v>-312</v>
      </c>
      <c r="K76" s="105">
        <v>0</v>
      </c>
      <c r="L76" s="105">
        <v>0</v>
      </c>
      <c r="M76" s="105">
        <v>0</v>
      </c>
      <c r="N76" s="43"/>
      <c r="O76" s="105">
        <v>-143</v>
      </c>
      <c r="P76" s="105">
        <v>-636</v>
      </c>
      <c r="Q76" s="105">
        <v>-1185</v>
      </c>
      <c r="R76" s="105">
        <v>-662</v>
      </c>
      <c r="S76" s="105">
        <v>0</v>
      </c>
      <c r="T76" s="43"/>
      <c r="U76" s="105">
        <v>0</v>
      </c>
      <c r="V76" s="105">
        <v>0</v>
      </c>
      <c r="W76" s="105">
        <v>0</v>
      </c>
      <c r="X76" s="105">
        <v>0</v>
      </c>
      <c r="Y76" s="105">
        <v>0</v>
      </c>
      <c r="Z76" s="43"/>
      <c r="AA76" s="105">
        <v>925</v>
      </c>
      <c r="AB76" s="105">
        <v>483</v>
      </c>
      <c r="AC76" s="105">
        <v>484</v>
      </c>
      <c r="AD76" s="105">
        <v>0</v>
      </c>
      <c r="AE76" s="105">
        <v>0</v>
      </c>
      <c r="AF76" s="43"/>
      <c r="AG76" s="105">
        <v>483</v>
      </c>
      <c r="AH76" s="105">
        <v>484</v>
      </c>
      <c r="AI76" s="105">
        <v>0</v>
      </c>
      <c r="AJ76" s="105">
        <v>0</v>
      </c>
      <c r="AK76" s="105">
        <v>0</v>
      </c>
    </row>
    <row r="77" spans="1:37">
      <c r="A77" s="140" t="s">
        <v>92</v>
      </c>
      <c r="B77" s="121">
        <v>3.4764000000000001E-3</v>
      </c>
      <c r="C77" s="105">
        <v>-474</v>
      </c>
      <c r="D77" s="105">
        <v>-1855</v>
      </c>
      <c r="E77" s="105">
        <v>-3333</v>
      </c>
      <c r="F77" s="105">
        <v>-1861</v>
      </c>
      <c r="G77" s="105">
        <v>0</v>
      </c>
      <c r="H77" s="43"/>
      <c r="I77" s="105">
        <v>-881</v>
      </c>
      <c r="J77" s="105">
        <v>-878</v>
      </c>
      <c r="K77" s="105">
        <v>0</v>
      </c>
      <c r="L77" s="105">
        <v>0</v>
      </c>
      <c r="M77" s="105">
        <v>0</v>
      </c>
      <c r="N77" s="43"/>
      <c r="O77" s="105">
        <v>-403</v>
      </c>
      <c r="P77" s="105">
        <v>-1789</v>
      </c>
      <c r="Q77" s="105">
        <v>-3333</v>
      </c>
      <c r="R77" s="105">
        <v>-1861</v>
      </c>
      <c r="S77" s="105">
        <v>0</v>
      </c>
      <c r="T77" s="43"/>
      <c r="U77" s="105">
        <v>0</v>
      </c>
      <c r="V77" s="105">
        <v>0</v>
      </c>
      <c r="W77" s="105">
        <v>0</v>
      </c>
      <c r="X77" s="105">
        <v>0</v>
      </c>
      <c r="Y77" s="105">
        <v>0</v>
      </c>
      <c r="Z77" s="43"/>
      <c r="AA77" s="105">
        <v>2654</v>
      </c>
      <c r="AB77" s="105">
        <v>2647</v>
      </c>
      <c r="AC77" s="105">
        <v>2648</v>
      </c>
      <c r="AD77" s="105">
        <v>0</v>
      </c>
      <c r="AE77" s="105">
        <v>0</v>
      </c>
      <c r="AF77" s="43"/>
      <c r="AG77" s="105">
        <v>2647</v>
      </c>
      <c r="AH77" s="105">
        <v>2648</v>
      </c>
      <c r="AI77" s="105">
        <v>0</v>
      </c>
      <c r="AJ77" s="105">
        <v>0</v>
      </c>
      <c r="AK77" s="105">
        <v>0</v>
      </c>
    </row>
    <row r="78" spans="1:37">
      <c r="A78" s="140" t="s">
        <v>93</v>
      </c>
      <c r="B78" s="121">
        <v>6.2163000000000001E-3</v>
      </c>
      <c r="C78" s="105">
        <v>-8251</v>
      </c>
      <c r="D78" s="105">
        <v>-11132</v>
      </c>
      <c r="E78" s="105">
        <v>-6952</v>
      </c>
      <c r="F78" s="105">
        <v>-3880</v>
      </c>
      <c r="G78" s="105">
        <v>0</v>
      </c>
      <c r="H78" s="43"/>
      <c r="I78" s="105">
        <v>-1838</v>
      </c>
      <c r="J78" s="105">
        <v>-1830</v>
      </c>
      <c r="K78" s="105">
        <v>0</v>
      </c>
      <c r="L78" s="105">
        <v>0</v>
      </c>
      <c r="M78" s="105">
        <v>0</v>
      </c>
      <c r="N78" s="43"/>
      <c r="O78" s="105">
        <v>-840</v>
      </c>
      <c r="P78" s="105">
        <v>-3731</v>
      </c>
      <c r="Q78" s="105">
        <v>-6952</v>
      </c>
      <c r="R78" s="105">
        <v>-3880</v>
      </c>
      <c r="S78" s="105">
        <v>0</v>
      </c>
      <c r="T78" s="43"/>
      <c r="U78" s="105">
        <v>0</v>
      </c>
      <c r="V78" s="105">
        <v>0</v>
      </c>
      <c r="W78" s="105">
        <v>0</v>
      </c>
      <c r="X78" s="105">
        <v>0</v>
      </c>
      <c r="Y78" s="105">
        <v>0</v>
      </c>
      <c r="Z78" s="43"/>
      <c r="AA78" s="105">
        <v>6527</v>
      </c>
      <c r="AB78" s="105">
        <v>4802</v>
      </c>
      <c r="AC78" s="105">
        <v>4803</v>
      </c>
      <c r="AD78" s="105">
        <v>0</v>
      </c>
      <c r="AE78" s="105">
        <v>0</v>
      </c>
      <c r="AF78" s="43"/>
      <c r="AG78" s="105">
        <v>4802</v>
      </c>
      <c r="AH78" s="105">
        <v>4803</v>
      </c>
      <c r="AI78" s="105">
        <v>0</v>
      </c>
      <c r="AJ78" s="105">
        <v>0</v>
      </c>
      <c r="AK78" s="105">
        <v>0</v>
      </c>
    </row>
    <row r="79" spans="1:37">
      <c r="A79" s="140" t="s">
        <v>94</v>
      </c>
      <c r="B79" s="121">
        <v>1.1808000000000001E-3</v>
      </c>
      <c r="C79" s="105">
        <v>-254</v>
      </c>
      <c r="D79" s="105">
        <v>-731</v>
      </c>
      <c r="E79" s="105">
        <v>-1149</v>
      </c>
      <c r="F79" s="105">
        <v>-642</v>
      </c>
      <c r="G79" s="105">
        <v>0</v>
      </c>
      <c r="H79" s="43"/>
      <c r="I79" s="105">
        <v>-304</v>
      </c>
      <c r="J79" s="105">
        <v>-303</v>
      </c>
      <c r="K79" s="105">
        <v>0</v>
      </c>
      <c r="L79" s="105">
        <v>0</v>
      </c>
      <c r="M79" s="105">
        <v>0</v>
      </c>
      <c r="N79" s="43"/>
      <c r="O79" s="105">
        <v>-139</v>
      </c>
      <c r="P79" s="105">
        <v>-617</v>
      </c>
      <c r="Q79" s="105">
        <v>-1149</v>
      </c>
      <c r="R79" s="105">
        <v>-642</v>
      </c>
      <c r="S79" s="105">
        <v>0</v>
      </c>
      <c r="T79" s="43"/>
      <c r="U79" s="105">
        <v>0</v>
      </c>
      <c r="V79" s="105">
        <v>0</v>
      </c>
      <c r="W79" s="105">
        <v>0</v>
      </c>
      <c r="X79" s="105">
        <v>0</v>
      </c>
      <c r="Y79" s="105">
        <v>0</v>
      </c>
      <c r="Z79" s="43"/>
      <c r="AA79" s="105">
        <v>936</v>
      </c>
      <c r="AB79" s="105">
        <v>936</v>
      </c>
      <c r="AC79" s="105">
        <v>936</v>
      </c>
      <c r="AD79" s="105">
        <v>0</v>
      </c>
      <c r="AE79" s="105">
        <v>0</v>
      </c>
      <c r="AF79" s="43"/>
      <c r="AG79" s="105">
        <v>936</v>
      </c>
      <c r="AH79" s="105">
        <v>936</v>
      </c>
      <c r="AI79" s="105">
        <v>0</v>
      </c>
      <c r="AJ79" s="105">
        <v>0</v>
      </c>
      <c r="AK79" s="105">
        <v>0</v>
      </c>
    </row>
    <row r="80" spans="1:37">
      <c r="A80" s="140" t="s">
        <v>95</v>
      </c>
      <c r="B80" s="121">
        <v>3.0278000000000002E-3</v>
      </c>
      <c r="C80" s="105">
        <v>389</v>
      </c>
      <c r="D80" s="105">
        <v>-772</v>
      </c>
      <c r="E80" s="105">
        <v>-2793</v>
      </c>
      <c r="F80" s="105">
        <v>-1559</v>
      </c>
      <c r="G80" s="105">
        <v>0</v>
      </c>
      <c r="H80" s="43"/>
      <c r="I80" s="105">
        <v>-738</v>
      </c>
      <c r="J80" s="105">
        <v>-735</v>
      </c>
      <c r="K80" s="105">
        <v>0</v>
      </c>
      <c r="L80" s="105">
        <v>0</v>
      </c>
      <c r="M80" s="105">
        <v>0</v>
      </c>
      <c r="N80" s="43"/>
      <c r="O80" s="105">
        <v>-338</v>
      </c>
      <c r="P80" s="105">
        <v>-1499</v>
      </c>
      <c r="Q80" s="105">
        <v>-2793</v>
      </c>
      <c r="R80" s="105">
        <v>-1559</v>
      </c>
      <c r="S80" s="105">
        <v>0</v>
      </c>
      <c r="T80" s="43"/>
      <c r="U80" s="105">
        <v>0</v>
      </c>
      <c r="V80" s="105">
        <v>0</v>
      </c>
      <c r="W80" s="105">
        <v>0</v>
      </c>
      <c r="X80" s="105">
        <v>0</v>
      </c>
      <c r="Y80" s="105">
        <v>0</v>
      </c>
      <c r="Z80" s="43"/>
      <c r="AA80" s="105">
        <v>2274</v>
      </c>
      <c r="AB80" s="105">
        <v>2274</v>
      </c>
      <c r="AC80" s="105">
        <v>2272</v>
      </c>
      <c r="AD80" s="105">
        <v>0</v>
      </c>
      <c r="AE80" s="105">
        <v>0</v>
      </c>
      <c r="AF80" s="43"/>
      <c r="AG80" s="105">
        <v>2274</v>
      </c>
      <c r="AH80" s="105">
        <v>2272</v>
      </c>
      <c r="AI80" s="105">
        <v>0</v>
      </c>
      <c r="AJ80" s="105">
        <v>0</v>
      </c>
      <c r="AK80" s="105">
        <v>0</v>
      </c>
    </row>
    <row r="81" spans="1:37">
      <c r="A81" s="140" t="s">
        <v>96</v>
      </c>
      <c r="B81" s="121">
        <v>1.30533E-2</v>
      </c>
      <c r="C81" s="105">
        <v>-5326</v>
      </c>
      <c r="D81" s="105">
        <v>-10525</v>
      </c>
      <c r="E81" s="105">
        <v>-12533</v>
      </c>
      <c r="F81" s="105">
        <v>-6996</v>
      </c>
      <c r="G81" s="105">
        <v>0</v>
      </c>
      <c r="H81" s="43"/>
      <c r="I81" s="105">
        <v>-3314</v>
      </c>
      <c r="J81" s="105">
        <v>-3300</v>
      </c>
      <c r="K81" s="105">
        <v>0</v>
      </c>
      <c r="L81" s="105">
        <v>0</v>
      </c>
      <c r="M81" s="105">
        <v>0</v>
      </c>
      <c r="N81" s="43"/>
      <c r="O81" s="105">
        <v>-1515</v>
      </c>
      <c r="P81" s="105">
        <v>-6727</v>
      </c>
      <c r="Q81" s="105">
        <v>-12533</v>
      </c>
      <c r="R81" s="105">
        <v>-6996</v>
      </c>
      <c r="S81" s="105">
        <v>0</v>
      </c>
      <c r="T81" s="43"/>
      <c r="U81" s="105">
        <v>0</v>
      </c>
      <c r="V81" s="105">
        <v>0</v>
      </c>
      <c r="W81" s="105">
        <v>0</v>
      </c>
      <c r="X81" s="105">
        <v>0</v>
      </c>
      <c r="Y81" s="105">
        <v>0</v>
      </c>
      <c r="Z81" s="43"/>
      <c r="AA81" s="105">
        <v>7432</v>
      </c>
      <c r="AB81" s="105">
        <v>6516</v>
      </c>
      <c r="AC81" s="105">
        <v>6516</v>
      </c>
      <c r="AD81" s="105">
        <v>0</v>
      </c>
      <c r="AE81" s="105">
        <v>0</v>
      </c>
      <c r="AF81" s="43"/>
      <c r="AG81" s="105">
        <v>6516</v>
      </c>
      <c r="AH81" s="105">
        <v>6516</v>
      </c>
      <c r="AI81" s="105">
        <v>0</v>
      </c>
      <c r="AJ81" s="105">
        <v>0</v>
      </c>
      <c r="AK81" s="105">
        <v>0</v>
      </c>
    </row>
    <row r="82" spans="1:37">
      <c r="A82" s="140" t="s">
        <v>97</v>
      </c>
      <c r="B82" s="121">
        <v>2.1887E-3</v>
      </c>
      <c r="C82" s="105">
        <v>1428</v>
      </c>
      <c r="D82" s="105">
        <v>603</v>
      </c>
      <c r="E82" s="105">
        <v>-1992</v>
      </c>
      <c r="F82" s="105">
        <v>-1112</v>
      </c>
      <c r="G82" s="105">
        <v>0</v>
      </c>
      <c r="H82" s="43"/>
      <c r="I82" s="105">
        <v>-527</v>
      </c>
      <c r="J82" s="105">
        <v>-524</v>
      </c>
      <c r="K82" s="105">
        <v>0</v>
      </c>
      <c r="L82" s="105">
        <v>0</v>
      </c>
      <c r="M82" s="105">
        <v>0</v>
      </c>
      <c r="N82" s="43"/>
      <c r="O82" s="105">
        <v>-241</v>
      </c>
      <c r="P82" s="105">
        <v>-1069</v>
      </c>
      <c r="Q82" s="105">
        <v>-1992</v>
      </c>
      <c r="R82" s="105">
        <v>-1112</v>
      </c>
      <c r="S82" s="105">
        <v>0</v>
      </c>
      <c r="T82" s="43"/>
      <c r="U82" s="105">
        <v>0</v>
      </c>
      <c r="V82" s="105">
        <v>0</v>
      </c>
      <c r="W82" s="105">
        <v>0</v>
      </c>
      <c r="X82" s="105">
        <v>0</v>
      </c>
      <c r="Y82" s="105">
        <v>0</v>
      </c>
      <c r="Z82" s="43"/>
      <c r="AA82" s="105">
        <v>2590</v>
      </c>
      <c r="AB82" s="105">
        <v>2590</v>
      </c>
      <c r="AC82" s="105">
        <v>2590</v>
      </c>
      <c r="AD82" s="105">
        <v>0</v>
      </c>
      <c r="AE82" s="105">
        <v>0</v>
      </c>
      <c r="AF82" s="43"/>
      <c r="AG82" s="105">
        <v>2590</v>
      </c>
      <c r="AH82" s="105">
        <v>2590</v>
      </c>
      <c r="AI82" s="105">
        <v>0</v>
      </c>
      <c r="AJ82" s="105">
        <v>0</v>
      </c>
      <c r="AK82" s="105">
        <v>0</v>
      </c>
    </row>
    <row r="83" spans="1:37">
      <c r="A83" s="140" t="s">
        <v>98</v>
      </c>
      <c r="B83" s="121">
        <v>1.03541E-2</v>
      </c>
      <c r="C83" s="105">
        <v>-2223</v>
      </c>
      <c r="D83" s="105">
        <v>-6326</v>
      </c>
      <c r="E83" s="105">
        <v>-9893</v>
      </c>
      <c r="F83" s="105">
        <v>-5522</v>
      </c>
      <c r="G83" s="105">
        <v>0</v>
      </c>
      <c r="H83" s="43"/>
      <c r="I83" s="105">
        <v>-2616</v>
      </c>
      <c r="J83" s="105">
        <v>-2605</v>
      </c>
      <c r="K83" s="105">
        <v>0</v>
      </c>
      <c r="L83" s="105">
        <v>0</v>
      </c>
      <c r="M83" s="105">
        <v>0</v>
      </c>
      <c r="N83" s="43"/>
      <c r="O83" s="105">
        <v>-1196</v>
      </c>
      <c r="P83" s="105">
        <v>-5310</v>
      </c>
      <c r="Q83" s="105">
        <v>-9893</v>
      </c>
      <c r="R83" s="105">
        <v>-5522</v>
      </c>
      <c r="S83" s="105">
        <v>0</v>
      </c>
      <c r="T83" s="43"/>
      <c r="U83" s="105">
        <v>0</v>
      </c>
      <c r="V83" s="105">
        <v>0</v>
      </c>
      <c r="W83" s="105">
        <v>0</v>
      </c>
      <c r="X83" s="105">
        <v>0</v>
      </c>
      <c r="Y83" s="105">
        <v>0</v>
      </c>
      <c r="Z83" s="43"/>
      <c r="AA83" s="105">
        <v>8741</v>
      </c>
      <c r="AB83" s="105">
        <v>6808</v>
      </c>
      <c r="AC83" s="105">
        <v>6807</v>
      </c>
      <c r="AD83" s="105">
        <v>0</v>
      </c>
      <c r="AE83" s="105">
        <v>0</v>
      </c>
      <c r="AF83" s="43"/>
      <c r="AG83" s="105">
        <v>6808</v>
      </c>
      <c r="AH83" s="105">
        <v>6807</v>
      </c>
      <c r="AI83" s="105">
        <v>0</v>
      </c>
      <c r="AJ83" s="105">
        <v>0</v>
      </c>
      <c r="AK83" s="105">
        <v>0</v>
      </c>
    </row>
    <row r="84" spans="1:37">
      <c r="A84" s="140" t="s">
        <v>99</v>
      </c>
      <c r="B84" s="121">
        <v>2.4407000000000001E-3</v>
      </c>
      <c r="C84" s="105">
        <v>1465</v>
      </c>
      <c r="D84" s="105">
        <v>533</v>
      </c>
      <c r="E84" s="105">
        <v>-2249</v>
      </c>
      <c r="F84" s="105">
        <v>-1255</v>
      </c>
      <c r="G84" s="105">
        <v>0</v>
      </c>
      <c r="H84" s="43"/>
      <c r="I84" s="105">
        <v>-595</v>
      </c>
      <c r="J84" s="105">
        <v>-592</v>
      </c>
      <c r="K84" s="105">
        <v>0</v>
      </c>
      <c r="L84" s="105">
        <v>0</v>
      </c>
      <c r="M84" s="105">
        <v>0</v>
      </c>
      <c r="N84" s="43"/>
      <c r="O84" s="105">
        <v>-272</v>
      </c>
      <c r="P84" s="105">
        <v>-1207</v>
      </c>
      <c r="Q84" s="105">
        <v>-2249</v>
      </c>
      <c r="R84" s="105">
        <v>-1255</v>
      </c>
      <c r="S84" s="105">
        <v>0</v>
      </c>
      <c r="T84" s="43"/>
      <c r="U84" s="105">
        <v>0</v>
      </c>
      <c r="V84" s="105">
        <v>0</v>
      </c>
      <c r="W84" s="105">
        <v>0</v>
      </c>
      <c r="X84" s="105">
        <v>0</v>
      </c>
      <c r="Y84" s="105">
        <v>0</v>
      </c>
      <c r="Z84" s="43"/>
      <c r="AA84" s="105">
        <v>2970</v>
      </c>
      <c r="AB84" s="105">
        <v>2970</v>
      </c>
      <c r="AC84" s="105">
        <v>2969</v>
      </c>
      <c r="AD84" s="105">
        <v>0</v>
      </c>
      <c r="AE84" s="105">
        <v>0</v>
      </c>
      <c r="AF84" s="43"/>
      <c r="AG84" s="105">
        <v>2970</v>
      </c>
      <c r="AH84" s="105">
        <v>2969</v>
      </c>
      <c r="AI84" s="105">
        <v>0</v>
      </c>
      <c r="AJ84" s="105">
        <v>0</v>
      </c>
      <c r="AK84" s="105">
        <v>0</v>
      </c>
    </row>
    <row r="85" spans="1:37">
      <c r="A85" s="140" t="s">
        <v>100</v>
      </c>
      <c r="B85" s="121">
        <v>7.1928000000000001E-3</v>
      </c>
      <c r="C85" s="105">
        <v>8837</v>
      </c>
      <c r="D85" s="105">
        <v>6597</v>
      </c>
      <c r="E85" s="105">
        <v>-5407</v>
      </c>
      <c r="F85" s="105">
        <v>-3018</v>
      </c>
      <c r="G85" s="105">
        <v>0</v>
      </c>
      <c r="H85" s="43"/>
      <c r="I85" s="105">
        <v>-1430</v>
      </c>
      <c r="J85" s="105">
        <v>-1423</v>
      </c>
      <c r="K85" s="105">
        <v>0</v>
      </c>
      <c r="L85" s="105">
        <v>0</v>
      </c>
      <c r="M85" s="105">
        <v>0</v>
      </c>
      <c r="N85" s="43"/>
      <c r="O85" s="105">
        <v>-654</v>
      </c>
      <c r="P85" s="105">
        <v>-2902</v>
      </c>
      <c r="Q85" s="105">
        <v>-5407</v>
      </c>
      <c r="R85" s="105">
        <v>-3018</v>
      </c>
      <c r="S85" s="105">
        <v>0</v>
      </c>
      <c r="T85" s="43"/>
      <c r="U85" s="105">
        <v>0</v>
      </c>
      <c r="V85" s="105">
        <v>0</v>
      </c>
      <c r="W85" s="105">
        <v>0</v>
      </c>
      <c r="X85" s="105">
        <v>0</v>
      </c>
      <c r="Y85" s="105">
        <v>0</v>
      </c>
      <c r="Z85" s="43"/>
      <c r="AA85" s="105">
        <v>4062</v>
      </c>
      <c r="AB85" s="105">
        <v>4062</v>
      </c>
      <c r="AC85" s="105">
        <v>4063</v>
      </c>
      <c r="AD85" s="105">
        <v>0</v>
      </c>
      <c r="AE85" s="105">
        <v>0</v>
      </c>
      <c r="AF85" s="43"/>
      <c r="AG85" s="105">
        <v>10921</v>
      </c>
      <c r="AH85" s="105">
        <v>10922</v>
      </c>
      <c r="AI85" s="105">
        <v>0</v>
      </c>
      <c r="AJ85" s="105">
        <v>0</v>
      </c>
      <c r="AK85" s="105">
        <v>0</v>
      </c>
    </row>
    <row r="86" spans="1:37">
      <c r="A86" s="140" t="s">
        <v>101</v>
      </c>
      <c r="B86" s="121">
        <v>7.6769999999999998E-3</v>
      </c>
      <c r="C86" s="105">
        <v>-59</v>
      </c>
      <c r="D86" s="105">
        <v>-2939</v>
      </c>
      <c r="E86" s="105">
        <v>-6943</v>
      </c>
      <c r="F86" s="105">
        <v>-3876</v>
      </c>
      <c r="G86" s="105">
        <v>0</v>
      </c>
      <c r="H86" s="43"/>
      <c r="I86" s="105">
        <v>-1836</v>
      </c>
      <c r="J86" s="105">
        <v>-1828</v>
      </c>
      <c r="K86" s="105">
        <v>0</v>
      </c>
      <c r="L86" s="105">
        <v>0</v>
      </c>
      <c r="M86" s="105">
        <v>0</v>
      </c>
      <c r="N86" s="43"/>
      <c r="O86" s="105">
        <v>-839</v>
      </c>
      <c r="P86" s="105">
        <v>-3727</v>
      </c>
      <c r="Q86" s="105">
        <v>-6943</v>
      </c>
      <c r="R86" s="105">
        <v>-3876</v>
      </c>
      <c r="S86" s="105">
        <v>0</v>
      </c>
      <c r="T86" s="43"/>
      <c r="U86" s="105">
        <v>0</v>
      </c>
      <c r="V86" s="105">
        <v>0</v>
      </c>
      <c r="W86" s="105">
        <v>0</v>
      </c>
      <c r="X86" s="105">
        <v>0</v>
      </c>
      <c r="Y86" s="105">
        <v>0</v>
      </c>
      <c r="Z86" s="43"/>
      <c r="AA86" s="105">
        <v>3684</v>
      </c>
      <c r="AB86" s="105">
        <v>3684</v>
      </c>
      <c r="AC86" s="105">
        <v>3685</v>
      </c>
      <c r="AD86" s="105">
        <v>0</v>
      </c>
      <c r="AE86" s="105">
        <v>0</v>
      </c>
      <c r="AF86" s="43"/>
      <c r="AG86" s="105">
        <v>3684</v>
      </c>
      <c r="AH86" s="105">
        <v>3685</v>
      </c>
      <c r="AI86" s="105">
        <v>0</v>
      </c>
      <c r="AJ86" s="105">
        <v>0</v>
      </c>
      <c r="AK86" s="105">
        <v>0</v>
      </c>
    </row>
    <row r="87" spans="1:37">
      <c r="A87" s="140" t="s">
        <v>102</v>
      </c>
      <c r="B87" s="121">
        <v>1.24107E-2</v>
      </c>
      <c r="C87" s="105">
        <v>-2224</v>
      </c>
      <c r="D87" s="105">
        <v>-7001</v>
      </c>
      <c r="E87" s="105">
        <v>-11519</v>
      </c>
      <c r="F87" s="105">
        <v>-6430</v>
      </c>
      <c r="G87" s="105">
        <v>0</v>
      </c>
      <c r="H87" s="43"/>
      <c r="I87" s="105">
        <v>-3046</v>
      </c>
      <c r="J87" s="105">
        <v>-3033</v>
      </c>
      <c r="K87" s="105">
        <v>0</v>
      </c>
      <c r="L87" s="105">
        <v>0</v>
      </c>
      <c r="M87" s="105">
        <v>0</v>
      </c>
      <c r="N87" s="43"/>
      <c r="O87" s="105">
        <v>-1393</v>
      </c>
      <c r="P87" s="105">
        <v>-6182</v>
      </c>
      <c r="Q87" s="105">
        <v>-11519</v>
      </c>
      <c r="R87" s="105">
        <v>-6430</v>
      </c>
      <c r="S87" s="105">
        <v>0</v>
      </c>
      <c r="T87" s="43"/>
      <c r="U87" s="105">
        <v>0</v>
      </c>
      <c r="V87" s="105">
        <v>0</v>
      </c>
      <c r="W87" s="105">
        <v>0</v>
      </c>
      <c r="X87" s="105">
        <v>0</v>
      </c>
      <c r="Y87" s="105">
        <v>0</v>
      </c>
      <c r="Z87" s="43"/>
      <c r="AA87" s="105">
        <v>6044</v>
      </c>
      <c r="AB87" s="105">
        <v>6044</v>
      </c>
      <c r="AC87" s="105">
        <v>6044</v>
      </c>
      <c r="AD87" s="105">
        <v>0</v>
      </c>
      <c r="AE87" s="105">
        <v>0</v>
      </c>
      <c r="AF87" s="43"/>
      <c r="AG87" s="105">
        <v>6044</v>
      </c>
      <c r="AH87" s="105">
        <v>6044</v>
      </c>
      <c r="AI87" s="105">
        <v>0</v>
      </c>
      <c r="AJ87" s="105">
        <v>0</v>
      </c>
      <c r="AK87" s="105">
        <v>0</v>
      </c>
    </row>
    <row r="88" spans="1:37">
      <c r="A88" s="140" t="s">
        <v>103</v>
      </c>
      <c r="B88" s="121">
        <v>6.0493999999999999E-3</v>
      </c>
      <c r="C88" s="105">
        <v>-732</v>
      </c>
      <c r="D88" s="105">
        <v>-3069</v>
      </c>
      <c r="E88" s="105">
        <v>-5638</v>
      </c>
      <c r="F88" s="105">
        <v>-3147</v>
      </c>
      <c r="G88" s="105">
        <v>0</v>
      </c>
      <c r="H88" s="43"/>
      <c r="I88" s="105">
        <v>-1491</v>
      </c>
      <c r="J88" s="105">
        <v>-1484</v>
      </c>
      <c r="K88" s="105">
        <v>0</v>
      </c>
      <c r="L88" s="105">
        <v>0</v>
      </c>
      <c r="M88" s="105">
        <v>0</v>
      </c>
      <c r="N88" s="43"/>
      <c r="O88" s="105">
        <v>-682</v>
      </c>
      <c r="P88" s="105">
        <v>-3026</v>
      </c>
      <c r="Q88" s="105">
        <v>-5638</v>
      </c>
      <c r="R88" s="105">
        <v>-3147</v>
      </c>
      <c r="S88" s="105">
        <v>0</v>
      </c>
      <c r="T88" s="43"/>
      <c r="U88" s="105">
        <v>0</v>
      </c>
      <c r="V88" s="105">
        <v>0</v>
      </c>
      <c r="W88" s="105">
        <v>0</v>
      </c>
      <c r="X88" s="105">
        <v>0</v>
      </c>
      <c r="Y88" s="105">
        <v>0</v>
      </c>
      <c r="Z88" s="43"/>
      <c r="AA88" s="105">
        <v>4059</v>
      </c>
      <c r="AB88" s="105">
        <v>3472</v>
      </c>
      <c r="AC88" s="105">
        <v>3471</v>
      </c>
      <c r="AD88" s="105">
        <v>0</v>
      </c>
      <c r="AE88" s="105">
        <v>0</v>
      </c>
      <c r="AF88" s="43"/>
      <c r="AG88" s="105">
        <v>3472</v>
      </c>
      <c r="AH88" s="105">
        <v>3471</v>
      </c>
      <c r="AI88" s="105">
        <v>0</v>
      </c>
      <c r="AJ88" s="105">
        <v>0</v>
      </c>
      <c r="AK88" s="105">
        <v>0</v>
      </c>
    </row>
    <row r="89" spans="1:37">
      <c r="A89" s="140" t="s">
        <v>104</v>
      </c>
      <c r="B89" s="121">
        <v>4.1282000000000003E-3</v>
      </c>
      <c r="C89" s="105">
        <v>3260</v>
      </c>
      <c r="D89" s="105">
        <v>1843</v>
      </c>
      <c r="E89" s="105">
        <v>-3423</v>
      </c>
      <c r="F89" s="105">
        <v>-1910</v>
      </c>
      <c r="G89" s="105">
        <v>0</v>
      </c>
      <c r="H89" s="43"/>
      <c r="I89" s="105">
        <v>-905</v>
      </c>
      <c r="J89" s="105">
        <v>-901</v>
      </c>
      <c r="K89" s="105">
        <v>0</v>
      </c>
      <c r="L89" s="105">
        <v>0</v>
      </c>
      <c r="M89" s="105">
        <v>0</v>
      </c>
      <c r="N89" s="43"/>
      <c r="O89" s="105">
        <v>-414</v>
      </c>
      <c r="P89" s="105">
        <v>-1837</v>
      </c>
      <c r="Q89" s="105">
        <v>-3423</v>
      </c>
      <c r="R89" s="105">
        <v>-1910</v>
      </c>
      <c r="S89" s="105">
        <v>0</v>
      </c>
      <c r="T89" s="43"/>
      <c r="U89" s="105">
        <v>0</v>
      </c>
      <c r="V89" s="105">
        <v>0</v>
      </c>
      <c r="W89" s="105">
        <v>0</v>
      </c>
      <c r="X89" s="105">
        <v>0</v>
      </c>
      <c r="Y89" s="105">
        <v>0</v>
      </c>
      <c r="Z89" s="43"/>
      <c r="AA89" s="105">
        <v>3715</v>
      </c>
      <c r="AB89" s="105">
        <v>2928</v>
      </c>
      <c r="AC89" s="105">
        <v>2929</v>
      </c>
      <c r="AD89" s="105">
        <v>0</v>
      </c>
      <c r="AE89" s="105">
        <v>0</v>
      </c>
      <c r="AF89" s="43"/>
      <c r="AG89" s="105">
        <v>4579</v>
      </c>
      <c r="AH89" s="105">
        <v>4581</v>
      </c>
      <c r="AI89" s="105">
        <v>0</v>
      </c>
      <c r="AJ89" s="105">
        <v>0</v>
      </c>
      <c r="AK89" s="105">
        <v>0</v>
      </c>
    </row>
    <row r="90" spans="1:37">
      <c r="A90" s="140" t="s">
        <v>105</v>
      </c>
      <c r="B90" s="121">
        <v>2.6971E-3</v>
      </c>
      <c r="C90" s="105">
        <v>-495</v>
      </c>
      <c r="D90" s="105">
        <v>-1487</v>
      </c>
      <c r="E90" s="105">
        <v>-2388</v>
      </c>
      <c r="F90" s="105">
        <v>-1333</v>
      </c>
      <c r="G90" s="105">
        <v>0</v>
      </c>
      <c r="H90" s="43"/>
      <c r="I90" s="105">
        <v>-631</v>
      </c>
      <c r="J90" s="105">
        <v>-629</v>
      </c>
      <c r="K90" s="105">
        <v>0</v>
      </c>
      <c r="L90" s="105">
        <v>0</v>
      </c>
      <c r="M90" s="105">
        <v>0</v>
      </c>
      <c r="N90" s="43"/>
      <c r="O90" s="105">
        <v>-289</v>
      </c>
      <c r="P90" s="105">
        <v>-1282</v>
      </c>
      <c r="Q90" s="105">
        <v>-2388</v>
      </c>
      <c r="R90" s="105">
        <v>-1333</v>
      </c>
      <c r="S90" s="105">
        <v>0</v>
      </c>
      <c r="T90" s="43"/>
      <c r="U90" s="105">
        <v>0</v>
      </c>
      <c r="V90" s="105">
        <v>0</v>
      </c>
      <c r="W90" s="105">
        <v>0</v>
      </c>
      <c r="X90" s="105">
        <v>0</v>
      </c>
      <c r="Y90" s="105">
        <v>0</v>
      </c>
      <c r="Z90" s="43"/>
      <c r="AA90" s="105">
        <v>1501</v>
      </c>
      <c r="AB90" s="105">
        <v>431</v>
      </c>
      <c r="AC90" s="105">
        <v>430</v>
      </c>
      <c r="AD90" s="105">
        <v>0</v>
      </c>
      <c r="AE90" s="105">
        <v>0</v>
      </c>
      <c r="AF90" s="43"/>
      <c r="AG90" s="105">
        <v>431</v>
      </c>
      <c r="AH90" s="105">
        <v>430</v>
      </c>
      <c r="AI90" s="105">
        <v>0</v>
      </c>
      <c r="AJ90" s="105">
        <v>0</v>
      </c>
      <c r="AK90" s="105">
        <v>0</v>
      </c>
    </row>
    <row r="91" spans="1:37">
      <c r="A91" s="140" t="s">
        <v>106</v>
      </c>
      <c r="B91" s="121">
        <v>5.7082000000000001E-3</v>
      </c>
      <c r="C91" s="105">
        <v>-3264</v>
      </c>
      <c r="D91" s="105">
        <v>-5577</v>
      </c>
      <c r="E91" s="105">
        <v>-5575</v>
      </c>
      <c r="F91" s="105">
        <v>-3112</v>
      </c>
      <c r="G91" s="105">
        <v>0</v>
      </c>
      <c r="H91" s="43"/>
      <c r="I91" s="105">
        <v>-1474</v>
      </c>
      <c r="J91" s="105">
        <v>-1468</v>
      </c>
      <c r="K91" s="105">
        <v>0</v>
      </c>
      <c r="L91" s="105">
        <v>0</v>
      </c>
      <c r="M91" s="105">
        <v>0</v>
      </c>
      <c r="N91" s="43"/>
      <c r="O91" s="105">
        <v>-674</v>
      </c>
      <c r="P91" s="105">
        <v>-2992</v>
      </c>
      <c r="Q91" s="105">
        <v>-5575</v>
      </c>
      <c r="R91" s="105">
        <v>-3112</v>
      </c>
      <c r="S91" s="105">
        <v>0</v>
      </c>
      <c r="T91" s="43"/>
      <c r="U91" s="105">
        <v>0</v>
      </c>
      <c r="V91" s="105">
        <v>0</v>
      </c>
      <c r="W91" s="105">
        <v>0</v>
      </c>
      <c r="X91" s="105">
        <v>0</v>
      </c>
      <c r="Y91" s="105">
        <v>0</v>
      </c>
      <c r="Z91" s="43"/>
      <c r="AA91" s="105">
        <v>3345</v>
      </c>
      <c r="AB91" s="105">
        <v>2627</v>
      </c>
      <c r="AC91" s="105">
        <v>2627</v>
      </c>
      <c r="AD91" s="105">
        <v>0</v>
      </c>
      <c r="AE91" s="105">
        <v>0</v>
      </c>
      <c r="AF91" s="43"/>
      <c r="AG91" s="105">
        <v>2627</v>
      </c>
      <c r="AH91" s="105">
        <v>2627</v>
      </c>
      <c r="AI91" s="105">
        <v>0</v>
      </c>
      <c r="AJ91" s="105">
        <v>0</v>
      </c>
      <c r="AK91" s="105">
        <v>0</v>
      </c>
    </row>
    <row r="92" spans="1:37">
      <c r="A92" s="140" t="s">
        <v>107</v>
      </c>
      <c r="B92" s="121">
        <v>3.1526000000000002E-3</v>
      </c>
      <c r="C92" s="105">
        <v>-953</v>
      </c>
      <c r="D92" s="105">
        <v>-2234</v>
      </c>
      <c r="E92" s="105">
        <v>-3080</v>
      </c>
      <c r="F92" s="105">
        <v>-1719</v>
      </c>
      <c r="G92" s="105">
        <v>0</v>
      </c>
      <c r="H92" s="43"/>
      <c r="I92" s="105">
        <v>-814</v>
      </c>
      <c r="J92" s="105">
        <v>-811</v>
      </c>
      <c r="K92" s="105">
        <v>0</v>
      </c>
      <c r="L92" s="105">
        <v>0</v>
      </c>
      <c r="M92" s="105">
        <v>0</v>
      </c>
      <c r="N92" s="43"/>
      <c r="O92" s="105">
        <v>-372</v>
      </c>
      <c r="P92" s="105">
        <v>-1653</v>
      </c>
      <c r="Q92" s="105">
        <v>-3080</v>
      </c>
      <c r="R92" s="105">
        <v>-1719</v>
      </c>
      <c r="S92" s="105">
        <v>0</v>
      </c>
      <c r="T92" s="43"/>
      <c r="U92" s="105">
        <v>0</v>
      </c>
      <c r="V92" s="105">
        <v>0</v>
      </c>
      <c r="W92" s="105">
        <v>0</v>
      </c>
      <c r="X92" s="105">
        <v>0</v>
      </c>
      <c r="Y92" s="105">
        <v>0</v>
      </c>
      <c r="Z92" s="43"/>
      <c r="AA92" s="105">
        <v>3658</v>
      </c>
      <c r="AB92" s="105">
        <v>2307</v>
      </c>
      <c r="AC92" s="105">
        <v>2305</v>
      </c>
      <c r="AD92" s="105">
        <v>0</v>
      </c>
      <c r="AE92" s="105">
        <v>0</v>
      </c>
      <c r="AF92" s="43"/>
      <c r="AG92" s="105">
        <v>2307</v>
      </c>
      <c r="AH92" s="105">
        <v>2305</v>
      </c>
      <c r="AI92" s="105">
        <v>0</v>
      </c>
      <c r="AJ92" s="105">
        <v>0</v>
      </c>
      <c r="AK92" s="105">
        <v>0</v>
      </c>
    </row>
    <row r="93" spans="1:37">
      <c r="A93" s="140" t="s">
        <v>108</v>
      </c>
      <c r="B93" s="121">
        <v>6.3070000000000001E-3</v>
      </c>
      <c r="C93" s="105">
        <v>2693</v>
      </c>
      <c r="D93" s="105">
        <v>291</v>
      </c>
      <c r="E93" s="105">
        <v>-5794</v>
      </c>
      <c r="F93" s="105">
        <v>-3234</v>
      </c>
      <c r="G93" s="105">
        <v>0</v>
      </c>
      <c r="H93" s="43"/>
      <c r="I93" s="105">
        <v>-1532</v>
      </c>
      <c r="J93" s="105">
        <v>-1525</v>
      </c>
      <c r="K93" s="105">
        <v>0</v>
      </c>
      <c r="L93" s="105">
        <v>0</v>
      </c>
      <c r="M93" s="105">
        <v>0</v>
      </c>
      <c r="N93" s="43"/>
      <c r="O93" s="105">
        <v>-701</v>
      </c>
      <c r="P93" s="105">
        <v>-3110</v>
      </c>
      <c r="Q93" s="105">
        <v>-5794</v>
      </c>
      <c r="R93" s="105">
        <v>-3234</v>
      </c>
      <c r="S93" s="105">
        <v>0</v>
      </c>
      <c r="T93" s="43"/>
      <c r="U93" s="105">
        <v>0</v>
      </c>
      <c r="V93" s="105">
        <v>0</v>
      </c>
      <c r="W93" s="105">
        <v>0</v>
      </c>
      <c r="X93" s="105">
        <v>0</v>
      </c>
      <c r="Y93" s="105">
        <v>0</v>
      </c>
      <c r="Z93" s="43"/>
      <c r="AA93" s="105">
        <v>6444</v>
      </c>
      <c r="AB93" s="105">
        <v>6444</v>
      </c>
      <c r="AC93" s="105">
        <v>6445</v>
      </c>
      <c r="AD93" s="105">
        <v>0</v>
      </c>
      <c r="AE93" s="105">
        <v>0</v>
      </c>
      <c r="AF93" s="43"/>
      <c r="AG93" s="105">
        <v>6444</v>
      </c>
      <c r="AH93" s="105">
        <v>6445</v>
      </c>
      <c r="AI93" s="105">
        <v>0</v>
      </c>
      <c r="AJ93" s="105">
        <v>0</v>
      </c>
      <c r="AK93" s="105">
        <v>0</v>
      </c>
    </row>
    <row r="94" spans="1:37">
      <c r="A94" s="140" t="s">
        <v>109</v>
      </c>
      <c r="B94" s="121">
        <v>2.9602999999999999E-3</v>
      </c>
      <c r="C94" s="105">
        <v>11234</v>
      </c>
      <c r="D94" s="105">
        <v>10783</v>
      </c>
      <c r="E94" s="105">
        <v>-1081</v>
      </c>
      <c r="F94" s="105">
        <v>-603</v>
      </c>
      <c r="G94" s="105">
        <v>0</v>
      </c>
      <c r="H94" s="43"/>
      <c r="I94" s="105">
        <v>-286</v>
      </c>
      <c r="J94" s="105">
        <v>-285</v>
      </c>
      <c r="K94" s="105">
        <v>0</v>
      </c>
      <c r="L94" s="105">
        <v>0</v>
      </c>
      <c r="M94" s="105">
        <v>0</v>
      </c>
      <c r="N94" s="43"/>
      <c r="O94" s="105">
        <v>-131</v>
      </c>
      <c r="P94" s="105">
        <v>-580</v>
      </c>
      <c r="Q94" s="105">
        <v>-1081</v>
      </c>
      <c r="R94" s="105">
        <v>-603</v>
      </c>
      <c r="S94" s="105">
        <v>0</v>
      </c>
      <c r="T94" s="43"/>
      <c r="U94" s="105">
        <v>0</v>
      </c>
      <c r="V94" s="105">
        <v>0</v>
      </c>
      <c r="W94" s="105">
        <v>0</v>
      </c>
      <c r="X94" s="105">
        <v>0</v>
      </c>
      <c r="Y94" s="105">
        <v>0</v>
      </c>
      <c r="Z94" s="43"/>
      <c r="AA94" s="105">
        <v>650</v>
      </c>
      <c r="AB94" s="105">
        <v>641</v>
      </c>
      <c r="AC94" s="105">
        <v>639</v>
      </c>
      <c r="AD94" s="105">
        <v>0</v>
      </c>
      <c r="AE94" s="105">
        <v>0</v>
      </c>
      <c r="AF94" s="43"/>
      <c r="AG94" s="105">
        <v>11651</v>
      </c>
      <c r="AH94" s="105">
        <v>11648</v>
      </c>
      <c r="AI94" s="105">
        <v>0</v>
      </c>
      <c r="AJ94" s="105">
        <v>0</v>
      </c>
      <c r="AK94" s="105">
        <v>0</v>
      </c>
    </row>
    <row r="95" spans="1:37">
      <c r="A95" s="140" t="s">
        <v>110</v>
      </c>
      <c r="B95" s="121">
        <v>3.9773999999999999E-3</v>
      </c>
      <c r="C95" s="105">
        <v>-2136</v>
      </c>
      <c r="D95" s="105">
        <v>-3556</v>
      </c>
      <c r="E95" s="105">
        <v>-3422</v>
      </c>
      <c r="F95" s="105">
        <v>-1910</v>
      </c>
      <c r="G95" s="105">
        <v>0</v>
      </c>
      <c r="H95" s="43"/>
      <c r="I95" s="105">
        <v>-905</v>
      </c>
      <c r="J95" s="105">
        <v>-901</v>
      </c>
      <c r="K95" s="105">
        <v>0</v>
      </c>
      <c r="L95" s="105">
        <v>0</v>
      </c>
      <c r="M95" s="105">
        <v>0</v>
      </c>
      <c r="N95" s="43"/>
      <c r="O95" s="105">
        <v>-414</v>
      </c>
      <c r="P95" s="105">
        <v>-1837</v>
      </c>
      <c r="Q95" s="105">
        <v>-3422</v>
      </c>
      <c r="R95" s="105">
        <v>-1910</v>
      </c>
      <c r="S95" s="105">
        <v>0</v>
      </c>
      <c r="T95" s="43"/>
      <c r="U95" s="105">
        <v>0</v>
      </c>
      <c r="V95" s="105">
        <v>0</v>
      </c>
      <c r="W95" s="105">
        <v>0</v>
      </c>
      <c r="X95" s="105">
        <v>0</v>
      </c>
      <c r="Y95" s="105">
        <v>0</v>
      </c>
      <c r="Z95" s="43"/>
      <c r="AA95" s="105">
        <v>4348</v>
      </c>
      <c r="AB95" s="105">
        <v>0</v>
      </c>
      <c r="AC95" s="105">
        <v>0</v>
      </c>
      <c r="AD95" s="105">
        <v>0</v>
      </c>
      <c r="AE95" s="105">
        <v>0</v>
      </c>
      <c r="AF95" s="43"/>
      <c r="AG95" s="105">
        <v>701</v>
      </c>
      <c r="AH95" s="105">
        <v>701</v>
      </c>
      <c r="AI95" s="105">
        <v>0</v>
      </c>
      <c r="AJ95" s="105">
        <v>0</v>
      </c>
      <c r="AK95" s="105">
        <v>0</v>
      </c>
    </row>
    <row r="96" spans="1:37">
      <c r="A96" s="140" t="s">
        <v>111</v>
      </c>
      <c r="B96" s="121">
        <v>3.0079999999999999E-4</v>
      </c>
      <c r="C96" s="105">
        <v>-51</v>
      </c>
      <c r="D96" s="105">
        <v>-162</v>
      </c>
      <c r="E96" s="105">
        <v>-271</v>
      </c>
      <c r="F96" s="105">
        <v>-151</v>
      </c>
      <c r="G96" s="105">
        <v>0</v>
      </c>
      <c r="H96" s="43"/>
      <c r="I96" s="105">
        <v>-72</v>
      </c>
      <c r="J96" s="105">
        <v>-71</v>
      </c>
      <c r="K96" s="105">
        <v>0</v>
      </c>
      <c r="L96" s="105">
        <v>0</v>
      </c>
      <c r="M96" s="105">
        <v>0</v>
      </c>
      <c r="N96" s="43"/>
      <c r="O96" s="105">
        <v>-33</v>
      </c>
      <c r="P96" s="105">
        <v>-145</v>
      </c>
      <c r="Q96" s="105">
        <v>-271</v>
      </c>
      <c r="R96" s="105">
        <v>-151</v>
      </c>
      <c r="S96" s="105">
        <v>0</v>
      </c>
      <c r="T96" s="43"/>
      <c r="U96" s="105">
        <v>0</v>
      </c>
      <c r="V96" s="105">
        <v>0</v>
      </c>
      <c r="W96" s="105">
        <v>0</v>
      </c>
      <c r="X96" s="105">
        <v>0</v>
      </c>
      <c r="Y96" s="105">
        <v>0</v>
      </c>
      <c r="Z96" s="43"/>
      <c r="AA96" s="105">
        <v>88</v>
      </c>
      <c r="AB96" s="105">
        <v>88</v>
      </c>
      <c r="AC96" s="105">
        <v>87</v>
      </c>
      <c r="AD96" s="105">
        <v>0</v>
      </c>
      <c r="AE96" s="105">
        <v>0</v>
      </c>
      <c r="AF96" s="43"/>
      <c r="AG96" s="105">
        <v>88</v>
      </c>
      <c r="AH96" s="105">
        <v>87</v>
      </c>
      <c r="AI96" s="105">
        <v>0</v>
      </c>
      <c r="AJ96" s="105">
        <v>0</v>
      </c>
      <c r="AK96" s="105">
        <v>0</v>
      </c>
    </row>
    <row r="97" spans="1:37">
      <c r="A97" s="140" t="s">
        <v>112</v>
      </c>
      <c r="B97" s="121">
        <v>2.3270099999999998E-2</v>
      </c>
      <c r="C97" s="105">
        <v>-31882</v>
      </c>
      <c r="D97" s="105">
        <v>-42204</v>
      </c>
      <c r="E97" s="105">
        <v>-24893</v>
      </c>
      <c r="F97" s="105">
        <v>-13895</v>
      </c>
      <c r="G97" s="105">
        <v>0</v>
      </c>
      <c r="H97" s="43"/>
      <c r="I97" s="105">
        <v>-6582</v>
      </c>
      <c r="J97" s="105">
        <v>-6554</v>
      </c>
      <c r="K97" s="105">
        <v>0</v>
      </c>
      <c r="L97" s="105">
        <v>0</v>
      </c>
      <c r="M97" s="105">
        <v>0</v>
      </c>
      <c r="N97" s="43"/>
      <c r="O97" s="105">
        <v>-3010</v>
      </c>
      <c r="P97" s="105">
        <v>-13360</v>
      </c>
      <c r="Q97" s="105">
        <v>-24893</v>
      </c>
      <c r="R97" s="105">
        <v>-13895</v>
      </c>
      <c r="S97" s="105">
        <v>0</v>
      </c>
      <c r="T97" s="43"/>
      <c r="U97" s="105">
        <v>0</v>
      </c>
      <c r="V97" s="105">
        <v>0</v>
      </c>
      <c r="W97" s="105">
        <v>0</v>
      </c>
      <c r="X97" s="105">
        <v>0</v>
      </c>
      <c r="Y97" s="105">
        <v>0</v>
      </c>
      <c r="Z97" s="43"/>
      <c r="AA97" s="105">
        <v>16514</v>
      </c>
      <c r="AB97" s="105">
        <v>8459</v>
      </c>
      <c r="AC97" s="105">
        <v>8458</v>
      </c>
      <c r="AD97" s="105">
        <v>0</v>
      </c>
      <c r="AE97" s="105">
        <v>0</v>
      </c>
      <c r="AF97" s="43"/>
      <c r="AG97" s="105">
        <v>8459</v>
      </c>
      <c r="AH97" s="105">
        <v>8458</v>
      </c>
      <c r="AI97" s="105">
        <v>0</v>
      </c>
      <c r="AJ97" s="105">
        <v>0</v>
      </c>
      <c r="AK97" s="105">
        <v>0</v>
      </c>
    </row>
    <row r="98" spans="1:37">
      <c r="A98" s="140" t="s">
        <v>113</v>
      </c>
      <c r="B98" s="121">
        <v>2.7642000000000001E-3</v>
      </c>
      <c r="C98" s="105">
        <v>-450</v>
      </c>
      <c r="D98" s="105">
        <v>-1673</v>
      </c>
      <c r="E98" s="105">
        <v>-2954</v>
      </c>
      <c r="F98" s="105">
        <v>-1649</v>
      </c>
      <c r="G98" s="105">
        <v>0</v>
      </c>
      <c r="H98" s="43"/>
      <c r="I98" s="105">
        <v>-781</v>
      </c>
      <c r="J98" s="105">
        <v>-778</v>
      </c>
      <c r="K98" s="105">
        <v>0</v>
      </c>
      <c r="L98" s="105">
        <v>0</v>
      </c>
      <c r="M98" s="105">
        <v>0</v>
      </c>
      <c r="N98" s="43"/>
      <c r="O98" s="105">
        <v>-357</v>
      </c>
      <c r="P98" s="105">
        <v>-1585</v>
      </c>
      <c r="Q98" s="105">
        <v>-2954</v>
      </c>
      <c r="R98" s="105">
        <v>-1649</v>
      </c>
      <c r="S98" s="105">
        <v>0</v>
      </c>
      <c r="T98" s="43"/>
      <c r="U98" s="105">
        <v>0</v>
      </c>
      <c r="V98" s="105">
        <v>0</v>
      </c>
      <c r="W98" s="105">
        <v>0</v>
      </c>
      <c r="X98" s="105">
        <v>0</v>
      </c>
      <c r="Y98" s="105">
        <v>0</v>
      </c>
      <c r="Z98" s="43"/>
      <c r="AA98" s="105">
        <v>4318</v>
      </c>
      <c r="AB98" s="105">
        <v>4318</v>
      </c>
      <c r="AC98" s="105">
        <v>4319</v>
      </c>
      <c r="AD98" s="105">
        <v>0</v>
      </c>
      <c r="AE98" s="105">
        <v>0</v>
      </c>
      <c r="AF98" s="43"/>
      <c r="AG98" s="105">
        <v>4318</v>
      </c>
      <c r="AH98" s="105">
        <v>4319</v>
      </c>
      <c r="AI98" s="105">
        <v>0</v>
      </c>
      <c r="AJ98" s="105">
        <v>0</v>
      </c>
      <c r="AK98" s="105">
        <v>0</v>
      </c>
    </row>
    <row r="99" spans="1:37">
      <c r="A99" s="140" t="s">
        <v>114</v>
      </c>
      <c r="B99" s="121">
        <v>9.7142199999999998E-2</v>
      </c>
      <c r="C99" s="105">
        <v>-37111</v>
      </c>
      <c r="D99" s="105">
        <v>-80252</v>
      </c>
      <c r="E99" s="105">
        <v>-104033</v>
      </c>
      <c r="F99" s="105">
        <v>-58070</v>
      </c>
      <c r="G99" s="105">
        <v>0</v>
      </c>
      <c r="H99" s="43"/>
      <c r="I99" s="105">
        <v>-27507</v>
      </c>
      <c r="J99" s="105">
        <v>-27389</v>
      </c>
      <c r="K99" s="105">
        <v>0</v>
      </c>
      <c r="L99" s="105">
        <v>0</v>
      </c>
      <c r="M99" s="105">
        <v>0</v>
      </c>
      <c r="N99" s="43"/>
      <c r="O99" s="105">
        <v>-12578</v>
      </c>
      <c r="P99" s="105">
        <v>-55837</v>
      </c>
      <c r="Q99" s="105">
        <v>-104033</v>
      </c>
      <c r="R99" s="105">
        <v>-58070</v>
      </c>
      <c r="S99" s="105">
        <v>0</v>
      </c>
      <c r="T99" s="43"/>
      <c r="U99" s="105">
        <v>0</v>
      </c>
      <c r="V99" s="105">
        <v>0</v>
      </c>
      <c r="W99" s="105">
        <v>0</v>
      </c>
      <c r="X99" s="105">
        <v>0</v>
      </c>
      <c r="Y99" s="105">
        <v>0</v>
      </c>
      <c r="Z99" s="43"/>
      <c r="AA99" s="105">
        <v>132176</v>
      </c>
      <c r="AB99" s="105">
        <v>132176</v>
      </c>
      <c r="AC99" s="105">
        <v>132175</v>
      </c>
      <c r="AD99" s="105">
        <v>0</v>
      </c>
      <c r="AE99" s="105">
        <v>0</v>
      </c>
      <c r="AF99" s="43"/>
      <c r="AG99" s="105">
        <v>132176</v>
      </c>
      <c r="AH99" s="105">
        <v>132175</v>
      </c>
      <c r="AI99" s="105">
        <v>0</v>
      </c>
      <c r="AJ99" s="105">
        <v>0</v>
      </c>
      <c r="AK99" s="105">
        <v>0</v>
      </c>
    </row>
    <row r="100" spans="1:37">
      <c r="A100" s="140" t="s">
        <v>115</v>
      </c>
      <c r="B100" s="121">
        <v>1.405E-3</v>
      </c>
      <c r="C100" s="105">
        <v>-242</v>
      </c>
      <c r="D100" s="105">
        <v>-757</v>
      </c>
      <c r="E100" s="105">
        <v>-1239</v>
      </c>
      <c r="F100" s="105">
        <v>-692</v>
      </c>
      <c r="G100" s="105">
        <v>0</v>
      </c>
      <c r="H100" s="43"/>
      <c r="I100" s="105">
        <v>-328</v>
      </c>
      <c r="J100" s="105">
        <v>-326</v>
      </c>
      <c r="K100" s="105">
        <v>0</v>
      </c>
      <c r="L100" s="105">
        <v>0</v>
      </c>
      <c r="M100" s="105">
        <v>0</v>
      </c>
      <c r="N100" s="43"/>
      <c r="O100" s="105">
        <v>-150</v>
      </c>
      <c r="P100" s="105">
        <v>-665</v>
      </c>
      <c r="Q100" s="105">
        <v>-1239</v>
      </c>
      <c r="R100" s="105">
        <v>-692</v>
      </c>
      <c r="S100" s="105">
        <v>0</v>
      </c>
      <c r="T100" s="43"/>
      <c r="U100" s="105">
        <v>0</v>
      </c>
      <c r="V100" s="105">
        <v>0</v>
      </c>
      <c r="W100" s="105">
        <v>0</v>
      </c>
      <c r="X100" s="105">
        <v>0</v>
      </c>
      <c r="Y100" s="105">
        <v>0</v>
      </c>
      <c r="Z100" s="43"/>
      <c r="AA100" s="105">
        <v>573</v>
      </c>
      <c r="AB100" s="105">
        <v>206</v>
      </c>
      <c r="AC100" s="105">
        <v>205</v>
      </c>
      <c r="AD100" s="105">
        <v>0</v>
      </c>
      <c r="AE100" s="105">
        <v>0</v>
      </c>
      <c r="AF100" s="43"/>
      <c r="AG100" s="105">
        <v>236</v>
      </c>
      <c r="AH100" s="105">
        <v>234</v>
      </c>
      <c r="AI100" s="105">
        <v>0</v>
      </c>
      <c r="AJ100" s="105">
        <v>0</v>
      </c>
      <c r="AK100" s="105">
        <v>0</v>
      </c>
    </row>
    <row r="101" spans="1:37">
      <c r="A101" s="140" t="s">
        <v>116</v>
      </c>
      <c r="B101" s="121">
        <v>7.3539999999999999E-4</v>
      </c>
      <c r="C101" s="105">
        <v>8</v>
      </c>
      <c r="D101" s="105">
        <v>-281</v>
      </c>
      <c r="E101" s="105">
        <v>-694</v>
      </c>
      <c r="F101" s="105">
        <v>-387</v>
      </c>
      <c r="G101" s="105">
        <v>0</v>
      </c>
      <c r="H101" s="43"/>
      <c r="I101" s="105">
        <v>-183</v>
      </c>
      <c r="J101" s="105">
        <v>-183</v>
      </c>
      <c r="K101" s="105">
        <v>0</v>
      </c>
      <c r="L101" s="105">
        <v>0</v>
      </c>
      <c r="M101" s="105">
        <v>0</v>
      </c>
      <c r="N101" s="43"/>
      <c r="O101" s="105">
        <v>-84</v>
      </c>
      <c r="P101" s="105">
        <v>-372</v>
      </c>
      <c r="Q101" s="105">
        <v>-694</v>
      </c>
      <c r="R101" s="105">
        <v>-387</v>
      </c>
      <c r="S101" s="105">
        <v>0</v>
      </c>
      <c r="T101" s="43"/>
      <c r="U101" s="105">
        <v>0</v>
      </c>
      <c r="V101" s="105">
        <v>0</v>
      </c>
      <c r="W101" s="105">
        <v>0</v>
      </c>
      <c r="X101" s="105">
        <v>0</v>
      </c>
      <c r="Y101" s="105">
        <v>0</v>
      </c>
      <c r="Z101" s="43"/>
      <c r="AA101" s="105">
        <v>3923</v>
      </c>
      <c r="AB101" s="105">
        <v>582</v>
      </c>
      <c r="AC101" s="105">
        <v>581</v>
      </c>
      <c r="AD101" s="105">
        <v>0</v>
      </c>
      <c r="AE101" s="105">
        <v>0</v>
      </c>
      <c r="AF101" s="43"/>
      <c r="AG101" s="105">
        <v>582</v>
      </c>
      <c r="AH101" s="105">
        <v>581</v>
      </c>
      <c r="AI101" s="105">
        <v>0</v>
      </c>
      <c r="AJ101" s="105">
        <v>0</v>
      </c>
      <c r="AK101" s="105">
        <v>0</v>
      </c>
    </row>
    <row r="102" spans="1:37">
      <c r="A102" s="140" t="s">
        <v>117</v>
      </c>
      <c r="B102" s="121">
        <v>5.6359000000000001E-3</v>
      </c>
      <c r="C102" s="105">
        <v>-3275</v>
      </c>
      <c r="D102" s="105">
        <v>-5557</v>
      </c>
      <c r="E102" s="105">
        <v>-5505</v>
      </c>
      <c r="F102" s="105">
        <v>-3073</v>
      </c>
      <c r="G102" s="105">
        <v>0</v>
      </c>
      <c r="H102" s="43"/>
      <c r="I102" s="105">
        <v>-1456</v>
      </c>
      <c r="J102" s="105">
        <v>-1449</v>
      </c>
      <c r="K102" s="105">
        <v>0</v>
      </c>
      <c r="L102" s="105">
        <v>0</v>
      </c>
      <c r="M102" s="105">
        <v>0</v>
      </c>
      <c r="N102" s="43"/>
      <c r="O102" s="105">
        <v>-666</v>
      </c>
      <c r="P102" s="105">
        <v>-2955</v>
      </c>
      <c r="Q102" s="105">
        <v>-5505</v>
      </c>
      <c r="R102" s="105">
        <v>-3073</v>
      </c>
      <c r="S102" s="105">
        <v>0</v>
      </c>
      <c r="T102" s="43"/>
      <c r="U102" s="105">
        <v>0</v>
      </c>
      <c r="V102" s="105">
        <v>0</v>
      </c>
      <c r="W102" s="105">
        <v>0</v>
      </c>
      <c r="X102" s="105">
        <v>0</v>
      </c>
      <c r="Y102" s="105">
        <v>0</v>
      </c>
      <c r="Z102" s="43"/>
      <c r="AA102" s="105">
        <v>5033</v>
      </c>
      <c r="AB102" s="105">
        <v>2545</v>
      </c>
      <c r="AC102" s="105">
        <v>2545</v>
      </c>
      <c r="AD102" s="105">
        <v>0</v>
      </c>
      <c r="AE102" s="105">
        <v>0</v>
      </c>
      <c r="AF102" s="43"/>
      <c r="AG102" s="105">
        <v>2545</v>
      </c>
      <c r="AH102" s="105">
        <v>2545</v>
      </c>
      <c r="AI102" s="105">
        <v>0</v>
      </c>
      <c r="AJ102" s="105">
        <v>0</v>
      </c>
      <c r="AK102" s="105">
        <v>0</v>
      </c>
    </row>
    <row r="103" spans="1:37">
      <c r="A103" s="140" t="s">
        <v>118</v>
      </c>
      <c r="B103" s="121">
        <v>8.2743999999999995E-3</v>
      </c>
      <c r="C103" s="105">
        <v>-1701</v>
      </c>
      <c r="D103" s="105">
        <v>-5012</v>
      </c>
      <c r="E103" s="105">
        <v>-7985</v>
      </c>
      <c r="F103" s="105">
        <v>-4457</v>
      </c>
      <c r="G103" s="105">
        <v>0</v>
      </c>
      <c r="H103" s="43"/>
      <c r="I103" s="105">
        <v>-2111</v>
      </c>
      <c r="J103" s="105">
        <v>-2102</v>
      </c>
      <c r="K103" s="105">
        <v>0</v>
      </c>
      <c r="L103" s="105">
        <v>0</v>
      </c>
      <c r="M103" s="105">
        <v>0</v>
      </c>
      <c r="N103" s="43"/>
      <c r="O103" s="105">
        <v>-965</v>
      </c>
      <c r="P103" s="105">
        <v>-4286</v>
      </c>
      <c r="Q103" s="105">
        <v>-7985</v>
      </c>
      <c r="R103" s="105">
        <v>-4457</v>
      </c>
      <c r="S103" s="105">
        <v>0</v>
      </c>
      <c r="T103" s="43"/>
      <c r="U103" s="105">
        <v>0</v>
      </c>
      <c r="V103" s="105">
        <v>0</v>
      </c>
      <c r="W103" s="105">
        <v>0</v>
      </c>
      <c r="X103" s="105">
        <v>0</v>
      </c>
      <c r="Y103" s="105">
        <v>0</v>
      </c>
      <c r="Z103" s="43"/>
      <c r="AA103" s="105">
        <v>7771</v>
      </c>
      <c r="AB103" s="105">
        <v>6110</v>
      </c>
      <c r="AC103" s="105">
        <v>6111</v>
      </c>
      <c r="AD103" s="105">
        <v>0</v>
      </c>
      <c r="AE103" s="105">
        <v>0</v>
      </c>
      <c r="AF103" s="43"/>
      <c r="AG103" s="105">
        <v>6110</v>
      </c>
      <c r="AH103" s="105">
        <v>6111</v>
      </c>
      <c r="AI103" s="105">
        <v>0</v>
      </c>
      <c r="AJ103" s="105">
        <v>0</v>
      </c>
      <c r="AK103" s="105">
        <v>0</v>
      </c>
    </row>
    <row r="104" spans="1:37">
      <c r="A104" s="140" t="s">
        <v>119</v>
      </c>
      <c r="B104" s="121">
        <v>5.2541999999999997E-3</v>
      </c>
      <c r="C104" s="105">
        <v>2729</v>
      </c>
      <c r="D104" s="105">
        <v>859</v>
      </c>
      <c r="E104" s="105">
        <v>-4507</v>
      </c>
      <c r="F104" s="105">
        <v>-2516</v>
      </c>
      <c r="G104" s="105">
        <v>0</v>
      </c>
      <c r="H104" s="43"/>
      <c r="I104" s="105">
        <v>-1192</v>
      </c>
      <c r="J104" s="105">
        <v>-1187</v>
      </c>
      <c r="K104" s="105">
        <v>0</v>
      </c>
      <c r="L104" s="105">
        <v>0</v>
      </c>
      <c r="M104" s="105">
        <v>0</v>
      </c>
      <c r="N104" s="43"/>
      <c r="O104" s="105">
        <v>-545</v>
      </c>
      <c r="P104" s="105">
        <v>-2419</v>
      </c>
      <c r="Q104" s="105">
        <v>-4507</v>
      </c>
      <c r="R104" s="105">
        <v>-2516</v>
      </c>
      <c r="S104" s="105">
        <v>0</v>
      </c>
      <c r="T104" s="43"/>
      <c r="U104" s="105">
        <v>0</v>
      </c>
      <c r="V104" s="105">
        <v>0</v>
      </c>
      <c r="W104" s="105">
        <v>0</v>
      </c>
      <c r="X104" s="105">
        <v>0</v>
      </c>
      <c r="Y104" s="105">
        <v>0</v>
      </c>
      <c r="Z104" s="43"/>
      <c r="AA104" s="105">
        <v>3444</v>
      </c>
      <c r="AB104" s="105">
        <v>3444</v>
      </c>
      <c r="AC104" s="105">
        <v>3443</v>
      </c>
      <c r="AD104" s="105">
        <v>0</v>
      </c>
      <c r="AE104" s="105">
        <v>0</v>
      </c>
      <c r="AF104" s="43"/>
      <c r="AG104" s="105">
        <v>4466</v>
      </c>
      <c r="AH104" s="105">
        <v>4465</v>
      </c>
      <c r="AI104" s="105">
        <v>0</v>
      </c>
      <c r="AJ104" s="105">
        <v>0</v>
      </c>
      <c r="AK104" s="105">
        <v>0</v>
      </c>
    </row>
    <row r="105" spans="1:37">
      <c r="A105" s="140" t="s">
        <v>120</v>
      </c>
      <c r="B105" s="121">
        <v>4.2065999999999996E-3</v>
      </c>
      <c r="C105" s="105">
        <v>-14070</v>
      </c>
      <c r="D105" s="105">
        <v>-16374</v>
      </c>
      <c r="E105" s="105">
        <v>-5554</v>
      </c>
      <c r="F105" s="105">
        <v>-3100</v>
      </c>
      <c r="G105" s="105">
        <v>0</v>
      </c>
      <c r="H105" s="43"/>
      <c r="I105" s="105">
        <v>-1469</v>
      </c>
      <c r="J105" s="105">
        <v>-1462</v>
      </c>
      <c r="K105" s="105">
        <v>0</v>
      </c>
      <c r="L105" s="105">
        <v>0</v>
      </c>
      <c r="M105" s="105">
        <v>0</v>
      </c>
      <c r="N105" s="43"/>
      <c r="O105" s="105">
        <v>-672</v>
      </c>
      <c r="P105" s="105">
        <v>-2981</v>
      </c>
      <c r="Q105" s="105">
        <v>-5554</v>
      </c>
      <c r="R105" s="105">
        <v>-3100</v>
      </c>
      <c r="S105" s="105">
        <v>0</v>
      </c>
      <c r="T105" s="43"/>
      <c r="U105" s="105">
        <v>0</v>
      </c>
      <c r="V105" s="105">
        <v>0</v>
      </c>
      <c r="W105" s="105">
        <v>0</v>
      </c>
      <c r="X105" s="105">
        <v>0</v>
      </c>
      <c r="Y105" s="105">
        <v>0</v>
      </c>
      <c r="Z105" s="43"/>
      <c r="AA105" s="105">
        <v>2108</v>
      </c>
      <c r="AB105" s="105">
        <v>1170</v>
      </c>
      <c r="AC105" s="105">
        <v>1169</v>
      </c>
      <c r="AD105" s="105">
        <v>0</v>
      </c>
      <c r="AE105" s="105">
        <v>0</v>
      </c>
      <c r="AF105" s="43"/>
      <c r="AG105" s="105">
        <v>1170</v>
      </c>
      <c r="AH105" s="105">
        <v>1169</v>
      </c>
      <c r="AI105" s="105">
        <v>0</v>
      </c>
      <c r="AJ105" s="105">
        <v>0</v>
      </c>
      <c r="AK105" s="105">
        <v>0</v>
      </c>
    </row>
    <row r="106" spans="1:37">
      <c r="A106" s="140" t="s">
        <v>121</v>
      </c>
      <c r="B106" s="121">
        <v>2.7458000000000001E-3</v>
      </c>
      <c r="C106" s="105">
        <v>-1121</v>
      </c>
      <c r="D106" s="105">
        <v>-2204</v>
      </c>
      <c r="E106" s="105">
        <v>-2618</v>
      </c>
      <c r="F106" s="105">
        <v>-1461</v>
      </c>
      <c r="G106" s="105">
        <v>0</v>
      </c>
      <c r="H106" s="43"/>
      <c r="I106" s="105">
        <v>-692</v>
      </c>
      <c r="J106" s="105">
        <v>-689</v>
      </c>
      <c r="K106" s="105">
        <v>0</v>
      </c>
      <c r="L106" s="105">
        <v>0</v>
      </c>
      <c r="M106" s="105">
        <v>0</v>
      </c>
      <c r="N106" s="43"/>
      <c r="O106" s="105">
        <v>-317</v>
      </c>
      <c r="P106" s="105">
        <v>-1405</v>
      </c>
      <c r="Q106" s="105">
        <v>-2618</v>
      </c>
      <c r="R106" s="105">
        <v>-1461</v>
      </c>
      <c r="S106" s="105">
        <v>0</v>
      </c>
      <c r="T106" s="43"/>
      <c r="U106" s="105">
        <v>0</v>
      </c>
      <c r="V106" s="105">
        <v>0</v>
      </c>
      <c r="W106" s="105">
        <v>0</v>
      </c>
      <c r="X106" s="105">
        <v>0</v>
      </c>
      <c r="Y106" s="105">
        <v>0</v>
      </c>
      <c r="Z106" s="43"/>
      <c r="AA106" s="105">
        <v>2056</v>
      </c>
      <c r="AB106" s="105">
        <v>1235</v>
      </c>
      <c r="AC106" s="105">
        <v>1236</v>
      </c>
      <c r="AD106" s="105">
        <v>0</v>
      </c>
      <c r="AE106" s="105">
        <v>0</v>
      </c>
      <c r="AF106" s="43"/>
      <c r="AG106" s="105">
        <v>1235</v>
      </c>
      <c r="AH106" s="105">
        <v>1236</v>
      </c>
      <c r="AI106" s="105">
        <v>0</v>
      </c>
      <c r="AJ106" s="105">
        <v>0</v>
      </c>
      <c r="AK106" s="105">
        <v>0</v>
      </c>
    </row>
    <row r="107" spans="1:37">
      <c r="A107" s="140" t="s">
        <v>122</v>
      </c>
      <c r="B107" s="121">
        <v>1.627E-3</v>
      </c>
      <c r="C107" s="105">
        <v>35</v>
      </c>
      <c r="D107" s="105">
        <v>-608</v>
      </c>
      <c r="E107" s="105">
        <v>-1546</v>
      </c>
      <c r="F107" s="105">
        <v>-863</v>
      </c>
      <c r="G107" s="105">
        <v>0</v>
      </c>
      <c r="H107" s="43"/>
      <c r="I107" s="105">
        <v>-409</v>
      </c>
      <c r="J107" s="105">
        <v>-407</v>
      </c>
      <c r="K107" s="105">
        <v>0</v>
      </c>
      <c r="L107" s="105">
        <v>0</v>
      </c>
      <c r="M107" s="105">
        <v>0</v>
      </c>
      <c r="N107" s="43"/>
      <c r="O107" s="105">
        <v>-187</v>
      </c>
      <c r="P107" s="105">
        <v>-830</v>
      </c>
      <c r="Q107" s="105">
        <v>-1546</v>
      </c>
      <c r="R107" s="105">
        <v>-863</v>
      </c>
      <c r="S107" s="105">
        <v>0</v>
      </c>
      <c r="T107" s="43"/>
      <c r="U107" s="105">
        <v>0</v>
      </c>
      <c r="V107" s="105">
        <v>0</v>
      </c>
      <c r="W107" s="105">
        <v>0</v>
      </c>
      <c r="X107" s="105">
        <v>0</v>
      </c>
      <c r="Y107" s="105">
        <v>0</v>
      </c>
      <c r="Z107" s="43"/>
      <c r="AA107" s="105">
        <v>1392</v>
      </c>
      <c r="AB107" s="105">
        <v>1392</v>
      </c>
      <c r="AC107" s="105">
        <v>1390</v>
      </c>
      <c r="AD107" s="105">
        <v>0</v>
      </c>
      <c r="AE107" s="105">
        <v>0</v>
      </c>
      <c r="AF107" s="43"/>
      <c r="AG107" s="105">
        <v>1392</v>
      </c>
      <c r="AH107" s="105">
        <v>1390</v>
      </c>
      <c r="AI107" s="105">
        <v>0</v>
      </c>
      <c r="AJ107" s="105">
        <v>0</v>
      </c>
      <c r="AK107" s="105">
        <v>0</v>
      </c>
    </row>
  </sheetData>
  <sheetProtection algorithmName="SHA-512" hashValue="tSEr2x4fvluxFm40LsrgNuwAF8YpFK7HymNxv7kQOVgHHTulY/O1634qirRp+A8bOQMveWdVCXGWr/s4M4c3Bg==" saltValue="lzYAPyoAqdnGllGrHY0pCA==" spinCount="100000" sheet="1" objects="1" scenarios="1"/>
  <pageMargins left="0.25" right="0.25" top="0.75" bottom="0.75" header="0.3" footer="0.3"/>
  <pageSetup scale="70" fitToHeight="0" orientation="landscape" r:id="rId1"/>
  <headerFooter>
    <oddHeader>&amp;C&amp;"-,Bold"&amp;28Appendix C: Allocation of Deferred Inflows and Outflows</oddHeader>
    <oddFooter>&amp;R&amp;G</oddFooter>
  </headerFooter>
  <colBreaks count="5" manualBreakCount="5">
    <brk id="8" max="1048575" man="1"/>
    <brk id="14" max="1048575" man="1"/>
    <brk id="20" max="1048575" man="1"/>
    <brk id="26" max="1048575" man="1"/>
    <brk id="32"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8FE9-C138-4EBA-8B6F-C9CFD4B356AA}">
  <sheetPr>
    <tabColor rgb="FFFFC000"/>
  </sheetPr>
  <dimension ref="A1:F46"/>
  <sheetViews>
    <sheetView workbookViewId="0">
      <pane xSplit="2" ySplit="4" topLeftCell="C5" activePane="bottomRight" state="frozen"/>
      <selection pane="topRight" activeCell="C1" sqref="C1"/>
      <selection pane="bottomLeft" activeCell="A3" sqref="A3"/>
      <selection pane="bottomRight" activeCell="C7" sqref="C7"/>
    </sheetView>
  </sheetViews>
  <sheetFormatPr defaultRowHeight="15"/>
  <cols>
    <col min="1" max="1" width="28.42578125" style="104" customWidth="1"/>
    <col min="2" max="2" width="16.42578125" style="104" customWidth="1"/>
    <col min="3" max="3" width="76.28515625" style="104" customWidth="1"/>
    <col min="4" max="4" width="13.5703125" style="104" customWidth="1"/>
    <col min="5" max="5" width="11.140625" style="104" bestFit="1" customWidth="1"/>
    <col min="6" max="16384" width="9.140625" style="104"/>
  </cols>
  <sheetData>
    <row r="1" spans="1:6">
      <c r="A1" s="141" t="s">
        <v>260</v>
      </c>
    </row>
    <row r="2" spans="1:6">
      <c r="A2" s="41" t="s">
        <v>234</v>
      </c>
      <c r="C2" s="104">
        <v>2021</v>
      </c>
      <c r="D2" s="104" t="s">
        <v>280</v>
      </c>
    </row>
    <row r="3" spans="1:6">
      <c r="A3" s="41" t="s">
        <v>264</v>
      </c>
      <c r="C3" s="150">
        <v>44377</v>
      </c>
    </row>
    <row r="4" spans="1:6">
      <c r="A4" s="138" t="s">
        <v>228</v>
      </c>
      <c r="B4" s="138" t="s">
        <v>229</v>
      </c>
      <c r="C4" s="138" t="s">
        <v>230</v>
      </c>
      <c r="D4" s="138" t="s">
        <v>231</v>
      </c>
    </row>
    <row r="5" spans="1:6">
      <c r="A5" s="104" t="s">
        <v>261</v>
      </c>
      <c r="C5" s="104" t="s">
        <v>262</v>
      </c>
    </row>
    <row r="6" spans="1:6">
      <c r="A6" s="104" t="s">
        <v>232</v>
      </c>
      <c r="B6" s="104" t="s">
        <v>233</v>
      </c>
      <c r="C6" s="136" t="s">
        <v>414</v>
      </c>
      <c r="D6" s="104" t="s">
        <v>234</v>
      </c>
    </row>
    <row r="7" spans="1:6" ht="26.25">
      <c r="A7" s="104" t="s">
        <v>232</v>
      </c>
      <c r="B7" s="104" t="s">
        <v>235</v>
      </c>
      <c r="C7" s="139" t="s">
        <v>409</v>
      </c>
      <c r="D7" s="104" t="s">
        <v>236</v>
      </c>
    </row>
    <row r="8" spans="1:6">
      <c r="A8" s="104" t="s">
        <v>232</v>
      </c>
      <c r="B8" s="104" t="s">
        <v>263</v>
      </c>
      <c r="C8" s="136" t="str">
        <f>CONCATENATE("Your employer contributions from 7/1/2020 through ",(TEXT(C3,"MM/DD/YYYY")))</f>
        <v>Your employer contributions from 7/1/2020 through 06/30/2021</v>
      </c>
      <c r="D8" s="104" t="s">
        <v>234</v>
      </c>
    </row>
    <row r="9" spans="1:6">
      <c r="A9" s="104" t="s">
        <v>232</v>
      </c>
      <c r="B9" s="104" t="s">
        <v>292</v>
      </c>
      <c r="C9" s="160" t="s">
        <v>293</v>
      </c>
    </row>
    <row r="10" spans="1:6">
      <c r="A10" s="104" t="s">
        <v>237</v>
      </c>
      <c r="B10" s="104" t="s">
        <v>265</v>
      </c>
      <c r="C10" s="41" t="s">
        <v>238</v>
      </c>
      <c r="D10" s="104" t="s">
        <v>239</v>
      </c>
    </row>
    <row r="11" spans="1:6">
      <c r="A11" s="104" t="s">
        <v>237</v>
      </c>
      <c r="B11" s="104" t="s">
        <v>266</v>
      </c>
      <c r="C11" s="104" t="s">
        <v>403</v>
      </c>
      <c r="D11" s="104" t="s">
        <v>240</v>
      </c>
    </row>
    <row r="12" spans="1:6">
      <c r="A12" s="104" t="s">
        <v>237</v>
      </c>
      <c r="B12" s="104" t="s">
        <v>267</v>
      </c>
      <c r="C12" s="104" t="s">
        <v>281</v>
      </c>
      <c r="D12" s="104" t="s">
        <v>241</v>
      </c>
    </row>
    <row r="13" spans="1:6">
      <c r="A13" s="104" t="s">
        <v>237</v>
      </c>
      <c r="B13" s="104" t="s">
        <v>268</v>
      </c>
      <c r="C13" s="140">
        <v>2021</v>
      </c>
      <c r="D13" s="41" t="s">
        <v>248</v>
      </c>
      <c r="E13" s="141"/>
      <c r="F13" s="141"/>
    </row>
    <row r="14" spans="1:6">
      <c r="A14" s="104" t="s">
        <v>237</v>
      </c>
      <c r="B14" s="104" t="s">
        <v>269</v>
      </c>
      <c r="C14" s="41" t="s">
        <v>270</v>
      </c>
      <c r="D14" s="104" t="s">
        <v>242</v>
      </c>
    </row>
    <row r="15" spans="1:6">
      <c r="A15" s="104" t="s">
        <v>237</v>
      </c>
      <c r="B15" s="104" t="s">
        <v>271</v>
      </c>
      <c r="C15" s="41" t="s">
        <v>273</v>
      </c>
      <c r="D15" s="104" t="s">
        <v>243</v>
      </c>
    </row>
    <row r="16" spans="1:6">
      <c r="A16" s="104" t="s">
        <v>237</v>
      </c>
      <c r="B16" s="104" t="s">
        <v>272</v>
      </c>
      <c r="C16" s="41" t="s">
        <v>274</v>
      </c>
      <c r="D16" s="104" t="s">
        <v>244</v>
      </c>
    </row>
    <row r="17" spans="1:5">
      <c r="A17" s="104" t="s">
        <v>237</v>
      </c>
      <c r="B17" s="104" t="s">
        <v>276</v>
      </c>
      <c r="C17" s="142">
        <f>-'2021 Summary'!T3</f>
        <v>19465998</v>
      </c>
      <c r="D17" s="182" t="s">
        <v>275</v>
      </c>
    </row>
    <row r="18" spans="1:5">
      <c r="A18" s="104" t="s">
        <v>237</v>
      </c>
      <c r="B18" s="104" t="s">
        <v>277</v>
      </c>
      <c r="C18" s="142">
        <f>-'2021 Summary'!U3</f>
        <v>25839003</v>
      </c>
      <c r="D18" s="182" t="s">
        <v>275</v>
      </c>
    </row>
    <row r="19" spans="1:5">
      <c r="A19" s="104" t="s">
        <v>245</v>
      </c>
      <c r="C19" s="41" t="s">
        <v>294</v>
      </c>
      <c r="D19" s="182" t="s">
        <v>295</v>
      </c>
    </row>
    <row r="20" spans="1:5">
      <c r="A20" s="104" t="s">
        <v>246</v>
      </c>
      <c r="B20" s="104" t="s">
        <v>247</v>
      </c>
      <c r="C20" s="140" t="s">
        <v>404</v>
      </c>
      <c r="D20" s="104" t="s">
        <v>251</v>
      </c>
    </row>
    <row r="21" spans="1:5">
      <c r="A21" s="104" t="s">
        <v>278</v>
      </c>
      <c r="C21" s="41" t="s">
        <v>249</v>
      </c>
    </row>
    <row r="22" spans="1:5">
      <c r="A22" s="104" t="s">
        <v>405</v>
      </c>
      <c r="B22" s="104" t="s">
        <v>250</v>
      </c>
      <c r="C22" s="41" t="s">
        <v>406</v>
      </c>
      <c r="D22" s="104" t="s">
        <v>251</v>
      </c>
    </row>
    <row r="23" spans="1:5">
      <c r="A23" s="104" t="s">
        <v>279</v>
      </c>
      <c r="B23" s="104" t="s">
        <v>252</v>
      </c>
      <c r="C23" s="41" t="s">
        <v>407</v>
      </c>
      <c r="D23" s="104" t="s">
        <v>248</v>
      </c>
    </row>
    <row r="24" spans="1:5">
      <c r="A24" s="104" t="s">
        <v>232</v>
      </c>
      <c r="B24" s="104" t="s">
        <v>285</v>
      </c>
      <c r="C24" s="104" t="s">
        <v>286</v>
      </c>
    </row>
    <row r="25" spans="1:5">
      <c r="C25" s="41"/>
      <c r="D25" s="146" t="s">
        <v>408</v>
      </c>
      <c r="E25" s="146" t="s">
        <v>253</v>
      </c>
    </row>
    <row r="26" spans="1:5">
      <c r="A26" s="104" t="s">
        <v>254</v>
      </c>
      <c r="B26" s="147"/>
      <c r="C26" s="41" t="s">
        <v>255</v>
      </c>
      <c r="D26" s="146">
        <v>2021</v>
      </c>
      <c r="E26" s="146">
        <v>2020</v>
      </c>
    </row>
    <row r="27" spans="1:5">
      <c r="B27" s="144"/>
      <c r="C27" s="41" t="s">
        <v>256</v>
      </c>
      <c r="D27" s="146">
        <v>2020</v>
      </c>
      <c r="E27" s="146">
        <v>2019</v>
      </c>
    </row>
    <row r="28" spans="1:5">
      <c r="B28" s="143"/>
      <c r="C28" s="41" t="s">
        <v>257</v>
      </c>
      <c r="D28" s="146">
        <v>2019</v>
      </c>
      <c r="E28" s="146">
        <v>2018</v>
      </c>
    </row>
    <row r="29" spans="1:5" customFormat="1"/>
    <row r="30" spans="1:5" customFormat="1"/>
    <row r="31" spans="1:5" customFormat="1"/>
    <row r="32" spans="1:5" customFormat="1"/>
    <row r="33" spans="1:3" customFormat="1"/>
    <row r="34" spans="1:3" customFormat="1"/>
    <row r="35" spans="1:3" customFormat="1"/>
    <row r="36" spans="1:3" customFormat="1" ht="17.25" customHeight="1"/>
    <row r="37" spans="1:3" customFormat="1"/>
    <row r="38" spans="1:3" customFormat="1"/>
    <row r="39" spans="1:3" customFormat="1"/>
    <row r="40" spans="1:3" customFormat="1"/>
    <row r="41" spans="1:3" customFormat="1"/>
    <row r="42" spans="1:3" customFormat="1"/>
    <row r="43" spans="1:3">
      <c r="C43" s="41"/>
    </row>
    <row r="44" spans="1:3">
      <c r="C44" s="41"/>
    </row>
    <row r="45" spans="1:3">
      <c r="C45" s="41"/>
    </row>
    <row r="46" spans="1:3" ht="45">
      <c r="A46" s="104" t="s">
        <v>258</v>
      </c>
      <c r="B46" s="148" t="s">
        <v>152</v>
      </c>
      <c r="C46" s="149" t="s">
        <v>259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4"/>
  <sheetViews>
    <sheetView zoomScaleNormal="100" workbookViewId="0">
      <pane xSplit="2" ySplit="6" topLeftCell="C55" activePane="bottomRight" state="frozen"/>
      <selection pane="topRight" activeCell="C1" sqref="C1"/>
      <selection pane="bottomLeft" activeCell="A7" sqref="A7"/>
      <selection pane="bottomRight" activeCell="G69" sqref="G69"/>
    </sheetView>
  </sheetViews>
  <sheetFormatPr defaultColWidth="13.140625" defaultRowHeight="15"/>
  <cols>
    <col min="1" max="1" width="20" customWidth="1"/>
    <col min="2" max="2" width="63.7109375" customWidth="1"/>
    <col min="3" max="3" width="26.28515625" customWidth="1"/>
    <col min="4" max="4" width="22" customWidth="1"/>
    <col min="5" max="5" width="20" customWidth="1"/>
    <col min="6" max="6" width="21.28515625" customWidth="1"/>
    <col min="7" max="7" width="23.5703125" customWidth="1"/>
    <col min="8" max="8" width="19.5703125" customWidth="1"/>
    <col min="11" max="11" width="16.28515625" bestFit="1" customWidth="1"/>
    <col min="12" max="12" width="12.42578125" bestFit="1" customWidth="1"/>
    <col min="13" max="13" width="16" bestFit="1" customWidth="1"/>
    <col min="16" max="16" width="16.28515625" bestFit="1" customWidth="1"/>
    <col min="17" max="17" width="12.42578125" bestFit="1" customWidth="1"/>
    <col min="18" max="18" width="16" bestFit="1" customWidth="1"/>
    <col min="20" max="20" width="16.42578125" bestFit="1" customWidth="1"/>
    <col min="21" max="21" width="16.28515625" bestFit="1" customWidth="1"/>
    <col min="22" max="22" width="16" bestFit="1" customWidth="1"/>
    <col min="23" max="23" width="18.140625" bestFit="1" customWidth="1"/>
  </cols>
  <sheetData>
    <row r="1" spans="1:23">
      <c r="B1" s="7" t="s">
        <v>171</v>
      </c>
      <c r="C1" s="35" t="str">
        <f>Info!C17</f>
        <v>ALAMANCE</v>
      </c>
      <c r="D1" s="3"/>
      <c r="E1" s="3"/>
      <c r="F1" s="3"/>
      <c r="G1" s="3"/>
    </row>
    <row r="2" spans="1:23">
      <c r="S2" s="7"/>
      <c r="T2" s="47"/>
      <c r="U2" s="47"/>
      <c r="V2" s="47"/>
    </row>
    <row r="3" spans="1:23">
      <c r="A3" s="32" t="s">
        <v>153</v>
      </c>
      <c r="B3" t="s">
        <v>154</v>
      </c>
      <c r="T3" s="47"/>
      <c r="U3" s="47"/>
      <c r="V3" s="47"/>
    </row>
    <row r="4" spans="1:23">
      <c r="A4" s="32" t="s">
        <v>153</v>
      </c>
      <c r="B4" t="s">
        <v>415</v>
      </c>
      <c r="M4" s="1"/>
      <c r="T4" s="47"/>
      <c r="U4" s="47"/>
      <c r="V4" s="47"/>
    </row>
    <row r="5" spans="1:23">
      <c r="F5" s="8"/>
      <c r="G5" s="8"/>
      <c r="J5" s="5" t="s">
        <v>2</v>
      </c>
      <c r="K5" s="5"/>
      <c r="L5" s="5"/>
      <c r="M5" s="5"/>
      <c r="O5" s="5" t="s">
        <v>3</v>
      </c>
      <c r="P5" s="5"/>
      <c r="Q5" s="5"/>
      <c r="R5" s="5"/>
      <c r="T5" s="5" t="s">
        <v>4</v>
      </c>
      <c r="U5" s="5"/>
      <c r="V5" s="5"/>
    </row>
    <row r="6" spans="1:23" ht="197.25" customHeight="1">
      <c r="B6" s="6" t="s">
        <v>0</v>
      </c>
      <c r="C6" s="6" t="s">
        <v>151</v>
      </c>
      <c r="D6" s="6" t="s">
        <v>152</v>
      </c>
      <c r="E6" s="6" t="s">
        <v>155</v>
      </c>
      <c r="F6" s="6" t="s">
        <v>156</v>
      </c>
      <c r="G6" s="6" t="s">
        <v>224</v>
      </c>
      <c r="H6" s="6" t="s">
        <v>225</v>
      </c>
      <c r="I6" s="6"/>
      <c r="J6" s="6" t="s">
        <v>5</v>
      </c>
      <c r="K6" s="6" t="s">
        <v>6</v>
      </c>
      <c r="L6" s="6" t="s">
        <v>7</v>
      </c>
      <c r="M6" s="6" t="s">
        <v>8</v>
      </c>
      <c r="N6" s="6"/>
      <c r="O6" s="6" t="s">
        <v>5</v>
      </c>
      <c r="P6" s="6" t="s">
        <v>6</v>
      </c>
      <c r="Q6" s="6" t="s">
        <v>7</v>
      </c>
      <c r="R6" s="6" t="s">
        <v>8</v>
      </c>
      <c r="S6" s="6"/>
      <c r="T6" s="6" t="s">
        <v>9</v>
      </c>
      <c r="U6" s="6" t="s">
        <v>10</v>
      </c>
      <c r="V6" s="6" t="s">
        <v>169</v>
      </c>
    </row>
    <row r="8" spans="1:23" s="9" customFormat="1">
      <c r="A8" s="9" t="s">
        <v>157</v>
      </c>
      <c r="E8" s="29"/>
      <c r="F8" s="29"/>
      <c r="G8" s="29"/>
      <c r="H8" s="29"/>
      <c r="I8" s="29"/>
      <c r="J8" s="29"/>
      <c r="K8" s="29"/>
      <c r="L8" s="29"/>
      <c r="M8" s="29"/>
      <c r="N8" s="29"/>
      <c r="O8" s="29"/>
      <c r="P8" s="29"/>
      <c r="Q8" s="29"/>
      <c r="R8" s="29"/>
      <c r="S8" s="29"/>
      <c r="T8" s="29"/>
      <c r="U8" s="29"/>
      <c r="V8" s="29"/>
      <c r="W8" s="29"/>
    </row>
    <row r="9" spans="1:23">
      <c r="B9" t="str">
        <f>+Info!C17</f>
        <v>ALAMANCE</v>
      </c>
      <c r="C9" s="26">
        <f>VLOOKUP($B$9,'2021 Summary'!$A:$R,2,FALSE)</f>
        <v>1.5211300000000001E-2</v>
      </c>
      <c r="D9" s="26">
        <f>VLOOKUP($B$9,'2021 Summary'!$A:$R,3,FALSE)</f>
        <v>1.4237E-2</v>
      </c>
      <c r="E9" s="26">
        <f>C9-D9</f>
        <v>9.7430000000000086E-4</v>
      </c>
      <c r="F9" s="4">
        <f>VLOOKUP($B$9,'ROD Contributions FY 2020'!$A:$B,2,FALSE)</f>
        <v>14565</v>
      </c>
      <c r="G9" s="4">
        <f>VLOOKUP($B$9,'2020 Summary'!$A:$T,4,FALSE)</f>
        <v>-281067</v>
      </c>
      <c r="H9" s="4">
        <f>VLOOKUP($B$9,'2021 Summary'!$A:$R,4,FALSE)</f>
        <v>-348613</v>
      </c>
      <c r="I9" s="4"/>
      <c r="J9" s="4">
        <f>VLOOKUP($B$9,'2021 Summary'!$A:$R,6,FALSE)</f>
        <v>0</v>
      </c>
      <c r="K9" s="4">
        <f>VLOOKUP($B$9,'2021 Summary'!$A:$R,7,FALSE)</f>
        <v>0</v>
      </c>
      <c r="L9" s="4">
        <f>VLOOKUP($B$9,'2021 Summary'!$A:$R,8,FALSE)</f>
        <v>0</v>
      </c>
      <c r="M9" s="4">
        <f>VLOOKUP($B$9,'2021 Summary'!$A:$R,9,FALSE)</f>
        <v>14702</v>
      </c>
      <c r="N9" s="4"/>
      <c r="O9" s="4">
        <f>VLOOKUP($B$9,'2021 Summary'!$A:$R,11,FALSE)</f>
        <v>7104</v>
      </c>
      <c r="P9" s="4">
        <f>VLOOKUP($B$9,'2021 Summary'!$A:$R,12,FALSE)</f>
        <v>29829</v>
      </c>
      <c r="Q9" s="4">
        <f>VLOOKUP($B$9,'2021 Summary'!$A:$R,13,FALSE)</f>
        <v>0</v>
      </c>
      <c r="R9" s="4">
        <f>VLOOKUP($B$9,'2021 Summary'!$A:$R,14,FALSE)</f>
        <v>12336</v>
      </c>
      <c r="S9" s="4"/>
      <c r="T9" s="4">
        <f>VLOOKUP($B$9,'2021 Summary'!$A:$R,16,FALSE)</f>
        <v>-8214</v>
      </c>
      <c r="U9" s="4">
        <f>VLOOKUP($B$9,'2021 Summary'!$A:$R,17,FALSE)</f>
        <v>-543</v>
      </c>
      <c r="V9" s="4">
        <f>VLOOKUP($B$9,'2021 Summary'!$A:$R,18,FALSE)</f>
        <v>-8757</v>
      </c>
      <c r="W9" s="3"/>
    </row>
    <row r="10" spans="1:23">
      <c r="C10" s="3"/>
      <c r="D10" s="3"/>
      <c r="E10" s="3"/>
      <c r="F10" s="3"/>
      <c r="G10" s="3"/>
      <c r="H10" s="3"/>
      <c r="I10" s="3"/>
      <c r="J10" s="3"/>
      <c r="K10" s="3"/>
      <c r="L10" s="3"/>
      <c r="M10" s="3"/>
      <c r="N10" s="3"/>
      <c r="O10" s="3"/>
      <c r="P10" s="3"/>
      <c r="Q10" s="3"/>
      <c r="R10" s="3"/>
      <c r="S10" s="3"/>
      <c r="T10" s="3"/>
      <c r="U10" s="3"/>
      <c r="V10" s="3"/>
      <c r="W10" s="3"/>
    </row>
    <row r="11" spans="1:23">
      <c r="B11" t="str">
        <f>+'Changes to Update Template '!C11</f>
        <v>Total Plan - FYE June 30, 2021</v>
      </c>
      <c r="C11" s="3"/>
      <c r="D11" s="3"/>
      <c r="E11" s="3"/>
      <c r="F11" s="28">
        <f>'ROD Contributions FY 2020'!B1</f>
        <v>957512</v>
      </c>
      <c r="G11" s="4">
        <f>+'2020 Summary'!D3</f>
        <v>-19741995</v>
      </c>
      <c r="H11" s="4">
        <f>'2021 Summary'!D2</f>
        <v>-22918001</v>
      </c>
      <c r="I11" s="3"/>
      <c r="J11" s="4">
        <f>'2021 Summary'!F2</f>
        <v>0</v>
      </c>
      <c r="K11" s="4">
        <f>'2021 Summary'!G2</f>
        <v>0</v>
      </c>
      <c r="L11" s="4">
        <f>'2021 Summary'!H2</f>
        <v>0</v>
      </c>
      <c r="M11" s="4">
        <f>'2021 Summary'!I2</f>
        <v>2473085</v>
      </c>
      <c r="N11" s="4"/>
      <c r="O11" s="4">
        <f>'2021 Summary'!K2</f>
        <v>467000</v>
      </c>
      <c r="P11" s="4">
        <f>'2021 Summary'!L2</f>
        <v>1961001</v>
      </c>
      <c r="Q11" s="4">
        <f>'2021 Summary'!M2</f>
        <v>0</v>
      </c>
      <c r="R11" s="4">
        <f>'2021 Summary'!N2</f>
        <v>2473115</v>
      </c>
      <c r="S11" s="4"/>
      <c r="T11" s="4">
        <f>'2021 Summary'!P2</f>
        <v>-539997</v>
      </c>
      <c r="U11" s="4">
        <f>'2021 Summary'!Q2</f>
        <v>7</v>
      </c>
      <c r="V11" s="4">
        <f>'2021 Summary'!R2</f>
        <v>-539990</v>
      </c>
      <c r="W11" s="3"/>
    </row>
    <row r="12" spans="1:23">
      <c r="C12" s="3"/>
      <c r="D12" s="3"/>
      <c r="E12" s="3"/>
      <c r="F12" s="28"/>
      <c r="G12" s="4"/>
      <c r="H12" s="4"/>
      <c r="I12" s="3"/>
      <c r="J12" s="4"/>
      <c r="K12" s="4"/>
      <c r="L12" s="4"/>
      <c r="M12" s="4"/>
      <c r="N12" s="4"/>
      <c r="O12" s="4"/>
      <c r="P12" s="4"/>
      <c r="Q12" s="4"/>
      <c r="R12" s="4"/>
      <c r="S12" s="4"/>
      <c r="T12" s="4"/>
      <c r="U12" s="4"/>
      <c r="V12" s="4"/>
      <c r="W12" s="3"/>
    </row>
    <row r="13" spans="1:23">
      <c r="C13" s="3"/>
      <c r="D13" s="3"/>
      <c r="E13" s="3"/>
      <c r="F13" s="28"/>
      <c r="G13" s="4"/>
      <c r="H13" s="4"/>
      <c r="I13" s="3"/>
      <c r="J13" s="4"/>
      <c r="K13" s="4"/>
      <c r="L13" s="4"/>
      <c r="M13" s="4"/>
      <c r="N13" s="4"/>
      <c r="O13" s="4"/>
      <c r="P13" s="4"/>
      <c r="Q13" s="4"/>
      <c r="R13" s="4"/>
      <c r="S13" s="4"/>
      <c r="T13" s="4"/>
      <c r="U13" s="4"/>
      <c r="V13" s="4"/>
      <c r="W13" s="3"/>
    </row>
    <row r="14" spans="1:23">
      <c r="A14" s="9" t="s">
        <v>183</v>
      </c>
      <c r="B14" t="str">
        <f>+Info!C17</f>
        <v>ALAMANCE</v>
      </c>
      <c r="C14" s="26">
        <f>VLOOKUP($B$14,'2020 Summary'!$A:$T,2,FALSE)</f>
        <v>1.4237E-2</v>
      </c>
      <c r="D14" s="26">
        <f>VLOOKUP($B$14,'2020 Summary'!$A:$T,3,FALSE)</f>
        <v>1.5755000000000002E-2</v>
      </c>
      <c r="E14" s="26">
        <f>C14-D14</f>
        <v>-1.518000000000002E-3</v>
      </c>
      <c r="F14" s="4">
        <f>VLOOKUP($B$14,'ROD Contributions FY 2019'!$A:$T,2,FALSE)</f>
        <v>13532</v>
      </c>
      <c r="G14" s="4">
        <f>VLOOKUP($B$14,'2019 Summary'!$A:$T,4,FALSE)</f>
        <v>-260950</v>
      </c>
      <c r="H14" s="4">
        <f>VLOOKUP($B$14,'2020 Summary'!$A:$T,4,FALSE)</f>
        <v>-281067</v>
      </c>
      <c r="I14" s="3"/>
      <c r="J14" s="4">
        <f>VLOOKUP($B$14,'2020 Summary'!$A:$T,6,FALSE)</f>
        <v>0</v>
      </c>
      <c r="K14" s="4">
        <f>VLOOKUP($B$14,'2020 Summary'!$A:$T,7,FALSE)</f>
        <v>2876</v>
      </c>
      <c r="L14" s="4">
        <f>VLOOKUP($B$14,'2020 Summary'!$A:$T,8,FALSE)</f>
        <v>0</v>
      </c>
      <c r="M14" s="4">
        <f>VLOOKUP($B$14,'2020 Summary'!$A:$T,9,FALSE)</f>
        <v>22054</v>
      </c>
      <c r="N14" s="4"/>
      <c r="O14" s="4">
        <f>VLOOKUP($B$14,'2020 Summary'!$A:$T,11,FALSE)</f>
        <v>13554</v>
      </c>
      <c r="P14" s="4">
        <f>VLOOKUP($B$14,'2020 Summary'!$A:$T,12,FALSE)</f>
        <v>0</v>
      </c>
      <c r="Q14" s="4">
        <f>VLOOKUP($B$14,'2020 Summary'!$A:$T,13,FALSE)</f>
        <v>0</v>
      </c>
      <c r="R14" s="4">
        <f>VLOOKUP($B$14,'2020 Summary'!$A:$T,14,FALSE)</f>
        <v>1727</v>
      </c>
      <c r="S14" s="4"/>
      <c r="T14" s="4">
        <f>VLOOKUP($B$14,'2020 Summary'!$A:$T,16,FALSE)</f>
        <v>18935</v>
      </c>
      <c r="U14" s="4">
        <f>VLOOKUP($B$14,'2020 Summary'!$A:$T,17,FALSE)</f>
        <v>8073</v>
      </c>
      <c r="V14" s="4">
        <f>VLOOKUP($B$14,'2020 Summary'!$A:$T,18,FALSE)</f>
        <v>27008</v>
      </c>
      <c r="W14" s="189"/>
    </row>
    <row r="15" spans="1:23">
      <c r="C15" s="3"/>
      <c r="D15" s="3"/>
      <c r="E15" s="3"/>
      <c r="F15" s="3"/>
      <c r="G15" s="3"/>
      <c r="H15" s="3"/>
      <c r="I15" s="3"/>
      <c r="J15" s="3"/>
      <c r="K15" s="3"/>
      <c r="L15" s="3"/>
      <c r="M15" s="3"/>
      <c r="N15" s="3"/>
      <c r="O15" s="3"/>
      <c r="P15" s="3"/>
      <c r="Q15" s="3"/>
      <c r="R15" s="3"/>
      <c r="S15" s="3"/>
      <c r="T15" s="3"/>
      <c r="U15" s="3"/>
      <c r="V15" s="3"/>
      <c r="W15" s="3"/>
    </row>
    <row r="16" spans="1:23">
      <c r="B16" t="str">
        <f>+'Changes to Update Template '!C12</f>
        <v>Total Plan - FYE June 30, 2020</v>
      </c>
      <c r="E16" s="3"/>
      <c r="F16" s="4">
        <f>'ROD Contributions FY 2019'!B106</f>
        <v>950473</v>
      </c>
      <c r="G16" s="4">
        <f>'2019 Summary'!D108</f>
        <v>-16563001</v>
      </c>
      <c r="H16" s="4">
        <f>'2020 Summary'!D2</f>
        <v>-19741995</v>
      </c>
      <c r="I16" s="4"/>
      <c r="J16" s="4">
        <f>+'2020 Summary'!F2</f>
        <v>0</v>
      </c>
      <c r="K16" s="4">
        <f>'2020 Summary'!G2</f>
        <v>202005</v>
      </c>
      <c r="L16" s="4">
        <f>'2020 Summary'!H2</f>
        <v>0</v>
      </c>
      <c r="M16" s="4">
        <f>'2020 Summary'!I2</f>
        <v>1969176</v>
      </c>
      <c r="N16" s="4"/>
      <c r="O16" s="4">
        <f>'2020 Summary'!K2</f>
        <v>952002</v>
      </c>
      <c r="P16" s="4">
        <f>'2020 Summary'!L2</f>
        <v>0</v>
      </c>
      <c r="Q16" s="4">
        <f>'2020 Summary'!M2</f>
        <v>0</v>
      </c>
      <c r="R16" s="4">
        <f>'2020 Summary'!N2</f>
        <v>1969185</v>
      </c>
      <c r="S16" s="4"/>
      <c r="T16" s="4">
        <f>'2020 Summary'!P2</f>
        <v>1330001</v>
      </c>
      <c r="U16" s="4">
        <f>'2020 Summary'!Q2</f>
        <v>-1</v>
      </c>
      <c r="V16" s="4">
        <f>'2020 Summary'!R2</f>
        <v>1330000</v>
      </c>
      <c r="W16" s="189"/>
    </row>
    <row r="18" spans="1:15">
      <c r="K18" s="1"/>
    </row>
    <row r="19" spans="1:15">
      <c r="A19" s="52" t="s">
        <v>184</v>
      </c>
      <c r="B19" s="53"/>
      <c r="C19" s="53"/>
      <c r="D19" s="53"/>
      <c r="E19" s="82" t="s">
        <v>198</v>
      </c>
      <c r="F19" s="62" t="s">
        <v>197</v>
      </c>
      <c r="G19" s="3"/>
      <c r="K19" s="1"/>
    </row>
    <row r="20" spans="1:15">
      <c r="A20" s="81" t="s">
        <v>203</v>
      </c>
      <c r="B20" s="56"/>
      <c r="C20" s="56"/>
      <c r="D20" s="56"/>
      <c r="E20" s="126">
        <f>IF(H9&lt;G9,G9-H9,0)</f>
        <v>67546</v>
      </c>
      <c r="F20" s="75">
        <f>IF(H9&gt;G9,-(G9-H9),0)</f>
        <v>0</v>
      </c>
      <c r="G20" s="28"/>
      <c r="K20" s="1"/>
    </row>
    <row r="21" spans="1:15">
      <c r="A21" s="55" t="s">
        <v>185</v>
      </c>
      <c r="B21" s="56"/>
      <c r="C21" s="56"/>
      <c r="D21" s="56"/>
      <c r="E21" s="73">
        <f>ROUND(IF(J9&gt;J14,J9-J14,0),0)</f>
        <v>0</v>
      </c>
      <c r="F21" s="75">
        <f>ROUND(IF(J9&lt;J14,J14-J9,0),0)</f>
        <v>0</v>
      </c>
      <c r="G21" s="3"/>
      <c r="K21" s="1"/>
      <c r="L21" s="1"/>
      <c r="O21" s="1"/>
    </row>
    <row r="22" spans="1:15">
      <c r="A22" s="55" t="s">
        <v>186</v>
      </c>
      <c r="B22" s="56"/>
      <c r="C22" s="56"/>
      <c r="D22" s="56"/>
      <c r="E22" s="73">
        <f>ROUND(IF(L9&gt;L14,L9-L14,0),0)</f>
        <v>0</v>
      </c>
      <c r="F22" s="75">
        <f>ROUND(IF(L14&gt;L9,L14-L9,0),0)</f>
        <v>0</v>
      </c>
      <c r="G22" s="3"/>
    </row>
    <row r="23" spans="1:15">
      <c r="A23" s="55" t="s">
        <v>187</v>
      </c>
      <c r="B23" s="56"/>
      <c r="C23" s="56"/>
      <c r="D23" s="56"/>
      <c r="E23" s="56">
        <f>IF(K17&gt;=P17,K17-P17,0)</f>
        <v>0</v>
      </c>
      <c r="F23" s="75">
        <f>IF(E23=0,K14-K9)</f>
        <v>2876</v>
      </c>
      <c r="G23" s="3"/>
      <c r="O23" s="1"/>
    </row>
    <row r="24" spans="1:15">
      <c r="A24" s="55" t="s">
        <v>188</v>
      </c>
      <c r="B24" s="56"/>
      <c r="C24" s="56"/>
      <c r="D24" s="56"/>
      <c r="E24" s="73">
        <f>ROUND(IF(M9&gt;M14,M9-M14,0),0)</f>
        <v>0</v>
      </c>
      <c r="F24" s="75">
        <f>ROUND(IF(M14&gt;M9,M14-M9,0),0)</f>
        <v>7352</v>
      </c>
      <c r="G24" s="3"/>
    </row>
    <row r="25" spans="1:15">
      <c r="A25" s="55" t="s">
        <v>189</v>
      </c>
      <c r="B25" s="56"/>
      <c r="C25" s="56"/>
      <c r="D25" s="56"/>
      <c r="E25" s="73">
        <f>ROUND(IF(O14&gt;O9,O14-O9,0),0)</f>
        <v>6450</v>
      </c>
      <c r="F25" s="75">
        <f>ROUND(IF(O9&gt;O14,O9-O14,0),0)</f>
        <v>0</v>
      </c>
      <c r="G25" s="3"/>
    </row>
    <row r="26" spans="1:15">
      <c r="A26" s="55" t="s">
        <v>190</v>
      </c>
      <c r="B26" s="56"/>
      <c r="C26" s="56"/>
      <c r="D26" s="56"/>
      <c r="E26" s="73">
        <f>ROUND(IF(Q14&gt;Q9,Q14-Q9,0),0)</f>
        <v>0</v>
      </c>
      <c r="F26" s="75">
        <f>ROUND(IF(Q9&gt;Q14,Q9-Q14,0),0)</f>
        <v>0</v>
      </c>
      <c r="G26" s="3"/>
    </row>
    <row r="27" spans="1:15">
      <c r="A27" s="55" t="s">
        <v>191</v>
      </c>
      <c r="B27" s="56"/>
      <c r="C27" s="56"/>
      <c r="D27" s="56"/>
      <c r="E27" s="56">
        <f>IF(P17&gt;=K17,P17-K17,0)</f>
        <v>0</v>
      </c>
      <c r="F27" s="75">
        <f>IF(E27=0,P9-P14)</f>
        <v>29829</v>
      </c>
      <c r="G27" s="3"/>
    </row>
    <row r="28" spans="1:15">
      <c r="A28" s="55" t="s">
        <v>192</v>
      </c>
      <c r="B28" s="56"/>
      <c r="C28" s="56"/>
      <c r="D28" s="56"/>
      <c r="E28" s="73">
        <f>ROUND(IF(R14&gt;R9,R14-R9,0),0)</f>
        <v>0</v>
      </c>
      <c r="F28" s="75">
        <f>ROUND(IF(R9&gt;R14,R9-R14,0),0)</f>
        <v>10609</v>
      </c>
      <c r="G28" s="3"/>
    </row>
    <row r="29" spans="1:15">
      <c r="A29" s="55" t="s">
        <v>193</v>
      </c>
      <c r="B29" s="56"/>
      <c r="C29" s="56"/>
      <c r="D29" s="56"/>
      <c r="E29" s="73">
        <f>ROUND((Info!C21),0)</f>
        <v>0</v>
      </c>
      <c r="F29" s="75">
        <f>ROUND(Info!C19,0)</f>
        <v>0</v>
      </c>
      <c r="G29" s="3"/>
    </row>
    <row r="30" spans="1:15">
      <c r="A30" s="55" t="s">
        <v>194</v>
      </c>
      <c r="B30" s="56"/>
      <c r="C30" s="56"/>
      <c r="D30" s="56"/>
      <c r="E30" s="73">
        <v>0</v>
      </c>
      <c r="F30" s="75">
        <f>Info!C21</f>
        <v>0</v>
      </c>
      <c r="G30" s="3"/>
    </row>
    <row r="31" spans="1:15">
      <c r="A31" s="55" t="s">
        <v>195</v>
      </c>
      <c r="B31" s="56"/>
      <c r="C31" s="56"/>
      <c r="D31" s="56"/>
      <c r="E31" s="73">
        <f>ROUND(IF(V9&gt;=0,V9,0),0)</f>
        <v>0</v>
      </c>
      <c r="F31" s="75">
        <f>ROUND(IF(V9&lt;0,-V9,0),0)</f>
        <v>8757</v>
      </c>
      <c r="G31" s="3"/>
    </row>
    <row r="32" spans="1:15">
      <c r="A32" s="55" t="s">
        <v>196</v>
      </c>
      <c r="B32" s="56"/>
      <c r="C32" s="56"/>
      <c r="D32" s="56"/>
      <c r="E32" s="73">
        <f>IF(Info!C19&gt;='JE Template'!F9,Info!C19-'JE Template'!F9,0)</f>
        <v>0</v>
      </c>
      <c r="F32" s="75">
        <f>ROUND(IF(F9&gt;Info!C19,F9-Info!C19,0),0)</f>
        <v>14565</v>
      </c>
      <c r="G32" s="3"/>
    </row>
    <row r="33" spans="1:7">
      <c r="A33" s="55" t="s">
        <v>158</v>
      </c>
      <c r="B33" s="56"/>
      <c r="C33" s="56"/>
      <c r="D33" s="56"/>
      <c r="E33" s="73">
        <f>ROUND(IF(SUM(E31:E32)&gt;SUM(F31:F32),(SUM(E31:E32)-SUM(F31:F32)),0),0)</f>
        <v>0</v>
      </c>
      <c r="F33" s="75">
        <f>ROUND(IF(SUM(F31:F32)&gt;SUM(E31:E32),(SUM(F31:F32)-(SUM(E31:E32))),0),0)</f>
        <v>23322</v>
      </c>
      <c r="G33" s="3"/>
    </row>
    <row r="34" spans="1:7">
      <c r="A34" s="64" t="s">
        <v>182</v>
      </c>
      <c r="B34" s="65"/>
      <c r="C34" s="65"/>
      <c r="D34" s="65"/>
      <c r="E34" s="94">
        <f>ROUND((SUM(E20:E33)-E31-E32),0)</f>
        <v>73996</v>
      </c>
      <c r="F34" s="92">
        <f>ROUND((SUM(F20:F33)-F32-F31),0)</f>
        <v>73988</v>
      </c>
      <c r="G34" s="83" t="str">
        <f>IF((ROUND(E34,0)=(ROUND(F34,0)))," ",CONCATENATE((TEXT((ABS(E34-F34)),"$#,##_);($#,##)"))," rounding"))</f>
        <v>$8  rounding</v>
      </c>
    </row>
    <row r="37" spans="1:7">
      <c r="A37" s="85" t="s">
        <v>170</v>
      </c>
      <c r="B37" s="86"/>
      <c r="C37" s="86"/>
      <c r="D37" s="86"/>
      <c r="E37" s="86"/>
      <c r="F37" s="88"/>
    </row>
    <row r="38" spans="1:7">
      <c r="A38" s="54" t="s">
        <v>205</v>
      </c>
      <c r="B38" s="36"/>
      <c r="C38" s="36"/>
      <c r="D38" s="36"/>
      <c r="E38" s="89">
        <f>-H9</f>
        <v>348613</v>
      </c>
      <c r="F38" s="37"/>
    </row>
    <row r="39" spans="1:7">
      <c r="A39" s="54" t="s">
        <v>202</v>
      </c>
      <c r="B39" s="36"/>
      <c r="C39" s="36"/>
      <c r="D39" s="36"/>
      <c r="E39" s="79">
        <f>SUM(E40:E41)</f>
        <v>-23322</v>
      </c>
      <c r="F39" s="37"/>
    </row>
    <row r="40" spans="1:7">
      <c r="A40" s="54"/>
      <c r="B40" s="63" t="s">
        <v>199</v>
      </c>
      <c r="C40" s="36"/>
      <c r="D40" s="36"/>
      <c r="E40" s="72">
        <f>V9</f>
        <v>-8757</v>
      </c>
      <c r="F40" s="37"/>
    </row>
    <row r="41" spans="1:7" ht="45">
      <c r="A41" s="58"/>
      <c r="B41" s="67" t="s">
        <v>200</v>
      </c>
      <c r="C41" s="59"/>
      <c r="D41" s="59"/>
      <c r="E41" s="87">
        <f>ROUND(IF(E32&lt;&gt;0,E32,-F32),0)</f>
        <v>-14565</v>
      </c>
      <c r="F41" s="60"/>
    </row>
    <row r="43" spans="1:7">
      <c r="A43" s="85" t="s">
        <v>201</v>
      </c>
      <c r="B43" s="86"/>
      <c r="C43" s="86"/>
      <c r="D43" s="86"/>
      <c r="E43" s="86"/>
      <c r="F43" s="88"/>
    </row>
    <row r="44" spans="1:7" ht="30">
      <c r="A44" s="54"/>
      <c r="B44" s="36"/>
      <c r="C44" s="36"/>
      <c r="D44" s="36"/>
      <c r="E44" s="76" t="s">
        <v>18</v>
      </c>
      <c r="F44" s="77" t="s">
        <v>19</v>
      </c>
    </row>
    <row r="45" spans="1:7">
      <c r="A45" s="54"/>
      <c r="B45" s="36" t="s">
        <v>13</v>
      </c>
      <c r="C45" s="36"/>
      <c r="D45" s="36"/>
      <c r="E45" s="72">
        <f>J9</f>
        <v>0</v>
      </c>
      <c r="F45" s="74">
        <f>O9</f>
        <v>7104</v>
      </c>
    </row>
    <row r="46" spans="1:7">
      <c r="A46" s="54"/>
      <c r="B46" s="36" t="s">
        <v>14</v>
      </c>
      <c r="C46" s="36"/>
      <c r="D46" s="36"/>
      <c r="E46" s="72">
        <f>L9</f>
        <v>0</v>
      </c>
      <c r="F46" s="74">
        <f>Q9</f>
        <v>0</v>
      </c>
    </row>
    <row r="47" spans="1:7" ht="30">
      <c r="A47" s="54"/>
      <c r="B47" s="66" t="s">
        <v>15</v>
      </c>
      <c r="C47" s="36"/>
      <c r="D47" s="36"/>
      <c r="E47" s="72">
        <f>IF(K9&gt;P9,K9-P9,0)</f>
        <v>0</v>
      </c>
      <c r="F47" s="74">
        <f>IF(P9&gt;K9,P9-K9,0)</f>
        <v>29829</v>
      </c>
    </row>
    <row r="48" spans="1:7" ht="30">
      <c r="A48" s="54"/>
      <c r="B48" s="66" t="s">
        <v>16</v>
      </c>
      <c r="C48" s="36"/>
      <c r="D48" s="36"/>
      <c r="E48" s="72">
        <f>M9</f>
        <v>14702</v>
      </c>
      <c r="F48" s="74">
        <f>R9</f>
        <v>12336</v>
      </c>
    </row>
    <row r="49" spans="1:7">
      <c r="A49" s="54"/>
      <c r="B49" s="66" t="s">
        <v>159</v>
      </c>
      <c r="C49" s="36"/>
      <c r="D49" s="36"/>
      <c r="E49" s="87">
        <f>Info!C21</f>
        <v>0</v>
      </c>
      <c r="F49" s="90"/>
    </row>
    <row r="50" spans="1:7" ht="15.75" thickBot="1">
      <c r="A50" s="54"/>
      <c r="B50" s="36" t="s">
        <v>17</v>
      </c>
      <c r="C50" s="36"/>
      <c r="D50" s="36"/>
      <c r="E50" s="78">
        <f>SUM(E45:E49)</f>
        <v>14702</v>
      </c>
      <c r="F50" s="93">
        <f>SUM(F45:F49)</f>
        <v>49269</v>
      </c>
    </row>
    <row r="51" spans="1:7" ht="15.75" thickTop="1">
      <c r="A51" s="54"/>
      <c r="B51" s="36"/>
      <c r="C51" s="36"/>
      <c r="D51" s="36"/>
      <c r="E51" s="36"/>
      <c r="F51" s="37"/>
      <c r="G51" s="122"/>
    </row>
    <row r="52" spans="1:7" ht="75">
      <c r="A52" s="58"/>
      <c r="B52" s="67" t="s">
        <v>204</v>
      </c>
      <c r="C52" s="59"/>
      <c r="D52" s="59"/>
      <c r="E52" s="59"/>
      <c r="F52" s="60"/>
    </row>
    <row r="54" spans="1:7">
      <c r="A54" s="52"/>
      <c r="B54" s="68" t="s">
        <v>20</v>
      </c>
      <c r="C54" s="68"/>
      <c r="D54" s="68"/>
      <c r="E54" s="69"/>
      <c r="F54" s="91"/>
    </row>
    <row r="55" spans="1:7">
      <c r="A55" s="55"/>
      <c r="B55" s="56"/>
      <c r="C55" s="56"/>
      <c r="D55" s="56"/>
      <c r="E55" s="57"/>
      <c r="F55" s="84"/>
    </row>
    <row r="56" spans="1:7">
      <c r="A56" s="55"/>
      <c r="B56" s="61" t="s">
        <v>21</v>
      </c>
      <c r="C56" s="56"/>
      <c r="D56" s="56"/>
      <c r="E56" s="57"/>
      <c r="F56" s="84"/>
    </row>
    <row r="57" spans="1:7">
      <c r="A57" s="55"/>
      <c r="B57" s="70">
        <f>+'Changes to Update Template '!C13</f>
        <v>2021</v>
      </c>
      <c r="C57" s="56"/>
      <c r="D57" s="56"/>
      <c r="E57" s="75">
        <f>VLOOKUP($C$1,'Deferred Amortization'!$A:$G,3,FALSE)</f>
        <v>-4003</v>
      </c>
      <c r="F57" s="84"/>
    </row>
    <row r="58" spans="1:7">
      <c r="A58" s="55"/>
      <c r="B58" s="70">
        <f>+B57+1</f>
        <v>2022</v>
      </c>
      <c r="C58" s="56"/>
      <c r="D58" s="56"/>
      <c r="E58" s="75">
        <f>VLOOKUP($C$1,'Deferred Amortization'!$A:$G,4,FALSE)</f>
        <v>-9587</v>
      </c>
      <c r="F58" s="84"/>
    </row>
    <row r="59" spans="1:7">
      <c r="A59" s="55"/>
      <c r="B59" s="70">
        <f t="shared" ref="B59:B61" si="0">+B58+1</f>
        <v>2023</v>
      </c>
      <c r="C59" s="56"/>
      <c r="D59" s="56"/>
      <c r="E59" s="75">
        <f>VLOOKUP($C$1,'Deferred Amortization'!$A:$G,5,FALSE)</f>
        <v>-13462</v>
      </c>
      <c r="F59" s="84"/>
    </row>
    <row r="60" spans="1:7">
      <c r="A60" s="55"/>
      <c r="B60" s="70">
        <f t="shared" si="0"/>
        <v>2024</v>
      </c>
      <c r="C60" s="56"/>
      <c r="D60" s="56"/>
      <c r="E60" s="75">
        <f>VLOOKUP($C$1,'Deferred Amortization'!$A:$G,6,FALSE)</f>
        <v>-7514</v>
      </c>
      <c r="F60" s="84"/>
    </row>
    <row r="61" spans="1:7">
      <c r="A61" s="55"/>
      <c r="B61" s="70">
        <f t="shared" si="0"/>
        <v>2025</v>
      </c>
      <c r="C61" s="56"/>
      <c r="D61" s="56"/>
      <c r="E61" s="75">
        <f>VLOOKUP($C$1,'Deferred Amortization'!$A:$G,7,FALSE)</f>
        <v>0</v>
      </c>
      <c r="F61" s="84"/>
    </row>
    <row r="62" spans="1:7">
      <c r="A62" s="55"/>
      <c r="B62" s="56" t="s">
        <v>22</v>
      </c>
      <c r="C62" s="56"/>
      <c r="D62" s="56"/>
      <c r="E62" s="75">
        <v>0</v>
      </c>
      <c r="F62" s="84"/>
    </row>
    <row r="63" spans="1:7">
      <c r="A63" s="64"/>
      <c r="B63" s="65"/>
      <c r="C63" s="65"/>
      <c r="D63" s="65"/>
      <c r="E63" s="92">
        <f>SUM(E57:E62)</f>
        <v>-34566</v>
      </c>
      <c r="F63" s="84"/>
    </row>
    <row r="65" spans="1:10" ht="33" customHeight="1">
      <c r="A65" s="85" t="s">
        <v>227</v>
      </c>
      <c r="B65" s="86"/>
      <c r="C65" s="86"/>
      <c r="D65" s="86"/>
      <c r="E65" s="127" t="s">
        <v>218</v>
      </c>
      <c r="F65" s="127" t="s">
        <v>172</v>
      </c>
      <c r="G65" s="128" t="s">
        <v>226</v>
      </c>
      <c r="H65" s="145"/>
    </row>
    <row r="66" spans="1:10">
      <c r="A66" s="54"/>
      <c r="B66" s="36" t="s">
        <v>12</v>
      </c>
      <c r="C66" s="36"/>
      <c r="D66" s="36"/>
      <c r="E66" s="129">
        <f>-'2021 Summary'!T2</f>
        <v>19465998</v>
      </c>
      <c r="F66" s="129">
        <f>-H11</f>
        <v>22918001</v>
      </c>
      <c r="G66" s="129">
        <f>-'2021 Summary'!U2</f>
        <v>25839003</v>
      </c>
      <c r="H66" s="145"/>
    </row>
    <row r="67" spans="1:10">
      <c r="A67" s="54"/>
      <c r="B67" s="36"/>
      <c r="C67" s="36"/>
      <c r="D67" s="36"/>
      <c r="E67" s="130"/>
      <c r="F67" s="130"/>
      <c r="G67" s="131"/>
      <c r="H67" s="145"/>
    </row>
    <row r="68" spans="1:10">
      <c r="A68" s="54"/>
      <c r="B68" s="71" t="s">
        <v>160</v>
      </c>
      <c r="C68" s="36"/>
      <c r="D68" s="36"/>
      <c r="E68" s="132">
        <f>+E66*C9</f>
        <v>296103.13537740003</v>
      </c>
      <c r="F68" s="133">
        <f>-H9</f>
        <v>348613</v>
      </c>
      <c r="G68" s="132">
        <f>+G66*C9</f>
        <v>393044.82633390004</v>
      </c>
      <c r="H68" s="145"/>
    </row>
    <row r="69" spans="1:10">
      <c r="A69" s="58"/>
      <c r="B69" s="59"/>
      <c r="C69" s="59"/>
      <c r="D69" s="59"/>
      <c r="E69" s="134"/>
      <c r="F69" s="134"/>
      <c r="G69" s="135"/>
      <c r="H69" s="145"/>
    </row>
    <row r="70" spans="1:10">
      <c r="E70" s="7"/>
      <c r="F70" s="7"/>
      <c r="G70" s="7"/>
    </row>
    <row r="71" spans="1:10">
      <c r="F71" s="80"/>
    </row>
    <row r="73" spans="1:10">
      <c r="A73" s="204" t="s">
        <v>126</v>
      </c>
      <c r="B73" s="205"/>
      <c r="C73" s="50"/>
      <c r="D73" s="50"/>
      <c r="E73" s="50"/>
      <c r="F73" s="15"/>
      <c r="G73" s="15"/>
      <c r="H73" s="16"/>
      <c r="I73" s="16"/>
      <c r="J73" s="17"/>
    </row>
    <row r="74" spans="1:10" ht="56.25" customHeight="1">
      <c r="A74" s="18" t="s">
        <v>127</v>
      </c>
      <c r="B74" s="206" t="s">
        <v>128</v>
      </c>
      <c r="C74" s="206"/>
      <c r="D74" s="206"/>
      <c r="E74" s="206"/>
      <c r="F74" s="207"/>
      <c r="G74" s="207"/>
      <c r="H74" s="207"/>
      <c r="I74" s="207"/>
      <c r="J74" s="207"/>
    </row>
    <row r="75" spans="1:10">
      <c r="A75" s="19"/>
      <c r="B75" s="20"/>
      <c r="C75" s="20"/>
      <c r="D75" s="20"/>
      <c r="E75" s="20"/>
      <c r="F75" s="21"/>
      <c r="G75" s="21"/>
      <c r="H75" s="21"/>
      <c r="I75" s="21"/>
      <c r="J75" s="21"/>
    </row>
    <row r="76" spans="1:10" ht="44.25" customHeight="1">
      <c r="A76" s="18" t="s">
        <v>129</v>
      </c>
      <c r="B76" s="206" t="s">
        <v>130</v>
      </c>
      <c r="C76" s="206"/>
      <c r="D76" s="206"/>
      <c r="E76" s="206"/>
      <c r="F76" s="206"/>
      <c r="G76" s="206"/>
      <c r="H76" s="206"/>
      <c r="I76" s="206"/>
      <c r="J76" s="206"/>
    </row>
    <row r="77" spans="1:10">
      <c r="A77" s="19"/>
      <c r="B77" s="20"/>
      <c r="C77" s="20"/>
      <c r="D77" s="20"/>
      <c r="E77" s="20"/>
      <c r="F77" s="21"/>
      <c r="G77" s="21"/>
      <c r="H77" s="21"/>
      <c r="I77" s="21"/>
      <c r="J77" s="21"/>
    </row>
    <row r="78" spans="1:10" ht="35.25" customHeight="1">
      <c r="A78" s="18" t="s">
        <v>131</v>
      </c>
      <c r="B78" s="202" t="s">
        <v>132</v>
      </c>
      <c r="C78" s="202"/>
      <c r="D78" s="202"/>
      <c r="E78" s="202"/>
      <c r="F78" s="203"/>
      <c r="G78" s="203"/>
      <c r="H78" s="203"/>
      <c r="I78" s="203"/>
      <c r="J78" s="203"/>
    </row>
    <row r="79" spans="1:10">
      <c r="A79" s="19"/>
      <c r="B79" s="20"/>
      <c r="C79" s="20"/>
      <c r="D79" s="20"/>
      <c r="E79" s="20"/>
      <c r="F79" s="21"/>
      <c r="G79" s="21"/>
      <c r="H79" s="21"/>
      <c r="I79" s="21"/>
      <c r="J79" s="21"/>
    </row>
    <row r="80" spans="1:10" ht="51.75" customHeight="1">
      <c r="A80" s="18" t="s">
        <v>133</v>
      </c>
      <c r="B80" s="206" t="s">
        <v>134</v>
      </c>
      <c r="C80" s="206"/>
      <c r="D80" s="206"/>
      <c r="E80" s="206"/>
      <c r="F80" s="203"/>
      <c r="G80" s="203"/>
      <c r="H80" s="203"/>
      <c r="I80" s="203"/>
      <c r="J80" s="203"/>
    </row>
    <row r="81" spans="1:10">
      <c r="A81" s="19"/>
      <c r="B81" s="51"/>
      <c r="C81" s="51"/>
      <c r="D81" s="51"/>
      <c r="E81" s="51"/>
      <c r="F81" s="51"/>
      <c r="G81" s="51"/>
      <c r="H81" s="51"/>
      <c r="I81" s="51"/>
      <c r="J81" s="51"/>
    </row>
    <row r="82" spans="1:10">
      <c r="A82" s="18" t="s">
        <v>135</v>
      </c>
      <c r="B82" s="202" t="s">
        <v>136</v>
      </c>
      <c r="C82" s="202"/>
      <c r="D82" s="202"/>
      <c r="E82" s="202"/>
      <c r="F82" s="203"/>
      <c r="G82" s="203"/>
      <c r="H82" s="203"/>
      <c r="I82" s="203"/>
      <c r="J82" s="203"/>
    </row>
    <row r="83" spans="1:10">
      <c r="A83" s="19"/>
      <c r="B83" s="21"/>
      <c r="C83" s="21"/>
      <c r="D83" s="21"/>
      <c r="E83" s="21"/>
      <c r="F83" s="51"/>
      <c r="G83" s="51"/>
      <c r="H83" s="51"/>
      <c r="I83" s="51"/>
      <c r="J83" s="51"/>
    </row>
    <row r="84" spans="1:10" ht="45.75" customHeight="1">
      <c r="A84" s="18" t="s">
        <v>137</v>
      </c>
      <c r="B84" s="206" t="s">
        <v>138</v>
      </c>
      <c r="C84" s="206"/>
      <c r="D84" s="206"/>
      <c r="E84" s="206"/>
      <c r="F84" s="206"/>
      <c r="G84" s="206"/>
      <c r="H84" s="206"/>
      <c r="I84" s="206"/>
      <c r="J84" s="206"/>
    </row>
    <row r="85" spans="1:10">
      <c r="A85" s="19"/>
      <c r="B85" s="51"/>
      <c r="C85" s="51"/>
      <c r="D85" s="51"/>
      <c r="E85" s="51"/>
      <c r="F85" s="51"/>
      <c r="G85" s="51"/>
      <c r="H85" s="51"/>
      <c r="I85" s="51"/>
      <c r="J85" s="51"/>
    </row>
    <row r="86" spans="1:10" ht="68.25" customHeight="1">
      <c r="A86" s="22" t="s">
        <v>139</v>
      </c>
      <c r="B86" s="206" t="s">
        <v>140</v>
      </c>
      <c r="C86" s="206"/>
      <c r="D86" s="206"/>
      <c r="E86" s="206"/>
      <c r="F86" s="207"/>
      <c r="G86" s="207"/>
      <c r="H86" s="207"/>
      <c r="I86" s="207"/>
      <c r="J86" s="207"/>
    </row>
    <row r="87" spans="1:10">
      <c r="A87" s="19"/>
      <c r="B87" s="51"/>
      <c r="C87" s="51"/>
      <c r="D87" s="51"/>
      <c r="E87" s="51"/>
      <c r="F87" s="51"/>
      <c r="G87" s="51"/>
      <c r="H87" s="51"/>
      <c r="I87" s="51"/>
      <c r="J87" s="51"/>
    </row>
    <row r="88" spans="1:10" ht="70.5" customHeight="1">
      <c r="A88" s="18" t="s">
        <v>141</v>
      </c>
      <c r="B88" s="206" t="s">
        <v>142</v>
      </c>
      <c r="C88" s="206"/>
      <c r="D88" s="206"/>
      <c r="E88" s="206"/>
      <c r="F88" s="203"/>
      <c r="G88" s="203"/>
      <c r="H88" s="203"/>
      <c r="I88" s="203"/>
      <c r="J88" s="203"/>
    </row>
    <row r="89" spans="1:10">
      <c r="A89" s="19"/>
      <c r="B89" s="51"/>
      <c r="C89" s="51"/>
      <c r="D89" s="51"/>
      <c r="E89" s="51"/>
      <c r="F89" s="51"/>
      <c r="G89" s="51"/>
      <c r="H89" s="51"/>
      <c r="I89" s="51"/>
      <c r="J89" s="51"/>
    </row>
    <row r="90" spans="1:10" ht="22.5" customHeight="1">
      <c r="A90" s="23" t="s">
        <v>143</v>
      </c>
      <c r="B90" s="202" t="s">
        <v>144</v>
      </c>
      <c r="C90" s="202"/>
      <c r="D90" s="202"/>
      <c r="E90" s="202"/>
      <c r="F90" s="203"/>
      <c r="G90" s="203"/>
      <c r="H90" s="203"/>
      <c r="I90" s="203"/>
      <c r="J90" s="203"/>
    </row>
    <row r="91" spans="1:10">
      <c r="A91" s="19"/>
      <c r="B91" s="51"/>
      <c r="C91" s="51"/>
      <c r="D91" s="51"/>
      <c r="E91" s="51"/>
      <c r="F91" s="51"/>
      <c r="G91" s="51"/>
      <c r="H91" s="51"/>
      <c r="I91" s="51"/>
      <c r="J91" s="51"/>
    </row>
    <row r="92" spans="1:10" ht="22.5" customHeight="1">
      <c r="A92" s="23" t="s">
        <v>145</v>
      </c>
      <c r="B92" s="202" t="s">
        <v>146</v>
      </c>
      <c r="C92" s="202"/>
      <c r="D92" s="202"/>
      <c r="E92" s="202"/>
      <c r="F92" s="203"/>
      <c r="G92" s="203"/>
      <c r="H92" s="203"/>
      <c r="I92" s="203"/>
      <c r="J92" s="203"/>
    </row>
    <row r="93" spans="1:10">
      <c r="A93" s="23"/>
      <c r="B93" s="48"/>
      <c r="C93" s="48"/>
      <c r="D93" s="48"/>
      <c r="E93" s="48"/>
      <c r="F93" s="49"/>
      <c r="G93" s="49"/>
      <c r="H93" s="49"/>
      <c r="I93" s="49"/>
      <c r="J93" s="49"/>
    </row>
    <row r="94" spans="1:10" ht="43.5" customHeight="1">
      <c r="A94" s="23" t="s">
        <v>147</v>
      </c>
      <c r="B94" s="202" t="s">
        <v>148</v>
      </c>
      <c r="C94" s="202"/>
      <c r="D94" s="202"/>
      <c r="E94" s="202"/>
      <c r="F94" s="203"/>
      <c r="G94" s="203"/>
      <c r="H94" s="203"/>
      <c r="I94" s="203"/>
      <c r="J94" s="203"/>
    </row>
  </sheetData>
  <mergeCells count="12">
    <mergeCell ref="B94:J94"/>
    <mergeCell ref="A73:B73"/>
    <mergeCell ref="B74:J74"/>
    <mergeCell ref="B76:J76"/>
    <mergeCell ref="B78:J78"/>
    <mergeCell ref="B80:J80"/>
    <mergeCell ref="B82:J82"/>
    <mergeCell ref="B84:J84"/>
    <mergeCell ref="B86:J86"/>
    <mergeCell ref="B88:J88"/>
    <mergeCell ref="B90:J90"/>
    <mergeCell ref="B92:J92"/>
  </mergeCells>
  <conditionalFormatting sqref="A43:F52">
    <cfRule type="expression" dxfId="4" priority="5">
      <formula>MOD(ROW(),2)=0</formula>
    </cfRule>
  </conditionalFormatting>
  <conditionalFormatting sqref="A19:F34">
    <cfRule type="expression" dxfId="3" priority="4">
      <formula>MOD(ROW(),2)=0</formula>
    </cfRule>
  </conditionalFormatting>
  <conditionalFormatting sqref="A37:F41">
    <cfRule type="expression" dxfId="2" priority="3">
      <formula>MOD(ROW(),2)=0</formula>
    </cfRule>
  </conditionalFormatting>
  <conditionalFormatting sqref="A54:E63">
    <cfRule type="expression" dxfId="1" priority="2">
      <formula>MOD(ROW(),2)=0</formula>
    </cfRule>
  </conditionalFormatting>
  <conditionalFormatting sqref="A65:G69">
    <cfRule type="expression" dxfId="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69D4-37A8-4AEE-B0A2-A5CA9DA88C4A}">
  <dimension ref="A1:Y121"/>
  <sheetViews>
    <sheetView workbookViewId="0">
      <pane xSplit="1" ySplit="6" topLeftCell="E7" activePane="bottomRight" state="frozen"/>
      <selection activeCell="G50" activeCellId="1" sqref="C8 G50"/>
      <selection pane="topRight" activeCell="G50" activeCellId="1" sqref="C8 G50"/>
      <selection pane="bottomLeft" activeCell="G50" activeCellId="1" sqref="C8 G50"/>
      <selection pane="bottomRight" activeCell="W19" sqref="W19"/>
    </sheetView>
  </sheetViews>
  <sheetFormatPr defaultRowHeight="15"/>
  <cols>
    <col min="1" max="1" width="30.85546875" style="104" customWidth="1"/>
    <col min="2" max="2" width="12.140625" style="104" customWidth="1"/>
    <col min="3" max="3" width="14.42578125" style="104" customWidth="1"/>
    <col min="4" max="4" width="16" style="104" bestFit="1" customWidth="1"/>
    <col min="5" max="5" width="3.42578125" style="104" customWidth="1"/>
    <col min="6" max="6" width="16.28515625" style="104" customWidth="1"/>
    <col min="7" max="7" width="15.7109375" style="104" customWidth="1"/>
    <col min="8" max="8" width="13.7109375" style="104" customWidth="1"/>
    <col min="9" max="9" width="14.85546875" style="104" customWidth="1"/>
    <col min="10" max="10" width="3.28515625" style="104" customWidth="1"/>
    <col min="11" max="11" width="18.28515625" style="104" customWidth="1"/>
    <col min="12" max="12" width="15.7109375" style="104" customWidth="1"/>
    <col min="13" max="13" width="14" style="104" bestFit="1" customWidth="1"/>
    <col min="14" max="14" width="15.7109375" style="104" customWidth="1"/>
    <col min="15" max="15" width="3.28515625" style="104" customWidth="1"/>
    <col min="16" max="16" width="14.140625" style="104" customWidth="1"/>
    <col min="17" max="17" width="19.140625" style="104" customWidth="1"/>
    <col min="18" max="18" width="12.85546875" style="104" customWidth="1"/>
    <col min="19" max="19" width="2.7109375" style="104" customWidth="1"/>
    <col min="20" max="21" width="15" style="104" bestFit="1" customWidth="1"/>
    <col min="22" max="24" width="9.140625" style="104"/>
    <col min="25" max="25" width="13.42578125" style="104" bestFit="1" customWidth="1"/>
    <col min="26" max="16384" width="9.140625" style="104"/>
  </cols>
  <sheetData>
    <row r="1" spans="1:25">
      <c r="A1" s="169" t="str">
        <f>+'Changes to Update Template '!C20</f>
        <v>Measurement date 6/30/2020</v>
      </c>
      <c r="B1" s="168">
        <f>+B2-B3</f>
        <v>0</v>
      </c>
      <c r="C1" s="168">
        <f>+C2-C3</f>
        <v>0</v>
      </c>
      <c r="D1" s="171">
        <f>+D2-D3</f>
        <v>0</v>
      </c>
      <c r="E1" s="106"/>
      <c r="F1" s="171">
        <f t="shared" ref="F1:I1" si="0">+F2-F3</f>
        <v>0</v>
      </c>
      <c r="G1" s="171">
        <f t="shared" si="0"/>
        <v>-2473085</v>
      </c>
      <c r="H1" s="171">
        <f t="shared" si="0"/>
        <v>0</v>
      </c>
      <c r="I1" s="171">
        <f t="shared" si="0"/>
        <v>0</v>
      </c>
      <c r="J1" s="106"/>
      <c r="K1" s="171">
        <f t="shared" ref="K1:U1" si="1">+K2-K3</f>
        <v>0</v>
      </c>
      <c r="L1" s="171">
        <f t="shared" si="1"/>
        <v>0</v>
      </c>
      <c r="M1" s="171">
        <f t="shared" si="1"/>
        <v>0</v>
      </c>
      <c r="N1" s="171">
        <f t="shared" si="1"/>
        <v>0</v>
      </c>
      <c r="O1" s="106"/>
      <c r="P1" s="171">
        <f t="shared" si="1"/>
        <v>0</v>
      </c>
      <c r="Q1" s="171">
        <f t="shared" si="1"/>
        <v>0</v>
      </c>
      <c r="R1" s="171">
        <f t="shared" si="1"/>
        <v>0</v>
      </c>
      <c r="S1" s="171"/>
      <c r="T1" s="171">
        <f t="shared" si="1"/>
        <v>0</v>
      </c>
      <c r="U1" s="171">
        <f t="shared" si="1"/>
        <v>0</v>
      </c>
    </row>
    <row r="2" spans="1:25">
      <c r="A2" s="169" t="s">
        <v>210</v>
      </c>
      <c r="B2" s="167">
        <f>SUM(B7:B107)</f>
        <v>1</v>
      </c>
      <c r="C2" s="167">
        <f>SUM(C7:C107)</f>
        <v>0.99999999999999978</v>
      </c>
      <c r="D2" s="171">
        <f>SUM(D7:D107)</f>
        <v>-22918001</v>
      </c>
      <c r="E2" s="106"/>
      <c r="F2" s="171">
        <f t="shared" ref="F2:I2" si="2">SUM(F7:F107)</f>
        <v>0</v>
      </c>
      <c r="G2" s="171">
        <f t="shared" si="2"/>
        <v>0</v>
      </c>
      <c r="H2" s="171">
        <f t="shared" si="2"/>
        <v>0</v>
      </c>
      <c r="I2" s="171">
        <f t="shared" si="2"/>
        <v>2473085</v>
      </c>
      <c r="J2" s="106"/>
      <c r="K2" s="171">
        <f t="shared" ref="K2:N2" si="3">SUM(K7:K107)</f>
        <v>467000</v>
      </c>
      <c r="L2" s="171">
        <f t="shared" si="3"/>
        <v>1961001</v>
      </c>
      <c r="M2" s="171">
        <f t="shared" si="3"/>
        <v>0</v>
      </c>
      <c r="N2" s="171">
        <f t="shared" si="3"/>
        <v>2473115</v>
      </c>
      <c r="O2" s="106"/>
      <c r="P2" s="171">
        <f t="shared" ref="P2:R2" si="4">SUM(P7:P107)</f>
        <v>-539997</v>
      </c>
      <c r="Q2" s="171">
        <f t="shared" si="4"/>
        <v>7</v>
      </c>
      <c r="R2" s="171">
        <f t="shared" si="4"/>
        <v>-539990</v>
      </c>
      <c r="S2" s="171"/>
      <c r="T2" s="171">
        <f t="shared" ref="T2:U2" si="5">SUM(T7:T107)</f>
        <v>-19465998</v>
      </c>
      <c r="U2" s="171">
        <f t="shared" si="5"/>
        <v>-25839003</v>
      </c>
    </row>
    <row r="3" spans="1:25">
      <c r="A3" s="181"/>
      <c r="B3" s="167">
        <v>1</v>
      </c>
      <c r="C3" s="167">
        <v>1</v>
      </c>
      <c r="D3" s="183">
        <v>-22918001</v>
      </c>
      <c r="E3" s="106"/>
      <c r="F3" s="183">
        <v>0</v>
      </c>
      <c r="G3" s="183">
        <v>2473085</v>
      </c>
      <c r="H3" s="183">
        <v>0</v>
      </c>
      <c r="I3" s="183">
        <v>2473085</v>
      </c>
      <c r="J3" s="183">
        <v>0</v>
      </c>
      <c r="K3" s="183">
        <v>467000</v>
      </c>
      <c r="L3" s="183">
        <v>1961001</v>
      </c>
      <c r="M3" s="183">
        <v>0</v>
      </c>
      <c r="N3" s="183">
        <v>2473115</v>
      </c>
      <c r="O3" s="183"/>
      <c r="P3" s="183">
        <v>-539997</v>
      </c>
      <c r="Q3" s="183">
        <v>7</v>
      </c>
      <c r="R3" s="183">
        <v>-539990</v>
      </c>
      <c r="S3" s="183"/>
      <c r="T3" s="185">
        <v>-19465998</v>
      </c>
      <c r="U3" s="185">
        <v>-25839003</v>
      </c>
      <c r="V3" s="184"/>
      <c r="W3" s="9"/>
      <c r="X3" s="185"/>
      <c r="Y3" s="185"/>
    </row>
    <row r="4" spans="1:25">
      <c r="A4" s="106"/>
      <c r="B4" s="167"/>
      <c r="C4" s="167"/>
      <c r="D4" s="171"/>
      <c r="E4" s="106"/>
      <c r="F4" s="106"/>
      <c r="G4" s="106"/>
      <c r="H4" s="106"/>
      <c r="I4" s="106"/>
      <c r="J4" s="106"/>
      <c r="K4" s="106"/>
      <c r="L4" s="106"/>
      <c r="M4" s="106"/>
      <c r="N4" s="106"/>
      <c r="O4" s="106"/>
      <c r="P4" s="106"/>
      <c r="Q4" s="106"/>
      <c r="R4" s="106"/>
      <c r="S4" s="106"/>
    </row>
    <row r="5" spans="1:25">
      <c r="F5" s="107" t="s">
        <v>2</v>
      </c>
      <c r="G5" s="107"/>
      <c r="H5" s="107"/>
      <c r="I5" s="107"/>
      <c r="K5" s="107" t="s">
        <v>3</v>
      </c>
      <c r="L5" s="107"/>
      <c r="M5" s="107"/>
      <c r="N5" s="107"/>
      <c r="P5" s="107" t="s">
        <v>4</v>
      </c>
      <c r="Q5" s="107"/>
      <c r="R5" s="107"/>
      <c r="S5" s="124" t="s">
        <v>211</v>
      </c>
    </row>
    <row r="6" spans="1:25" ht="157.5" customHeight="1">
      <c r="A6" s="109" t="s">
        <v>173</v>
      </c>
      <c r="B6" s="109" t="s">
        <v>151</v>
      </c>
      <c r="C6" s="109" t="s">
        <v>152</v>
      </c>
      <c r="D6" s="109" t="s">
        <v>221</v>
      </c>
      <c r="E6" s="109"/>
      <c r="F6" s="109" t="s">
        <v>5</v>
      </c>
      <c r="G6" s="190" t="s">
        <v>6</v>
      </c>
      <c r="H6" s="109" t="s">
        <v>7</v>
      </c>
      <c r="I6" s="109" t="s">
        <v>8</v>
      </c>
      <c r="J6" s="109"/>
      <c r="K6" s="109" t="s">
        <v>5</v>
      </c>
      <c r="L6" s="109" t="s">
        <v>212</v>
      </c>
      <c r="M6" s="109" t="s">
        <v>7</v>
      </c>
      <c r="N6" s="109" t="s">
        <v>8</v>
      </c>
      <c r="O6" s="109"/>
      <c r="P6" s="109" t="s">
        <v>9</v>
      </c>
      <c r="Q6" s="109" t="s">
        <v>10</v>
      </c>
      <c r="R6" s="109" t="s">
        <v>11</v>
      </c>
      <c r="S6" s="109"/>
      <c r="T6" s="148" t="s">
        <v>213</v>
      </c>
      <c r="U6" s="148" t="s">
        <v>214</v>
      </c>
    </row>
    <row r="7" spans="1:25">
      <c r="A7" s="110" t="s">
        <v>208</v>
      </c>
      <c r="B7" s="125"/>
      <c r="C7" s="125">
        <v>0</v>
      </c>
      <c r="D7" s="125">
        <v>0</v>
      </c>
      <c r="E7" s="125"/>
      <c r="F7" s="125">
        <v>0</v>
      </c>
      <c r="G7" s="125">
        <v>0</v>
      </c>
      <c r="H7" s="125">
        <v>0</v>
      </c>
      <c r="I7" s="125">
        <v>0</v>
      </c>
      <c r="J7" s="125"/>
      <c r="K7" s="125">
        <v>0</v>
      </c>
      <c r="L7" s="125">
        <v>0</v>
      </c>
      <c r="M7" s="125">
        <v>0</v>
      </c>
      <c r="N7" s="125">
        <v>0</v>
      </c>
      <c r="O7" s="125"/>
      <c r="P7" s="125">
        <v>0</v>
      </c>
      <c r="Q7" s="125">
        <v>0</v>
      </c>
      <c r="R7" s="125">
        <v>0</v>
      </c>
      <c r="S7" s="125"/>
    </row>
    <row r="8" spans="1:25">
      <c r="A8" s="140" t="s">
        <v>24</v>
      </c>
      <c r="B8" s="121">
        <v>1.5211300000000001E-2</v>
      </c>
      <c r="C8" s="121">
        <v>1.4237E-2</v>
      </c>
      <c r="D8" s="122">
        <v>-348613</v>
      </c>
      <c r="E8" s="170"/>
      <c r="F8" s="122">
        <v>0</v>
      </c>
      <c r="G8" s="122"/>
      <c r="H8" s="122">
        <v>0</v>
      </c>
      <c r="I8" s="122">
        <v>14702</v>
      </c>
      <c r="J8" s="112"/>
      <c r="K8" s="122">
        <v>7104</v>
      </c>
      <c r="L8" s="122">
        <v>29829</v>
      </c>
      <c r="M8" s="122">
        <v>0</v>
      </c>
      <c r="N8" s="122">
        <v>12336</v>
      </c>
      <c r="O8" s="112"/>
      <c r="P8" s="122">
        <v>-8214</v>
      </c>
      <c r="Q8" s="122">
        <v>-543</v>
      </c>
      <c r="R8" s="122">
        <v>-8757</v>
      </c>
      <c r="S8" s="122"/>
      <c r="T8" s="122">
        <v>-296103</v>
      </c>
      <c r="U8" s="122">
        <v>-393045</v>
      </c>
    </row>
    <row r="9" spans="1:25">
      <c r="A9" s="140" t="s">
        <v>25</v>
      </c>
      <c r="B9" s="121">
        <v>2.6903999999999999E-3</v>
      </c>
      <c r="C9" s="121">
        <v>2.5801999999999999E-3</v>
      </c>
      <c r="D9" s="105">
        <v>-61659</v>
      </c>
      <c r="E9" s="170"/>
      <c r="F9" s="105">
        <v>0</v>
      </c>
      <c r="G9" s="105"/>
      <c r="H9" s="105">
        <v>0</v>
      </c>
      <c r="I9" s="105">
        <v>2625</v>
      </c>
      <c r="J9" s="112"/>
      <c r="K9" s="105">
        <v>1256</v>
      </c>
      <c r="L9" s="105">
        <v>5276</v>
      </c>
      <c r="M9" s="105">
        <v>0</v>
      </c>
      <c r="N9" s="105">
        <v>1395</v>
      </c>
      <c r="O9" s="112"/>
      <c r="P9" s="105">
        <v>-1453</v>
      </c>
      <c r="Q9" s="105">
        <v>29</v>
      </c>
      <c r="R9" s="105">
        <v>-1424</v>
      </c>
      <c r="S9" s="105"/>
      <c r="T9" s="105">
        <v>-52371</v>
      </c>
      <c r="U9" s="105">
        <v>-69517</v>
      </c>
    </row>
    <row r="10" spans="1:25">
      <c r="A10" s="140" t="s">
        <v>26</v>
      </c>
      <c r="B10" s="121">
        <v>1.5268E-3</v>
      </c>
      <c r="C10" s="121">
        <v>1.4319999999999999E-3</v>
      </c>
      <c r="D10" s="105">
        <v>-34991</v>
      </c>
      <c r="E10" s="170"/>
      <c r="F10" s="105">
        <v>0</v>
      </c>
      <c r="G10" s="105"/>
      <c r="H10" s="105">
        <v>0</v>
      </c>
      <c r="I10" s="105">
        <v>662</v>
      </c>
      <c r="J10" s="112"/>
      <c r="K10" s="105">
        <v>713</v>
      </c>
      <c r="L10" s="105">
        <v>2994</v>
      </c>
      <c r="M10" s="105">
        <v>0</v>
      </c>
      <c r="N10" s="105">
        <v>1199</v>
      </c>
      <c r="O10" s="112"/>
      <c r="P10" s="105">
        <v>-824</v>
      </c>
      <c r="Q10" s="105">
        <v>-503</v>
      </c>
      <c r="R10" s="105">
        <v>-1327</v>
      </c>
      <c r="S10" s="105"/>
      <c r="T10" s="105">
        <v>-29721</v>
      </c>
      <c r="U10" s="105">
        <v>-39451</v>
      </c>
    </row>
    <row r="11" spans="1:25">
      <c r="A11" s="140" t="s">
        <v>27</v>
      </c>
      <c r="B11" s="121">
        <v>1.5845E-3</v>
      </c>
      <c r="C11" s="121">
        <v>1.5166999999999999E-3</v>
      </c>
      <c r="D11" s="105">
        <v>-36314</v>
      </c>
      <c r="E11" s="170"/>
      <c r="F11" s="105">
        <v>0</v>
      </c>
      <c r="G11" s="105"/>
      <c r="H11" s="105">
        <v>0</v>
      </c>
      <c r="I11" s="105">
        <v>2073</v>
      </c>
      <c r="J11" s="112"/>
      <c r="K11" s="105">
        <v>740</v>
      </c>
      <c r="L11" s="105">
        <v>3107</v>
      </c>
      <c r="M11" s="105">
        <v>0</v>
      </c>
      <c r="N11" s="105">
        <v>859</v>
      </c>
      <c r="O11" s="112"/>
      <c r="P11" s="105">
        <v>-856</v>
      </c>
      <c r="Q11" s="105">
        <v>248</v>
      </c>
      <c r="R11" s="105">
        <v>-608</v>
      </c>
      <c r="S11" s="105"/>
      <c r="T11" s="105">
        <v>-30844</v>
      </c>
      <c r="U11" s="105">
        <v>-40942</v>
      </c>
    </row>
    <row r="12" spans="1:25">
      <c r="A12" s="140" t="s">
        <v>28</v>
      </c>
      <c r="B12" s="121">
        <v>3.3084E-3</v>
      </c>
      <c r="C12" s="121">
        <v>2.9805999999999999E-3</v>
      </c>
      <c r="D12" s="105">
        <v>-75822</v>
      </c>
      <c r="E12" s="170"/>
      <c r="F12" s="105">
        <v>0</v>
      </c>
      <c r="G12" s="105"/>
      <c r="H12" s="105">
        <v>0</v>
      </c>
      <c r="I12" s="105">
        <v>4754</v>
      </c>
      <c r="J12" s="112"/>
      <c r="K12" s="105">
        <v>1545</v>
      </c>
      <c r="L12" s="105">
        <v>6488</v>
      </c>
      <c r="M12" s="105">
        <v>0</v>
      </c>
      <c r="N12" s="105">
        <v>4150</v>
      </c>
      <c r="O12" s="112"/>
      <c r="P12" s="105">
        <v>-1787</v>
      </c>
      <c r="Q12" s="105">
        <v>33</v>
      </c>
      <c r="R12" s="105">
        <v>-1754</v>
      </c>
      <c r="S12" s="105"/>
      <c r="T12" s="105">
        <v>-64401</v>
      </c>
      <c r="U12" s="105">
        <v>-85486</v>
      </c>
    </row>
    <row r="13" spans="1:25">
      <c r="A13" s="140" t="s">
        <v>29</v>
      </c>
      <c r="B13" s="121">
        <v>3.4983000000000002E-3</v>
      </c>
      <c r="C13" s="121">
        <v>2.875E-3</v>
      </c>
      <c r="D13" s="105">
        <v>-80174</v>
      </c>
      <c r="E13" s="170"/>
      <c r="F13" s="105">
        <v>0</v>
      </c>
      <c r="G13" s="105"/>
      <c r="H13" s="105">
        <v>0</v>
      </c>
      <c r="I13" s="105">
        <v>12291</v>
      </c>
      <c r="J13" s="112"/>
      <c r="K13" s="105">
        <v>1634</v>
      </c>
      <c r="L13" s="105">
        <v>6860</v>
      </c>
      <c r="M13" s="105">
        <v>0</v>
      </c>
      <c r="N13" s="105">
        <v>7892</v>
      </c>
      <c r="O13" s="112"/>
      <c r="P13" s="105">
        <v>-1889</v>
      </c>
      <c r="Q13" s="105">
        <v>-6571</v>
      </c>
      <c r="R13" s="105">
        <v>-8460</v>
      </c>
      <c r="S13" s="105"/>
      <c r="T13" s="105">
        <v>-68098</v>
      </c>
      <c r="U13" s="105">
        <v>-90393</v>
      </c>
    </row>
    <row r="14" spans="1:25">
      <c r="A14" s="140" t="s">
        <v>30</v>
      </c>
      <c r="B14" s="121">
        <v>4.0425000000000001E-3</v>
      </c>
      <c r="C14" s="121">
        <v>4.0492999999999996E-3</v>
      </c>
      <c r="D14" s="105">
        <v>-92646</v>
      </c>
      <c r="E14" s="170"/>
      <c r="F14" s="105">
        <v>0</v>
      </c>
      <c r="G14" s="105"/>
      <c r="H14" s="105">
        <v>0</v>
      </c>
      <c r="I14" s="105">
        <v>5321</v>
      </c>
      <c r="J14" s="112"/>
      <c r="K14" s="105">
        <v>1888</v>
      </c>
      <c r="L14" s="105">
        <v>7927</v>
      </c>
      <c r="M14" s="105">
        <v>0</v>
      </c>
      <c r="N14" s="105">
        <v>0</v>
      </c>
      <c r="O14" s="112"/>
      <c r="P14" s="105">
        <v>-2183</v>
      </c>
      <c r="Q14" s="105">
        <v>2389</v>
      </c>
      <c r="R14" s="105">
        <v>206</v>
      </c>
      <c r="S14" s="105"/>
      <c r="T14" s="105">
        <v>-78691</v>
      </c>
      <c r="U14" s="105">
        <v>-104454</v>
      </c>
    </row>
    <row r="15" spans="1:25">
      <c r="A15" s="140" t="s">
        <v>31</v>
      </c>
      <c r="B15" s="121">
        <v>8.7920000000000001E-4</v>
      </c>
      <c r="C15" s="121">
        <v>9.634E-4</v>
      </c>
      <c r="D15" s="105">
        <v>-20150</v>
      </c>
      <c r="E15" s="170"/>
      <c r="F15" s="105">
        <v>0</v>
      </c>
      <c r="G15" s="105"/>
      <c r="H15" s="105">
        <v>0</v>
      </c>
      <c r="I15" s="105">
        <v>3080</v>
      </c>
      <c r="J15" s="112"/>
      <c r="K15" s="105">
        <v>411</v>
      </c>
      <c r="L15" s="105">
        <v>1724</v>
      </c>
      <c r="M15" s="105">
        <v>0</v>
      </c>
      <c r="N15" s="105">
        <v>0</v>
      </c>
      <c r="O15" s="112"/>
      <c r="P15" s="105">
        <v>-475</v>
      </c>
      <c r="Q15" s="105">
        <v>1954</v>
      </c>
      <c r="R15" s="105">
        <v>1479</v>
      </c>
      <c r="S15" s="105"/>
      <c r="T15" s="105">
        <v>-17115</v>
      </c>
      <c r="U15" s="105">
        <v>-22718</v>
      </c>
    </row>
    <row r="16" spans="1:25">
      <c r="A16" s="140" t="s">
        <v>32</v>
      </c>
      <c r="B16" s="121">
        <v>2.1450000000000002E-3</v>
      </c>
      <c r="C16" s="121">
        <v>1.9661000000000001E-3</v>
      </c>
      <c r="D16" s="105">
        <v>-49159</v>
      </c>
      <c r="E16" s="170"/>
      <c r="F16" s="105">
        <v>0</v>
      </c>
      <c r="G16" s="105"/>
      <c r="H16" s="105">
        <v>0</v>
      </c>
      <c r="I16" s="105">
        <v>4814</v>
      </c>
      <c r="J16" s="112"/>
      <c r="K16" s="105">
        <v>1002</v>
      </c>
      <c r="L16" s="105">
        <v>4206</v>
      </c>
      <c r="M16" s="105">
        <v>0</v>
      </c>
      <c r="N16" s="105">
        <v>2265</v>
      </c>
      <c r="O16" s="112"/>
      <c r="P16" s="105">
        <v>-1158</v>
      </c>
      <c r="Q16" s="105">
        <v>1716</v>
      </c>
      <c r="R16" s="105">
        <v>558</v>
      </c>
      <c r="S16" s="105"/>
      <c r="T16" s="105">
        <v>-41755</v>
      </c>
      <c r="U16" s="105">
        <v>-55425</v>
      </c>
    </row>
    <row r="17" spans="1:21">
      <c r="A17" s="140" t="s">
        <v>33</v>
      </c>
      <c r="B17" s="121">
        <v>2.2805300000000001E-2</v>
      </c>
      <c r="C17" s="121">
        <v>1.9396699999999999E-2</v>
      </c>
      <c r="D17" s="105">
        <v>-522652</v>
      </c>
      <c r="E17" s="170"/>
      <c r="F17" s="105">
        <v>0</v>
      </c>
      <c r="G17" s="105"/>
      <c r="H17" s="105">
        <v>0</v>
      </c>
      <c r="I17" s="105">
        <v>55442</v>
      </c>
      <c r="J17" s="112"/>
      <c r="K17" s="105">
        <v>10650</v>
      </c>
      <c r="L17" s="105">
        <v>44721</v>
      </c>
      <c r="M17" s="105">
        <v>0</v>
      </c>
      <c r="N17" s="105">
        <v>43157</v>
      </c>
      <c r="O17" s="112"/>
      <c r="P17" s="105">
        <v>-12315</v>
      </c>
      <c r="Q17" s="105">
        <v>-17116</v>
      </c>
      <c r="R17" s="105">
        <v>-29431</v>
      </c>
      <c r="S17" s="105"/>
      <c r="T17" s="105">
        <v>-443928</v>
      </c>
      <c r="U17" s="105">
        <v>-589266</v>
      </c>
    </row>
    <row r="18" spans="1:21">
      <c r="A18" s="140" t="s">
        <v>34</v>
      </c>
      <c r="B18" s="121">
        <v>3.09187E-2</v>
      </c>
      <c r="C18" s="121">
        <v>2.89296E-2</v>
      </c>
      <c r="D18" s="105">
        <v>-708595</v>
      </c>
      <c r="E18" s="170"/>
      <c r="F18" s="105">
        <v>0</v>
      </c>
      <c r="G18" s="105"/>
      <c r="H18" s="105">
        <v>0</v>
      </c>
      <c r="I18" s="105">
        <v>27694</v>
      </c>
      <c r="J18" s="112"/>
      <c r="K18" s="105">
        <v>14439</v>
      </c>
      <c r="L18" s="105">
        <v>60632</v>
      </c>
      <c r="M18" s="105">
        <v>0</v>
      </c>
      <c r="N18" s="105">
        <v>25185</v>
      </c>
      <c r="O18" s="112"/>
      <c r="P18" s="105">
        <v>-16696</v>
      </c>
      <c r="Q18" s="105">
        <v>25483</v>
      </c>
      <c r="R18" s="105">
        <v>8787</v>
      </c>
      <c r="S18" s="105"/>
      <c r="T18" s="105">
        <v>-601863</v>
      </c>
      <c r="U18" s="105">
        <v>-798908</v>
      </c>
    </row>
    <row r="19" spans="1:21">
      <c r="A19" s="140" t="s">
        <v>35</v>
      </c>
      <c r="B19" s="121">
        <v>6.3645999999999998E-3</v>
      </c>
      <c r="C19" s="121">
        <v>8.5412000000000005E-3</v>
      </c>
      <c r="D19" s="105">
        <v>-145864</v>
      </c>
      <c r="E19" s="170"/>
      <c r="F19" s="105">
        <v>0</v>
      </c>
      <c r="G19" s="105"/>
      <c r="H19" s="105">
        <v>0</v>
      </c>
      <c r="I19" s="105">
        <v>70924</v>
      </c>
      <c r="J19" s="112"/>
      <c r="K19" s="105">
        <v>2972</v>
      </c>
      <c r="L19" s="105">
        <v>12481</v>
      </c>
      <c r="M19" s="105">
        <v>0</v>
      </c>
      <c r="N19" s="105">
        <v>0</v>
      </c>
      <c r="O19" s="112"/>
      <c r="P19" s="105">
        <v>-3437</v>
      </c>
      <c r="Q19" s="105">
        <v>21241</v>
      </c>
      <c r="R19" s="105">
        <v>17804</v>
      </c>
      <c r="S19" s="105"/>
      <c r="T19" s="105">
        <v>-123893</v>
      </c>
      <c r="U19" s="105">
        <v>-164455</v>
      </c>
    </row>
    <row r="20" spans="1:21">
      <c r="A20" s="140" t="s">
        <v>36</v>
      </c>
      <c r="B20" s="121">
        <v>2.2529899999999999E-2</v>
      </c>
      <c r="C20" s="121">
        <v>2.0715899999999999E-2</v>
      </c>
      <c r="D20" s="105">
        <v>-516340</v>
      </c>
      <c r="E20" s="170"/>
      <c r="F20" s="105">
        <v>0</v>
      </c>
      <c r="G20" s="105"/>
      <c r="H20" s="105">
        <v>0</v>
      </c>
      <c r="I20" s="105">
        <v>20231</v>
      </c>
      <c r="J20" s="112"/>
      <c r="K20" s="105">
        <v>10521</v>
      </c>
      <c r="L20" s="105">
        <v>44181</v>
      </c>
      <c r="M20" s="105">
        <v>0</v>
      </c>
      <c r="N20" s="105">
        <v>22968</v>
      </c>
      <c r="O20" s="112"/>
      <c r="P20" s="105">
        <v>-12166</v>
      </c>
      <c r="Q20" s="105">
        <v>6342</v>
      </c>
      <c r="R20" s="105">
        <v>-5824</v>
      </c>
      <c r="S20" s="105"/>
      <c r="T20" s="105">
        <v>-438567</v>
      </c>
      <c r="U20" s="105">
        <v>-582150</v>
      </c>
    </row>
    <row r="21" spans="1:21">
      <c r="A21" s="140" t="s">
        <v>37</v>
      </c>
      <c r="B21" s="121">
        <v>6.6167999999999999E-3</v>
      </c>
      <c r="C21" s="121">
        <v>6.1246E-3</v>
      </c>
      <c r="D21" s="105">
        <v>-151644</v>
      </c>
      <c r="E21" s="170"/>
      <c r="F21" s="105">
        <v>0</v>
      </c>
      <c r="G21" s="105"/>
      <c r="H21" s="105">
        <v>0</v>
      </c>
      <c r="I21" s="105">
        <v>7204</v>
      </c>
      <c r="J21" s="112"/>
      <c r="K21" s="105">
        <v>3090</v>
      </c>
      <c r="L21" s="105">
        <v>12976</v>
      </c>
      <c r="M21" s="105">
        <v>0</v>
      </c>
      <c r="N21" s="105">
        <v>6233</v>
      </c>
      <c r="O21" s="112"/>
      <c r="P21" s="105">
        <v>-3573</v>
      </c>
      <c r="Q21" s="105">
        <v>-686</v>
      </c>
      <c r="R21" s="105">
        <v>-4259</v>
      </c>
      <c r="S21" s="105"/>
      <c r="T21" s="105">
        <v>-128803</v>
      </c>
      <c r="U21" s="105">
        <v>-170971</v>
      </c>
    </row>
    <row r="22" spans="1:21">
      <c r="A22" s="140" t="s">
        <v>38</v>
      </c>
      <c r="B22" s="121">
        <v>1.2333999999999999E-3</v>
      </c>
      <c r="C22" s="121">
        <v>1.0122E-3</v>
      </c>
      <c r="D22" s="105">
        <v>-28267</v>
      </c>
      <c r="E22" s="170"/>
      <c r="F22" s="105">
        <v>0</v>
      </c>
      <c r="G22" s="105"/>
      <c r="H22" s="105">
        <v>0</v>
      </c>
      <c r="I22" s="105">
        <v>1057</v>
      </c>
      <c r="J22" s="112"/>
      <c r="K22" s="105">
        <v>576</v>
      </c>
      <c r="L22" s="105">
        <v>2419</v>
      </c>
      <c r="M22" s="105">
        <v>0</v>
      </c>
      <c r="N22" s="105">
        <v>2801</v>
      </c>
      <c r="O22" s="112"/>
      <c r="P22" s="105">
        <v>-666</v>
      </c>
      <c r="Q22" s="105">
        <v>-1275</v>
      </c>
      <c r="R22" s="105">
        <v>-1941</v>
      </c>
      <c r="S22" s="105"/>
      <c r="T22" s="105">
        <v>-24009</v>
      </c>
      <c r="U22" s="105">
        <v>-31870</v>
      </c>
    </row>
    <row r="23" spans="1:21">
      <c r="A23" s="140" t="s">
        <v>39</v>
      </c>
      <c r="B23" s="121">
        <v>1.0451200000000001E-2</v>
      </c>
      <c r="C23" s="121">
        <v>9.0764000000000001E-3</v>
      </c>
      <c r="D23" s="105">
        <v>-239521</v>
      </c>
      <c r="E23" s="170"/>
      <c r="F23" s="105">
        <v>0</v>
      </c>
      <c r="G23" s="105"/>
      <c r="H23" s="105">
        <v>0</v>
      </c>
      <c r="I23" s="105">
        <v>15368</v>
      </c>
      <c r="J23" s="112"/>
      <c r="K23" s="105">
        <v>4881</v>
      </c>
      <c r="L23" s="105">
        <v>20495</v>
      </c>
      <c r="M23" s="105">
        <v>0</v>
      </c>
      <c r="N23" s="105">
        <v>17407</v>
      </c>
      <c r="O23" s="112"/>
      <c r="P23" s="105">
        <v>-5644</v>
      </c>
      <c r="Q23" s="105">
        <v>-10175</v>
      </c>
      <c r="R23" s="105">
        <v>-15819</v>
      </c>
      <c r="S23" s="105"/>
      <c r="T23" s="105">
        <v>-203443</v>
      </c>
      <c r="U23" s="105">
        <v>-270049</v>
      </c>
    </row>
    <row r="24" spans="1:21">
      <c r="A24" s="140" t="s">
        <v>40</v>
      </c>
      <c r="B24" s="121">
        <v>1.7256999999999999E-3</v>
      </c>
      <c r="C24" s="121">
        <v>1.4601E-3</v>
      </c>
      <c r="D24" s="105">
        <v>-39550</v>
      </c>
      <c r="E24" s="170"/>
      <c r="F24" s="105">
        <v>0</v>
      </c>
      <c r="G24" s="105"/>
      <c r="H24" s="105">
        <v>0</v>
      </c>
      <c r="I24" s="105">
        <v>0</v>
      </c>
      <c r="J24" s="112"/>
      <c r="K24" s="105">
        <v>806</v>
      </c>
      <c r="L24" s="105">
        <v>3384</v>
      </c>
      <c r="M24" s="105">
        <v>0</v>
      </c>
      <c r="N24" s="105">
        <v>5842</v>
      </c>
      <c r="O24" s="112"/>
      <c r="P24" s="105">
        <v>-932</v>
      </c>
      <c r="Q24" s="105">
        <v>426</v>
      </c>
      <c r="R24" s="105">
        <v>-506</v>
      </c>
      <c r="S24" s="105"/>
      <c r="T24" s="105">
        <v>-33592</v>
      </c>
      <c r="U24" s="105">
        <v>-44590</v>
      </c>
    </row>
    <row r="25" spans="1:21">
      <c r="A25" s="140" t="s">
        <v>41</v>
      </c>
      <c r="B25" s="121">
        <v>1.57266E-2</v>
      </c>
      <c r="C25" s="121">
        <v>1.4257199999999999E-2</v>
      </c>
      <c r="D25" s="105">
        <v>-360422</v>
      </c>
      <c r="E25" s="170"/>
      <c r="F25" s="105">
        <v>0</v>
      </c>
      <c r="G25" s="105"/>
      <c r="H25" s="105">
        <v>0</v>
      </c>
      <c r="I25" s="105">
        <v>18655</v>
      </c>
      <c r="J25" s="112"/>
      <c r="K25" s="105">
        <v>7344</v>
      </c>
      <c r="L25" s="105">
        <v>30840</v>
      </c>
      <c r="M25" s="105">
        <v>0</v>
      </c>
      <c r="N25" s="105">
        <v>18605</v>
      </c>
      <c r="O25" s="112"/>
      <c r="P25" s="105">
        <v>-8492</v>
      </c>
      <c r="Q25" s="105">
        <v>1923</v>
      </c>
      <c r="R25" s="105">
        <v>-6569</v>
      </c>
      <c r="S25" s="105"/>
      <c r="T25" s="105">
        <v>-306134</v>
      </c>
      <c r="U25" s="105">
        <v>-406360</v>
      </c>
    </row>
    <row r="26" spans="1:21">
      <c r="A26" s="140" t="s">
        <v>42</v>
      </c>
      <c r="B26" s="121">
        <v>8.4078999999999994E-3</v>
      </c>
      <c r="C26" s="121">
        <v>7.2585000000000002E-3</v>
      </c>
      <c r="D26" s="105">
        <v>-192692</v>
      </c>
      <c r="E26" s="170"/>
      <c r="F26" s="105">
        <v>0</v>
      </c>
      <c r="G26" s="105"/>
      <c r="H26" s="105">
        <v>0</v>
      </c>
      <c r="I26" s="105">
        <v>14741</v>
      </c>
      <c r="J26" s="112"/>
      <c r="K26" s="105">
        <v>3926</v>
      </c>
      <c r="L26" s="105">
        <v>16488</v>
      </c>
      <c r="M26" s="105">
        <v>0</v>
      </c>
      <c r="N26" s="105">
        <v>14553</v>
      </c>
      <c r="O26" s="112"/>
      <c r="P26" s="105">
        <v>-4540</v>
      </c>
      <c r="Q26" s="105">
        <v>-46</v>
      </c>
      <c r="R26" s="105">
        <v>-4586</v>
      </c>
      <c r="S26" s="105"/>
      <c r="T26" s="105">
        <v>-163668</v>
      </c>
      <c r="U26" s="105">
        <v>-217252</v>
      </c>
    </row>
    <row r="27" spans="1:21">
      <c r="A27" s="140" t="s">
        <v>43</v>
      </c>
      <c r="B27" s="121">
        <v>3.6865000000000001E-3</v>
      </c>
      <c r="C27" s="121">
        <v>3.4056999999999998E-3</v>
      </c>
      <c r="D27" s="105">
        <v>-84487</v>
      </c>
      <c r="E27" s="170"/>
      <c r="F27" s="105">
        <v>0</v>
      </c>
      <c r="G27" s="105"/>
      <c r="H27" s="105">
        <v>0</v>
      </c>
      <c r="I27" s="105">
        <v>5770</v>
      </c>
      <c r="J27" s="112"/>
      <c r="K27" s="105">
        <v>1722</v>
      </c>
      <c r="L27" s="105">
        <v>7229</v>
      </c>
      <c r="M27" s="105">
        <v>0</v>
      </c>
      <c r="N27" s="105">
        <v>3555</v>
      </c>
      <c r="O27" s="112"/>
      <c r="P27" s="105">
        <v>-1991</v>
      </c>
      <c r="Q27" s="105">
        <v>-1582</v>
      </c>
      <c r="R27" s="105">
        <v>-3573</v>
      </c>
      <c r="S27" s="105"/>
      <c r="T27" s="105">
        <v>-71761</v>
      </c>
      <c r="U27" s="105">
        <v>-95255</v>
      </c>
    </row>
    <row r="28" spans="1:21">
      <c r="A28" s="140" t="s">
        <v>44</v>
      </c>
      <c r="B28" s="121">
        <v>1.33E-3</v>
      </c>
      <c r="C28" s="121">
        <v>1.4211E-3</v>
      </c>
      <c r="D28" s="105">
        <v>-30481</v>
      </c>
      <c r="E28" s="170"/>
      <c r="F28" s="105">
        <v>0</v>
      </c>
      <c r="G28" s="105"/>
      <c r="H28" s="105">
        <v>0</v>
      </c>
      <c r="I28" s="105">
        <v>2789</v>
      </c>
      <c r="J28" s="112"/>
      <c r="K28" s="105">
        <v>621</v>
      </c>
      <c r="L28" s="105">
        <v>2608</v>
      </c>
      <c r="M28" s="105">
        <v>0</v>
      </c>
      <c r="N28" s="105">
        <v>0</v>
      </c>
      <c r="O28" s="112"/>
      <c r="P28" s="105">
        <v>-718</v>
      </c>
      <c r="Q28" s="105">
        <v>920</v>
      </c>
      <c r="R28" s="105">
        <v>202</v>
      </c>
      <c r="S28" s="105"/>
      <c r="T28" s="105">
        <v>-25890</v>
      </c>
      <c r="U28" s="105">
        <v>-34366</v>
      </c>
    </row>
    <row r="29" spans="1:21">
      <c r="A29" s="140" t="s">
        <v>45</v>
      </c>
      <c r="B29" s="121">
        <v>1.5724999999999999E-3</v>
      </c>
      <c r="C29" s="121">
        <v>1.4793E-3</v>
      </c>
      <c r="D29" s="105">
        <v>-36039</v>
      </c>
      <c r="E29" s="170"/>
      <c r="F29" s="105">
        <v>0</v>
      </c>
      <c r="G29" s="105"/>
      <c r="H29" s="105">
        <v>0</v>
      </c>
      <c r="I29" s="105">
        <v>1765</v>
      </c>
      <c r="J29" s="112"/>
      <c r="K29" s="105">
        <v>734</v>
      </c>
      <c r="L29" s="105">
        <v>3084</v>
      </c>
      <c r="M29" s="105">
        <v>0</v>
      </c>
      <c r="N29" s="105">
        <v>1180</v>
      </c>
      <c r="O29" s="112"/>
      <c r="P29" s="105">
        <v>-849</v>
      </c>
      <c r="Q29" s="105">
        <v>-839</v>
      </c>
      <c r="R29" s="105">
        <v>-1688</v>
      </c>
      <c r="S29" s="105"/>
      <c r="T29" s="105">
        <v>-30610</v>
      </c>
      <c r="U29" s="105">
        <v>-40632</v>
      </c>
    </row>
    <row r="30" spans="1:21">
      <c r="A30" s="140" t="s">
        <v>46</v>
      </c>
      <c r="B30" s="121">
        <v>8.0503999999999992E-3</v>
      </c>
      <c r="C30" s="121">
        <v>8.1638000000000006E-3</v>
      </c>
      <c r="D30" s="105">
        <v>-184499</v>
      </c>
      <c r="E30" s="170"/>
      <c r="F30" s="105">
        <v>0</v>
      </c>
      <c r="G30" s="105"/>
      <c r="H30" s="105">
        <v>0</v>
      </c>
      <c r="I30" s="105">
        <v>1436</v>
      </c>
      <c r="J30" s="112"/>
      <c r="K30" s="105">
        <v>3760</v>
      </c>
      <c r="L30" s="105">
        <v>15787</v>
      </c>
      <c r="M30" s="105">
        <v>0</v>
      </c>
      <c r="N30" s="105">
        <v>1006</v>
      </c>
      <c r="O30" s="112"/>
      <c r="P30" s="105">
        <v>-4347</v>
      </c>
      <c r="Q30" s="105">
        <v>-7133</v>
      </c>
      <c r="R30" s="105">
        <v>-11480</v>
      </c>
      <c r="S30" s="105"/>
      <c r="T30" s="105">
        <v>-156709</v>
      </c>
      <c r="U30" s="105">
        <v>-208014</v>
      </c>
    </row>
    <row r="31" spans="1:21">
      <c r="A31" s="140" t="s">
        <v>47</v>
      </c>
      <c r="B31" s="121">
        <v>3.9889000000000001E-3</v>
      </c>
      <c r="C31" s="121">
        <v>3.9287999999999997E-3</v>
      </c>
      <c r="D31" s="105">
        <v>-91418</v>
      </c>
      <c r="E31" s="170"/>
      <c r="F31" s="105">
        <v>0</v>
      </c>
      <c r="G31" s="105"/>
      <c r="H31" s="105">
        <v>0</v>
      </c>
      <c r="I31" s="105">
        <v>5183</v>
      </c>
      <c r="J31" s="112"/>
      <c r="K31" s="105">
        <v>1863</v>
      </c>
      <c r="L31" s="105">
        <v>7822</v>
      </c>
      <c r="M31" s="105">
        <v>0</v>
      </c>
      <c r="N31" s="105">
        <v>761</v>
      </c>
      <c r="O31" s="112"/>
      <c r="P31" s="105">
        <v>-2154</v>
      </c>
      <c r="Q31" s="105">
        <v>498</v>
      </c>
      <c r="R31" s="105">
        <v>-1656</v>
      </c>
      <c r="S31" s="105"/>
      <c r="T31" s="105">
        <v>-77648</v>
      </c>
      <c r="U31" s="105">
        <v>-103069</v>
      </c>
    </row>
    <row r="32" spans="1:21">
      <c r="A32" s="140" t="s">
        <v>48</v>
      </c>
      <c r="B32" s="121">
        <v>1.05161E-2</v>
      </c>
      <c r="C32" s="121">
        <v>9.7710999999999996E-3</v>
      </c>
      <c r="D32" s="105">
        <v>-241008</v>
      </c>
      <c r="E32" s="170"/>
      <c r="F32" s="105">
        <v>0</v>
      </c>
      <c r="G32" s="105"/>
      <c r="H32" s="105">
        <v>0</v>
      </c>
      <c r="I32" s="105">
        <v>0</v>
      </c>
      <c r="J32" s="112"/>
      <c r="K32" s="105">
        <v>4911</v>
      </c>
      <c r="L32" s="105">
        <v>20622</v>
      </c>
      <c r="M32" s="105">
        <v>0</v>
      </c>
      <c r="N32" s="105">
        <v>19662</v>
      </c>
      <c r="O32" s="112"/>
      <c r="P32" s="105">
        <v>-5679</v>
      </c>
      <c r="Q32" s="105">
        <v>12304</v>
      </c>
      <c r="R32" s="105">
        <v>6625</v>
      </c>
      <c r="S32" s="105"/>
      <c r="T32" s="105">
        <v>-204706</v>
      </c>
      <c r="U32" s="105">
        <v>-271726</v>
      </c>
    </row>
    <row r="33" spans="1:21">
      <c r="A33" s="140" t="s">
        <v>49</v>
      </c>
      <c r="B33" s="121">
        <v>3.1295900000000001E-2</v>
      </c>
      <c r="C33" s="121">
        <v>2.8275000000000002E-2</v>
      </c>
      <c r="D33" s="105">
        <v>-717239</v>
      </c>
      <c r="E33" s="170"/>
      <c r="F33" s="105">
        <v>0</v>
      </c>
      <c r="G33" s="105"/>
      <c r="H33" s="105">
        <v>0</v>
      </c>
      <c r="I33" s="105">
        <v>12448</v>
      </c>
      <c r="J33" s="112"/>
      <c r="K33" s="105">
        <v>14615</v>
      </c>
      <c r="L33" s="105">
        <v>61371</v>
      </c>
      <c r="M33" s="105">
        <v>0</v>
      </c>
      <c r="N33" s="105">
        <v>38249</v>
      </c>
      <c r="O33" s="112"/>
      <c r="P33" s="105">
        <v>-16900</v>
      </c>
      <c r="Q33" s="105">
        <v>9818</v>
      </c>
      <c r="R33" s="105">
        <v>-7082</v>
      </c>
      <c r="S33" s="105"/>
      <c r="T33" s="105">
        <v>-609206</v>
      </c>
      <c r="U33" s="105">
        <v>-808655</v>
      </c>
    </row>
    <row r="34" spans="1:21">
      <c r="A34" s="140" t="s">
        <v>50</v>
      </c>
      <c r="B34" s="121">
        <v>4.2106000000000001E-3</v>
      </c>
      <c r="C34" s="121">
        <v>3.6297E-3</v>
      </c>
      <c r="D34" s="105">
        <v>-96499</v>
      </c>
      <c r="E34" s="170"/>
      <c r="F34" s="105">
        <v>0</v>
      </c>
      <c r="G34" s="105"/>
      <c r="H34" s="105">
        <v>0</v>
      </c>
      <c r="I34" s="105">
        <v>3815</v>
      </c>
      <c r="J34" s="112"/>
      <c r="K34" s="105">
        <v>1966</v>
      </c>
      <c r="L34" s="105">
        <v>8257</v>
      </c>
      <c r="M34" s="105">
        <v>0</v>
      </c>
      <c r="N34" s="105">
        <v>7355</v>
      </c>
      <c r="O34" s="112"/>
      <c r="P34" s="105">
        <v>-2274</v>
      </c>
      <c r="Q34" s="105">
        <v>-2412</v>
      </c>
      <c r="R34" s="105">
        <v>-4686</v>
      </c>
      <c r="S34" s="105"/>
      <c r="T34" s="105">
        <v>-81964</v>
      </c>
      <c r="U34" s="105">
        <v>-108798</v>
      </c>
    </row>
    <row r="35" spans="1:21">
      <c r="A35" s="140" t="s">
        <v>51</v>
      </c>
      <c r="B35" s="121">
        <v>7.6943999999999997E-3</v>
      </c>
      <c r="C35" s="121">
        <v>7.1491999999999997E-3</v>
      </c>
      <c r="D35" s="105">
        <v>-176340</v>
      </c>
      <c r="E35" s="170"/>
      <c r="F35" s="105">
        <v>0</v>
      </c>
      <c r="G35" s="105"/>
      <c r="H35" s="105">
        <v>0</v>
      </c>
      <c r="I35" s="105">
        <v>13175</v>
      </c>
      <c r="J35" s="112"/>
      <c r="K35" s="105">
        <v>3593</v>
      </c>
      <c r="L35" s="105">
        <v>15089</v>
      </c>
      <c r="M35" s="105">
        <v>0</v>
      </c>
      <c r="N35" s="105">
        <v>6903</v>
      </c>
      <c r="O35" s="112"/>
      <c r="P35" s="105">
        <v>-4155</v>
      </c>
      <c r="Q35" s="105">
        <v>6317</v>
      </c>
      <c r="R35" s="105">
        <v>2162</v>
      </c>
      <c r="S35" s="105"/>
      <c r="T35" s="105">
        <v>-149779</v>
      </c>
      <c r="U35" s="105">
        <v>-198816</v>
      </c>
    </row>
    <row r="36" spans="1:21">
      <c r="A36" s="140" t="s">
        <v>52</v>
      </c>
      <c r="B36" s="121">
        <v>1.3214E-2</v>
      </c>
      <c r="C36" s="121">
        <v>1.1984099999999999E-2</v>
      </c>
      <c r="D36" s="105">
        <v>-302838</v>
      </c>
      <c r="E36" s="170"/>
      <c r="F36" s="105">
        <v>0</v>
      </c>
      <c r="G36" s="105"/>
      <c r="H36" s="105">
        <v>0</v>
      </c>
      <c r="I36" s="105">
        <v>12082</v>
      </c>
      <c r="J36" s="112"/>
      <c r="K36" s="105">
        <v>6171</v>
      </c>
      <c r="L36" s="105">
        <v>25913</v>
      </c>
      <c r="M36" s="105">
        <v>0</v>
      </c>
      <c r="N36" s="105">
        <v>15572</v>
      </c>
      <c r="O36" s="112"/>
      <c r="P36" s="105">
        <v>-7136</v>
      </c>
      <c r="Q36" s="105">
        <v>15296</v>
      </c>
      <c r="R36" s="105">
        <v>8160</v>
      </c>
      <c r="S36" s="105"/>
      <c r="T36" s="105">
        <v>-257224</v>
      </c>
      <c r="U36" s="105">
        <v>-341437</v>
      </c>
    </row>
    <row r="37" spans="1:21">
      <c r="A37" s="140" t="s">
        <v>53</v>
      </c>
      <c r="B37" s="121">
        <v>3.9573000000000004E-3</v>
      </c>
      <c r="C37" s="121">
        <v>3.6492999999999999E-3</v>
      </c>
      <c r="D37" s="105">
        <v>-90693</v>
      </c>
      <c r="E37" s="170"/>
      <c r="F37" s="105">
        <v>0</v>
      </c>
      <c r="G37" s="105"/>
      <c r="H37" s="105">
        <v>0</v>
      </c>
      <c r="I37" s="105">
        <v>1313</v>
      </c>
      <c r="J37" s="112"/>
      <c r="K37" s="105">
        <v>1848</v>
      </c>
      <c r="L37" s="105">
        <v>7760</v>
      </c>
      <c r="M37" s="105">
        <v>0</v>
      </c>
      <c r="N37" s="105">
        <v>3900</v>
      </c>
      <c r="O37" s="112"/>
      <c r="P37" s="105">
        <v>-2137</v>
      </c>
      <c r="Q37" s="105">
        <v>2073</v>
      </c>
      <c r="R37" s="105">
        <v>-64</v>
      </c>
      <c r="S37" s="105"/>
      <c r="T37" s="105">
        <v>-77033</v>
      </c>
      <c r="U37" s="105">
        <v>-102253</v>
      </c>
    </row>
    <row r="38" spans="1:21">
      <c r="A38" s="140" t="s">
        <v>54</v>
      </c>
      <c r="B38" s="121">
        <v>3.5580999999999998E-3</v>
      </c>
      <c r="C38" s="121">
        <v>3.4133000000000002E-3</v>
      </c>
      <c r="D38" s="105">
        <v>-81545</v>
      </c>
      <c r="E38" s="170"/>
      <c r="F38" s="105">
        <v>0</v>
      </c>
      <c r="G38" s="105"/>
      <c r="H38" s="105">
        <v>0</v>
      </c>
      <c r="I38" s="105">
        <v>3889</v>
      </c>
      <c r="J38" s="112"/>
      <c r="K38" s="105">
        <v>1662</v>
      </c>
      <c r="L38" s="105">
        <v>6977</v>
      </c>
      <c r="M38" s="105">
        <v>0</v>
      </c>
      <c r="N38" s="105">
        <v>1834</v>
      </c>
      <c r="O38" s="112"/>
      <c r="P38" s="105">
        <v>-1921</v>
      </c>
      <c r="Q38" s="105">
        <v>1768</v>
      </c>
      <c r="R38" s="105">
        <v>-153</v>
      </c>
      <c r="S38" s="105"/>
      <c r="T38" s="105">
        <v>-69262</v>
      </c>
      <c r="U38" s="105">
        <v>-91938</v>
      </c>
    </row>
    <row r="39" spans="1:21">
      <c r="A39" s="140" t="s">
        <v>55</v>
      </c>
      <c r="B39" s="121">
        <v>4.5047700000000003E-2</v>
      </c>
      <c r="C39" s="121">
        <v>3.7785899999999997E-2</v>
      </c>
      <c r="D39" s="105">
        <v>-1032403</v>
      </c>
      <c r="E39" s="170"/>
      <c r="F39" s="105">
        <v>0</v>
      </c>
      <c r="G39" s="105"/>
      <c r="H39" s="105">
        <v>0</v>
      </c>
      <c r="I39" s="105">
        <v>0</v>
      </c>
      <c r="J39" s="112"/>
      <c r="K39" s="105">
        <v>21037</v>
      </c>
      <c r="L39" s="105">
        <v>88339</v>
      </c>
      <c r="M39" s="105">
        <v>0</v>
      </c>
      <c r="N39" s="105">
        <v>159440</v>
      </c>
      <c r="O39" s="112"/>
      <c r="P39" s="105">
        <v>-24326</v>
      </c>
      <c r="Q39" s="105">
        <v>-75920</v>
      </c>
      <c r="R39" s="105">
        <v>-100246</v>
      </c>
      <c r="S39" s="105"/>
      <c r="T39" s="105">
        <v>-876899</v>
      </c>
      <c r="U39" s="105">
        <v>-1163988</v>
      </c>
    </row>
    <row r="40" spans="1:21">
      <c r="A40" s="140" t="s">
        <v>56</v>
      </c>
      <c r="B40" s="121">
        <v>3.0623999999999998E-3</v>
      </c>
      <c r="C40" s="121">
        <v>3.2490000000000002E-3</v>
      </c>
      <c r="D40" s="105">
        <v>-70184</v>
      </c>
      <c r="E40" s="170"/>
      <c r="F40" s="105">
        <v>0</v>
      </c>
      <c r="G40" s="105"/>
      <c r="H40" s="105">
        <v>0</v>
      </c>
      <c r="I40" s="105">
        <v>6144</v>
      </c>
      <c r="J40" s="112"/>
      <c r="K40" s="105">
        <v>1430</v>
      </c>
      <c r="L40" s="105">
        <v>6005</v>
      </c>
      <c r="M40" s="105">
        <v>0</v>
      </c>
      <c r="N40" s="105">
        <v>0</v>
      </c>
      <c r="O40" s="112"/>
      <c r="P40" s="105">
        <v>-1654</v>
      </c>
      <c r="Q40" s="105">
        <v>-198</v>
      </c>
      <c r="R40" s="105">
        <v>-1852</v>
      </c>
      <c r="S40" s="105"/>
      <c r="T40" s="105">
        <v>-59613</v>
      </c>
      <c r="U40" s="105">
        <v>-79129</v>
      </c>
    </row>
    <row r="41" spans="1:21">
      <c r="A41" s="140" t="s">
        <v>57</v>
      </c>
      <c r="B41" s="121">
        <v>3.56379E-2</v>
      </c>
      <c r="C41" s="121">
        <v>3.4403200000000002E-2</v>
      </c>
      <c r="D41" s="105">
        <v>-816749</v>
      </c>
      <c r="E41" s="170"/>
      <c r="F41" s="105">
        <v>0</v>
      </c>
      <c r="G41" s="105"/>
      <c r="H41" s="105">
        <v>0</v>
      </c>
      <c r="I41" s="105">
        <v>32916</v>
      </c>
      <c r="J41" s="112"/>
      <c r="K41" s="105">
        <v>16643</v>
      </c>
      <c r="L41" s="105">
        <v>69886</v>
      </c>
      <c r="M41" s="105">
        <v>0</v>
      </c>
      <c r="N41" s="105">
        <v>15633</v>
      </c>
      <c r="O41" s="112"/>
      <c r="P41" s="105">
        <v>-19244</v>
      </c>
      <c r="Q41" s="105">
        <v>21771</v>
      </c>
      <c r="R41" s="105">
        <v>2527</v>
      </c>
      <c r="S41" s="105"/>
      <c r="T41" s="105">
        <v>-693727</v>
      </c>
      <c r="U41" s="105">
        <v>-920848</v>
      </c>
    </row>
    <row r="42" spans="1:21">
      <c r="A42" s="140" t="s">
        <v>58</v>
      </c>
      <c r="B42" s="121">
        <v>6.3013000000000001E-3</v>
      </c>
      <c r="C42" s="121">
        <v>5.6563000000000004E-3</v>
      </c>
      <c r="D42" s="105">
        <v>-144413</v>
      </c>
      <c r="E42" s="170"/>
      <c r="F42" s="105">
        <v>0</v>
      </c>
      <c r="G42" s="105"/>
      <c r="H42" s="105">
        <v>0</v>
      </c>
      <c r="I42" s="105">
        <v>5668</v>
      </c>
      <c r="J42" s="112"/>
      <c r="K42" s="105">
        <v>2943</v>
      </c>
      <c r="L42" s="105">
        <v>12357</v>
      </c>
      <c r="M42" s="105">
        <v>0</v>
      </c>
      <c r="N42" s="105">
        <v>8166</v>
      </c>
      <c r="O42" s="112"/>
      <c r="P42" s="105">
        <v>-3403</v>
      </c>
      <c r="Q42" s="105">
        <v>-882</v>
      </c>
      <c r="R42" s="105">
        <v>-4285</v>
      </c>
      <c r="S42" s="105"/>
      <c r="T42" s="105">
        <v>-122661</v>
      </c>
      <c r="U42" s="105">
        <v>-162819</v>
      </c>
    </row>
    <row r="43" spans="1:21">
      <c r="A43" s="140" t="s">
        <v>59</v>
      </c>
      <c r="B43" s="121">
        <v>2.3600699999999999E-2</v>
      </c>
      <c r="C43" s="121">
        <v>0.1181697</v>
      </c>
      <c r="D43" s="105">
        <v>-540881</v>
      </c>
      <c r="E43" s="170"/>
      <c r="F43" s="105">
        <v>0</v>
      </c>
      <c r="G43" s="105"/>
      <c r="H43" s="105">
        <v>0</v>
      </c>
      <c r="I43" s="105">
        <v>1197369</v>
      </c>
      <c r="J43" s="112"/>
      <c r="K43" s="105">
        <v>11022</v>
      </c>
      <c r="L43" s="105">
        <v>46281</v>
      </c>
      <c r="M43" s="105">
        <v>0</v>
      </c>
      <c r="N43" s="105">
        <v>1068540</v>
      </c>
      <c r="O43" s="112"/>
      <c r="P43" s="105">
        <v>-12744</v>
      </c>
      <c r="Q43" s="105">
        <v>69255</v>
      </c>
      <c r="R43" s="105">
        <v>56511</v>
      </c>
      <c r="S43" s="105"/>
      <c r="T43" s="105">
        <v>-459411</v>
      </c>
      <c r="U43" s="105">
        <v>-609818</v>
      </c>
    </row>
    <row r="44" spans="1:21">
      <c r="A44" s="140" t="s">
        <v>60</v>
      </c>
      <c r="B44" s="121">
        <v>7.7689999999999996E-4</v>
      </c>
      <c r="C44" s="121">
        <v>7.4640000000000004E-4</v>
      </c>
      <c r="D44" s="105">
        <v>-17805</v>
      </c>
      <c r="E44" s="170"/>
      <c r="F44" s="105">
        <v>0</v>
      </c>
      <c r="G44" s="105"/>
      <c r="H44" s="105">
        <v>0</v>
      </c>
      <c r="I44" s="105">
        <v>1463</v>
      </c>
      <c r="J44" s="112"/>
      <c r="K44" s="105">
        <v>363</v>
      </c>
      <c r="L44" s="105">
        <v>1524</v>
      </c>
      <c r="M44" s="105">
        <v>0</v>
      </c>
      <c r="N44" s="105">
        <v>387</v>
      </c>
      <c r="O44" s="112"/>
      <c r="P44" s="105">
        <v>-420</v>
      </c>
      <c r="Q44" s="105">
        <v>347</v>
      </c>
      <c r="R44" s="105">
        <v>-73</v>
      </c>
      <c r="S44" s="105"/>
      <c r="T44" s="105">
        <v>-15123</v>
      </c>
      <c r="U44" s="105">
        <v>-20074</v>
      </c>
    </row>
    <row r="45" spans="1:21">
      <c r="A45" s="140" t="s">
        <v>61</v>
      </c>
      <c r="B45" s="121">
        <v>1.97E-3</v>
      </c>
      <c r="C45" s="121">
        <v>9.6000000000000002E-4</v>
      </c>
      <c r="D45" s="105">
        <v>-45148</v>
      </c>
      <c r="E45" s="170"/>
      <c r="F45" s="105">
        <v>0</v>
      </c>
      <c r="G45" s="105"/>
      <c r="H45" s="105">
        <v>0</v>
      </c>
      <c r="I45" s="105">
        <v>0</v>
      </c>
      <c r="J45" s="112"/>
      <c r="K45" s="105">
        <v>920</v>
      </c>
      <c r="L45" s="105">
        <v>3863</v>
      </c>
      <c r="M45" s="105">
        <v>0</v>
      </c>
      <c r="N45" s="105">
        <v>14705</v>
      </c>
      <c r="O45" s="112"/>
      <c r="P45" s="105">
        <v>-1064</v>
      </c>
      <c r="Q45" s="105">
        <v>-7845</v>
      </c>
      <c r="R45" s="105">
        <v>-8909</v>
      </c>
      <c r="S45" s="105"/>
      <c r="T45" s="105">
        <v>-38348</v>
      </c>
      <c r="U45" s="105">
        <v>-50903</v>
      </c>
    </row>
    <row r="46" spans="1:21">
      <c r="A46" s="140" t="s">
        <v>62</v>
      </c>
      <c r="B46" s="121">
        <v>4.6351999999999999E-3</v>
      </c>
      <c r="C46" s="121">
        <v>4.0223999999999998E-3</v>
      </c>
      <c r="D46" s="105">
        <v>-106230</v>
      </c>
      <c r="E46" s="170"/>
      <c r="F46" s="105">
        <v>0</v>
      </c>
      <c r="G46" s="105"/>
      <c r="H46" s="105">
        <v>0</v>
      </c>
      <c r="I46" s="105">
        <v>6742</v>
      </c>
      <c r="J46" s="112"/>
      <c r="K46" s="105">
        <v>2165</v>
      </c>
      <c r="L46" s="105">
        <v>9090</v>
      </c>
      <c r="M46" s="105">
        <v>0</v>
      </c>
      <c r="N46" s="105">
        <v>7758</v>
      </c>
      <c r="O46" s="112"/>
      <c r="P46" s="105">
        <v>-2503</v>
      </c>
      <c r="Q46" s="105">
        <v>125</v>
      </c>
      <c r="R46" s="105">
        <v>-2378</v>
      </c>
      <c r="S46" s="105"/>
      <c r="T46" s="105">
        <v>-90229</v>
      </c>
      <c r="U46" s="105">
        <v>-119769</v>
      </c>
    </row>
    <row r="47" spans="1:21">
      <c r="A47" s="140" t="s">
        <v>63</v>
      </c>
      <c r="B47" s="121">
        <v>1.0042E-3</v>
      </c>
      <c r="C47" s="121">
        <v>1.0975E-3</v>
      </c>
      <c r="D47" s="105">
        <v>-23014</v>
      </c>
      <c r="E47" s="170"/>
      <c r="F47" s="105">
        <v>0</v>
      </c>
      <c r="G47" s="105"/>
      <c r="H47" s="105">
        <v>0</v>
      </c>
      <c r="I47" s="105">
        <v>1181</v>
      </c>
      <c r="J47" s="112"/>
      <c r="K47" s="105">
        <v>469</v>
      </c>
      <c r="L47" s="105">
        <v>1969</v>
      </c>
      <c r="M47" s="105">
        <v>0</v>
      </c>
      <c r="N47" s="105">
        <v>467</v>
      </c>
      <c r="O47" s="112"/>
      <c r="P47" s="105">
        <v>-542</v>
      </c>
      <c r="Q47" s="105">
        <v>1006</v>
      </c>
      <c r="R47" s="105">
        <v>464</v>
      </c>
      <c r="S47" s="105"/>
      <c r="T47" s="105">
        <v>-19548</v>
      </c>
      <c r="U47" s="105">
        <v>-25948</v>
      </c>
    </row>
    <row r="48" spans="1:21">
      <c r="A48" s="140" t="s">
        <v>64</v>
      </c>
      <c r="B48" s="121">
        <v>4.0496400000000002E-2</v>
      </c>
      <c r="C48" s="121">
        <v>4.1201099999999997E-2</v>
      </c>
      <c r="D48" s="105">
        <v>-928096</v>
      </c>
      <c r="E48" s="170"/>
      <c r="F48" s="105">
        <v>0</v>
      </c>
      <c r="G48" s="105"/>
      <c r="H48" s="105">
        <v>0</v>
      </c>
      <c r="I48" s="105">
        <v>21304</v>
      </c>
      <c r="J48" s="112"/>
      <c r="K48" s="105">
        <v>18912</v>
      </c>
      <c r="L48" s="105">
        <v>79413</v>
      </c>
      <c r="M48" s="105">
        <v>0</v>
      </c>
      <c r="N48" s="105">
        <v>0</v>
      </c>
      <c r="O48" s="112"/>
      <c r="P48" s="105">
        <v>-21868</v>
      </c>
      <c r="Q48" s="105">
        <v>20956</v>
      </c>
      <c r="R48" s="105">
        <v>-912</v>
      </c>
      <c r="S48" s="105"/>
      <c r="T48" s="105">
        <v>-788303</v>
      </c>
      <c r="U48" s="105">
        <v>-1046386</v>
      </c>
    </row>
    <row r="49" spans="1:21">
      <c r="A49" s="140" t="s">
        <v>65</v>
      </c>
      <c r="B49" s="121">
        <v>3.4142999999999999E-3</v>
      </c>
      <c r="C49" s="121">
        <v>3.4440999999999999E-3</v>
      </c>
      <c r="D49" s="105">
        <v>-78249</v>
      </c>
      <c r="E49" s="170"/>
      <c r="F49" s="105">
        <v>0</v>
      </c>
      <c r="G49" s="105"/>
      <c r="H49" s="105">
        <v>0</v>
      </c>
      <c r="I49" s="105">
        <v>7267</v>
      </c>
      <c r="J49" s="112"/>
      <c r="K49" s="105">
        <v>1594</v>
      </c>
      <c r="L49" s="105">
        <v>6695</v>
      </c>
      <c r="M49" s="105">
        <v>0</v>
      </c>
      <c r="N49" s="105">
        <v>0</v>
      </c>
      <c r="O49" s="112"/>
      <c r="P49" s="105">
        <v>-1844</v>
      </c>
      <c r="Q49" s="105">
        <v>4521</v>
      </c>
      <c r="R49" s="105">
        <v>2677</v>
      </c>
      <c r="S49" s="105"/>
      <c r="T49" s="105">
        <v>-66463</v>
      </c>
      <c r="U49" s="105">
        <v>-88222</v>
      </c>
    </row>
    <row r="50" spans="1:21">
      <c r="A50" s="140" t="s">
        <v>66</v>
      </c>
      <c r="B50" s="121">
        <v>1.2205300000000001E-2</v>
      </c>
      <c r="C50" s="121">
        <v>1.05699E-2</v>
      </c>
      <c r="D50" s="105">
        <v>-279721</v>
      </c>
      <c r="E50" s="170"/>
      <c r="F50" s="105">
        <v>0</v>
      </c>
      <c r="G50" s="105"/>
      <c r="H50" s="105">
        <v>0</v>
      </c>
      <c r="I50" s="105">
        <v>13847</v>
      </c>
      <c r="J50" s="112"/>
      <c r="K50" s="105">
        <v>5700</v>
      </c>
      <c r="L50" s="105">
        <v>23935</v>
      </c>
      <c r="M50" s="105">
        <v>0</v>
      </c>
      <c r="N50" s="105">
        <v>20707</v>
      </c>
      <c r="O50" s="112"/>
      <c r="P50" s="105">
        <v>-6591</v>
      </c>
      <c r="Q50" s="105">
        <v>153</v>
      </c>
      <c r="R50" s="105">
        <v>-6438</v>
      </c>
      <c r="S50" s="105"/>
      <c r="T50" s="105">
        <v>-237588</v>
      </c>
      <c r="U50" s="105">
        <v>-315373</v>
      </c>
    </row>
    <row r="51" spans="1:21">
      <c r="A51" s="140" t="s">
        <v>23</v>
      </c>
      <c r="B51" s="121">
        <v>7.2123999999999999E-3</v>
      </c>
      <c r="C51" s="121">
        <v>6.8830999999999996E-3</v>
      </c>
      <c r="D51" s="105">
        <v>-165294</v>
      </c>
      <c r="E51" s="170"/>
      <c r="F51" s="105">
        <v>0</v>
      </c>
      <c r="G51" s="105"/>
      <c r="H51" s="105">
        <v>0</v>
      </c>
      <c r="I51" s="105">
        <v>8427</v>
      </c>
      <c r="J51" s="112"/>
      <c r="K51" s="105">
        <v>3368</v>
      </c>
      <c r="L51" s="105">
        <v>14144</v>
      </c>
      <c r="M51" s="105">
        <v>0</v>
      </c>
      <c r="N51" s="105">
        <v>4170</v>
      </c>
      <c r="O51" s="112"/>
      <c r="P51" s="105">
        <v>-3895</v>
      </c>
      <c r="Q51" s="105">
        <v>1669</v>
      </c>
      <c r="R51" s="105">
        <v>-2226</v>
      </c>
      <c r="S51" s="105"/>
      <c r="T51" s="105">
        <v>-140397</v>
      </c>
      <c r="U51" s="105">
        <v>-186361</v>
      </c>
    </row>
    <row r="52" spans="1:21">
      <c r="A52" s="140" t="s">
        <v>67</v>
      </c>
      <c r="B52" s="121">
        <v>1.3117200000000001E-2</v>
      </c>
      <c r="C52" s="121">
        <v>1.2132499999999999E-2</v>
      </c>
      <c r="D52" s="105">
        <v>-300620</v>
      </c>
      <c r="E52" s="170"/>
      <c r="F52" s="105">
        <v>0</v>
      </c>
      <c r="G52" s="105"/>
      <c r="H52" s="105">
        <v>0</v>
      </c>
      <c r="I52" s="105">
        <v>16849</v>
      </c>
      <c r="J52" s="112"/>
      <c r="K52" s="105">
        <v>6126</v>
      </c>
      <c r="L52" s="105">
        <v>25723</v>
      </c>
      <c r="M52" s="105">
        <v>0</v>
      </c>
      <c r="N52" s="105">
        <v>12467</v>
      </c>
      <c r="O52" s="112"/>
      <c r="P52" s="105">
        <v>-7083</v>
      </c>
      <c r="Q52" s="105">
        <v>4615</v>
      </c>
      <c r="R52" s="105">
        <v>-2468</v>
      </c>
      <c r="S52" s="105"/>
      <c r="T52" s="105">
        <v>-255339</v>
      </c>
      <c r="U52" s="105">
        <v>-338935</v>
      </c>
    </row>
    <row r="53" spans="1:21">
      <c r="A53" s="140" t="s">
        <v>68</v>
      </c>
      <c r="B53" s="121">
        <v>1.5169999999999999E-3</v>
      </c>
      <c r="C53" s="121">
        <v>1.5357000000000001E-3</v>
      </c>
      <c r="D53" s="105">
        <v>-34767</v>
      </c>
      <c r="E53" s="170"/>
      <c r="F53" s="105">
        <v>0</v>
      </c>
      <c r="G53" s="105"/>
      <c r="H53" s="105">
        <v>0</v>
      </c>
      <c r="I53" s="105">
        <v>2036</v>
      </c>
      <c r="J53" s="112"/>
      <c r="K53" s="105">
        <v>708</v>
      </c>
      <c r="L53" s="105">
        <v>2975</v>
      </c>
      <c r="M53" s="105">
        <v>0</v>
      </c>
      <c r="N53" s="105">
        <v>0</v>
      </c>
      <c r="O53" s="112"/>
      <c r="P53" s="105">
        <v>-819</v>
      </c>
      <c r="Q53" s="105">
        <v>1477</v>
      </c>
      <c r="R53" s="105">
        <v>658</v>
      </c>
      <c r="S53" s="105"/>
      <c r="T53" s="105">
        <v>-29530</v>
      </c>
      <c r="U53" s="105">
        <v>-39198</v>
      </c>
    </row>
    <row r="54" spans="1:21">
      <c r="A54" s="140" t="s">
        <v>69</v>
      </c>
      <c r="B54" s="121">
        <v>5.1358999999999997E-3</v>
      </c>
      <c r="C54" s="121">
        <v>4.1085000000000002E-3</v>
      </c>
      <c r="D54" s="105">
        <v>-117705</v>
      </c>
      <c r="E54" s="170"/>
      <c r="F54" s="105">
        <v>0</v>
      </c>
      <c r="G54" s="105"/>
      <c r="H54" s="105">
        <v>0</v>
      </c>
      <c r="I54" s="105">
        <v>10551</v>
      </c>
      <c r="J54" s="112"/>
      <c r="K54" s="105">
        <v>2398</v>
      </c>
      <c r="L54" s="105">
        <v>10071</v>
      </c>
      <c r="M54" s="105">
        <v>0</v>
      </c>
      <c r="N54" s="105">
        <v>13008</v>
      </c>
      <c r="O54" s="112"/>
      <c r="P54" s="105">
        <v>-2773</v>
      </c>
      <c r="Q54" s="105">
        <v>-6602</v>
      </c>
      <c r="R54" s="105">
        <v>-9375</v>
      </c>
      <c r="S54" s="105"/>
      <c r="T54" s="105">
        <v>-99975</v>
      </c>
      <c r="U54" s="105">
        <v>-132707</v>
      </c>
    </row>
    <row r="55" spans="1:21">
      <c r="A55" s="140" t="s">
        <v>70</v>
      </c>
      <c r="B55" s="121">
        <v>3.3119999999999997E-4</v>
      </c>
      <c r="C55" s="121">
        <v>3.8479999999999997E-4</v>
      </c>
      <c r="D55" s="105">
        <v>-7590</v>
      </c>
      <c r="E55" s="170"/>
      <c r="F55" s="105">
        <v>0</v>
      </c>
      <c r="G55" s="105"/>
      <c r="H55" s="105">
        <v>0</v>
      </c>
      <c r="I55" s="105">
        <v>1296</v>
      </c>
      <c r="J55" s="112"/>
      <c r="K55" s="105">
        <v>155</v>
      </c>
      <c r="L55" s="105">
        <v>649</v>
      </c>
      <c r="M55" s="105">
        <v>0</v>
      </c>
      <c r="N55" s="105">
        <v>0</v>
      </c>
      <c r="O55" s="112"/>
      <c r="P55" s="105">
        <v>-179</v>
      </c>
      <c r="Q55" s="105">
        <v>907</v>
      </c>
      <c r="R55" s="105">
        <v>728</v>
      </c>
      <c r="S55" s="105"/>
      <c r="T55" s="105">
        <v>-6447</v>
      </c>
      <c r="U55" s="105">
        <v>-8558</v>
      </c>
    </row>
    <row r="56" spans="1:21">
      <c r="A56" s="140" t="s">
        <v>71</v>
      </c>
      <c r="B56" s="121">
        <v>2.0764899999999999E-2</v>
      </c>
      <c r="C56" s="121">
        <v>1.8171799999999998E-2</v>
      </c>
      <c r="D56" s="105">
        <v>-475890</v>
      </c>
      <c r="E56" s="170"/>
      <c r="F56" s="105">
        <v>0</v>
      </c>
      <c r="G56" s="105"/>
      <c r="H56" s="105">
        <v>0</v>
      </c>
      <c r="I56" s="105">
        <v>20654</v>
      </c>
      <c r="J56" s="112"/>
      <c r="K56" s="105">
        <v>9697</v>
      </c>
      <c r="L56" s="105">
        <v>40720</v>
      </c>
      <c r="M56" s="105">
        <v>0</v>
      </c>
      <c r="N56" s="105">
        <v>32833</v>
      </c>
      <c r="O56" s="112"/>
      <c r="P56" s="105">
        <v>-11213</v>
      </c>
      <c r="Q56" s="105">
        <v>-5816</v>
      </c>
      <c r="R56" s="105">
        <v>-17029</v>
      </c>
      <c r="S56" s="105"/>
      <c r="T56" s="105">
        <v>-404210</v>
      </c>
      <c r="U56" s="105">
        <v>-536544</v>
      </c>
    </row>
    <row r="57" spans="1:21">
      <c r="A57" s="140" t="s">
        <v>72</v>
      </c>
      <c r="B57" s="121">
        <v>6.0439999999999999E-3</v>
      </c>
      <c r="C57" s="121">
        <v>5.6487999999999998E-3</v>
      </c>
      <c r="D57" s="105">
        <v>-138516</v>
      </c>
      <c r="E57" s="170"/>
      <c r="F57" s="105">
        <v>0</v>
      </c>
      <c r="G57" s="105"/>
      <c r="H57" s="105">
        <v>0</v>
      </c>
      <c r="I57" s="105">
        <v>4847</v>
      </c>
      <c r="J57" s="112"/>
      <c r="K57" s="105">
        <v>2823</v>
      </c>
      <c r="L57" s="105">
        <v>11852</v>
      </c>
      <c r="M57" s="105">
        <v>0</v>
      </c>
      <c r="N57" s="105">
        <v>5004</v>
      </c>
      <c r="O57" s="112"/>
      <c r="P57" s="105">
        <v>-3264</v>
      </c>
      <c r="Q57" s="105">
        <v>4361</v>
      </c>
      <c r="R57" s="105">
        <v>1097</v>
      </c>
      <c r="S57" s="105"/>
      <c r="T57" s="105">
        <v>-117653</v>
      </c>
      <c r="U57" s="105">
        <v>-156171</v>
      </c>
    </row>
    <row r="58" spans="1:21">
      <c r="A58" s="140" t="s">
        <v>73</v>
      </c>
      <c r="B58" s="121">
        <v>2.4082099999999999E-2</v>
      </c>
      <c r="C58" s="121">
        <v>2.0667399999999999E-2</v>
      </c>
      <c r="D58" s="105">
        <v>-551914</v>
      </c>
      <c r="E58" s="170"/>
      <c r="F58" s="105">
        <v>0</v>
      </c>
      <c r="G58" s="105"/>
      <c r="H58" s="105">
        <v>0</v>
      </c>
      <c r="I58" s="105">
        <v>11813</v>
      </c>
      <c r="J58" s="112"/>
      <c r="K58" s="105">
        <v>11246</v>
      </c>
      <c r="L58" s="105">
        <v>47225</v>
      </c>
      <c r="M58" s="105">
        <v>0</v>
      </c>
      <c r="N58" s="105">
        <v>43235</v>
      </c>
      <c r="O58" s="112"/>
      <c r="P58" s="105">
        <v>-13004</v>
      </c>
      <c r="Q58" s="105">
        <v>-18040</v>
      </c>
      <c r="R58" s="105">
        <v>-31044</v>
      </c>
      <c r="S58" s="105"/>
      <c r="T58" s="105">
        <v>-468782</v>
      </c>
      <c r="U58" s="105">
        <v>-622257</v>
      </c>
    </row>
    <row r="59" spans="1:21">
      <c r="A59" s="140" t="s">
        <v>74</v>
      </c>
      <c r="B59" s="121">
        <v>7.8370000000000002E-4</v>
      </c>
      <c r="C59" s="121">
        <v>7.0759999999999996E-4</v>
      </c>
      <c r="D59" s="105">
        <v>-17961</v>
      </c>
      <c r="E59" s="170"/>
      <c r="F59" s="105">
        <v>0</v>
      </c>
      <c r="G59" s="105"/>
      <c r="H59" s="105">
        <v>0</v>
      </c>
      <c r="I59" s="105">
        <v>1029</v>
      </c>
      <c r="J59" s="112"/>
      <c r="K59" s="105">
        <v>366</v>
      </c>
      <c r="L59" s="105">
        <v>1537</v>
      </c>
      <c r="M59" s="105">
        <v>0</v>
      </c>
      <c r="N59" s="105">
        <v>964</v>
      </c>
      <c r="O59" s="112"/>
      <c r="P59" s="105">
        <v>-423</v>
      </c>
      <c r="Q59" s="105">
        <v>133</v>
      </c>
      <c r="R59" s="105">
        <v>-290</v>
      </c>
      <c r="S59" s="105"/>
      <c r="T59" s="105">
        <v>-15256</v>
      </c>
      <c r="U59" s="105">
        <v>-20250</v>
      </c>
    </row>
    <row r="60" spans="1:21">
      <c r="A60" s="140" t="s">
        <v>75</v>
      </c>
      <c r="B60" s="121">
        <v>5.3333E-3</v>
      </c>
      <c r="C60" s="121">
        <v>5.0292999999999996E-3</v>
      </c>
      <c r="D60" s="105">
        <v>-122229</v>
      </c>
      <c r="E60" s="170"/>
      <c r="F60" s="105">
        <v>0</v>
      </c>
      <c r="G60" s="105"/>
      <c r="H60" s="105">
        <v>0</v>
      </c>
      <c r="I60" s="105">
        <v>5532</v>
      </c>
      <c r="J60" s="112"/>
      <c r="K60" s="105">
        <v>2491</v>
      </c>
      <c r="L60" s="105">
        <v>10459</v>
      </c>
      <c r="M60" s="105">
        <v>0</v>
      </c>
      <c r="N60" s="105">
        <v>3849</v>
      </c>
      <c r="O60" s="112"/>
      <c r="P60" s="105">
        <v>-2880</v>
      </c>
      <c r="Q60" s="105">
        <v>1069</v>
      </c>
      <c r="R60" s="105">
        <v>-1811</v>
      </c>
      <c r="S60" s="105"/>
      <c r="T60" s="105">
        <v>-103818</v>
      </c>
      <c r="U60" s="105">
        <v>-137807</v>
      </c>
    </row>
    <row r="61" spans="1:21">
      <c r="A61" s="140" t="s">
        <v>76</v>
      </c>
      <c r="B61" s="121">
        <v>2.8454999999999999E-3</v>
      </c>
      <c r="C61" s="121">
        <v>3.0812999999999999E-3</v>
      </c>
      <c r="D61" s="105">
        <v>-65213</v>
      </c>
      <c r="E61" s="170"/>
      <c r="F61" s="105">
        <v>0</v>
      </c>
      <c r="G61" s="105"/>
      <c r="H61" s="105">
        <v>0</v>
      </c>
      <c r="I61" s="105">
        <v>7260</v>
      </c>
      <c r="J61" s="112"/>
      <c r="K61" s="105">
        <v>1329</v>
      </c>
      <c r="L61" s="105">
        <v>5580</v>
      </c>
      <c r="M61" s="105">
        <v>0</v>
      </c>
      <c r="N61" s="105">
        <v>0</v>
      </c>
      <c r="O61" s="112"/>
      <c r="P61" s="105">
        <v>-1537</v>
      </c>
      <c r="Q61" s="105">
        <v>2868</v>
      </c>
      <c r="R61" s="105">
        <v>1331</v>
      </c>
      <c r="S61" s="105"/>
      <c r="T61" s="105">
        <v>-55391</v>
      </c>
      <c r="U61" s="105">
        <v>-73525</v>
      </c>
    </row>
    <row r="62" spans="1:21">
      <c r="A62" s="140" t="s">
        <v>77</v>
      </c>
      <c r="B62" s="121">
        <v>9.5984999999999994E-3</v>
      </c>
      <c r="C62" s="121">
        <v>8.1840000000000003E-3</v>
      </c>
      <c r="D62" s="105">
        <v>-219978</v>
      </c>
      <c r="E62" s="170"/>
      <c r="F62" s="105">
        <v>0</v>
      </c>
      <c r="G62" s="105"/>
      <c r="H62" s="105">
        <v>0</v>
      </c>
      <c r="I62" s="105">
        <v>13136</v>
      </c>
      <c r="J62" s="112"/>
      <c r="K62" s="105">
        <v>4482</v>
      </c>
      <c r="L62" s="105">
        <v>18823</v>
      </c>
      <c r="M62" s="105">
        <v>0</v>
      </c>
      <c r="N62" s="105">
        <v>17909</v>
      </c>
      <c r="O62" s="112"/>
      <c r="P62" s="105">
        <v>-5183</v>
      </c>
      <c r="Q62" s="105">
        <v>-4191</v>
      </c>
      <c r="R62" s="105">
        <v>-9374</v>
      </c>
      <c r="S62" s="105"/>
      <c r="T62" s="105">
        <v>-186844</v>
      </c>
      <c r="U62" s="105">
        <v>-248016</v>
      </c>
    </row>
    <row r="63" spans="1:21">
      <c r="A63" s="140" t="s">
        <v>78</v>
      </c>
      <c r="B63" s="121">
        <v>3.9058999999999999E-3</v>
      </c>
      <c r="C63" s="121">
        <v>3.3693E-3</v>
      </c>
      <c r="D63" s="105">
        <v>-89515</v>
      </c>
      <c r="E63" s="170"/>
      <c r="F63" s="105">
        <v>0</v>
      </c>
      <c r="G63" s="105"/>
      <c r="H63" s="105">
        <v>0</v>
      </c>
      <c r="I63" s="105">
        <v>9551</v>
      </c>
      <c r="J63" s="112"/>
      <c r="K63" s="105">
        <v>1824</v>
      </c>
      <c r="L63" s="105">
        <v>7659</v>
      </c>
      <c r="M63" s="105">
        <v>0</v>
      </c>
      <c r="N63" s="105">
        <v>6794</v>
      </c>
      <c r="O63" s="112"/>
      <c r="P63" s="105">
        <v>-2109</v>
      </c>
      <c r="Q63" s="105">
        <v>689</v>
      </c>
      <c r="R63" s="105">
        <v>-1420</v>
      </c>
      <c r="S63" s="105"/>
      <c r="T63" s="105">
        <v>-76032</v>
      </c>
      <c r="U63" s="105">
        <v>-100925</v>
      </c>
    </row>
    <row r="64" spans="1:21">
      <c r="A64" s="140" t="s">
        <v>79</v>
      </c>
      <c r="B64" s="121">
        <v>2.8306999999999998E-3</v>
      </c>
      <c r="C64" s="121">
        <v>5.0229999999999997E-3</v>
      </c>
      <c r="D64" s="105">
        <v>-64874</v>
      </c>
      <c r="E64" s="170"/>
      <c r="F64" s="105">
        <v>0</v>
      </c>
      <c r="G64" s="105"/>
      <c r="H64" s="105">
        <v>0</v>
      </c>
      <c r="I64" s="105">
        <v>32514</v>
      </c>
      <c r="J64" s="112"/>
      <c r="K64" s="105">
        <v>1322</v>
      </c>
      <c r="L64" s="105">
        <v>5551</v>
      </c>
      <c r="M64" s="105">
        <v>0</v>
      </c>
      <c r="N64" s="105">
        <v>0</v>
      </c>
      <c r="O64" s="112"/>
      <c r="P64" s="105">
        <v>-1529</v>
      </c>
      <c r="Q64" s="105">
        <v>15330</v>
      </c>
      <c r="R64" s="105">
        <v>13801</v>
      </c>
      <c r="S64" s="105"/>
      <c r="T64" s="105">
        <v>-55102</v>
      </c>
      <c r="U64" s="105">
        <v>-73142</v>
      </c>
    </row>
    <row r="65" spans="1:21">
      <c r="A65" s="140" t="s">
        <v>80</v>
      </c>
      <c r="B65" s="121">
        <v>1.4840999999999999E-3</v>
      </c>
      <c r="C65" s="121">
        <v>1.5535E-3</v>
      </c>
      <c r="D65" s="105">
        <v>-34013</v>
      </c>
      <c r="E65" s="170"/>
      <c r="F65" s="105">
        <v>0</v>
      </c>
      <c r="G65" s="105"/>
      <c r="H65" s="105">
        <v>0</v>
      </c>
      <c r="I65" s="105">
        <v>2164</v>
      </c>
      <c r="J65" s="112"/>
      <c r="K65" s="105">
        <v>693</v>
      </c>
      <c r="L65" s="105">
        <v>2910</v>
      </c>
      <c r="M65" s="105">
        <v>0</v>
      </c>
      <c r="N65" s="105">
        <v>0</v>
      </c>
      <c r="O65" s="112"/>
      <c r="P65" s="105">
        <v>-801</v>
      </c>
      <c r="Q65" s="105">
        <v>1650</v>
      </c>
      <c r="R65" s="105">
        <v>849</v>
      </c>
      <c r="S65" s="105"/>
      <c r="T65" s="105">
        <v>-28889</v>
      </c>
      <c r="U65" s="105">
        <v>-38348</v>
      </c>
    </row>
    <row r="66" spans="1:21">
      <c r="A66" s="140" t="s">
        <v>81</v>
      </c>
      <c r="B66" s="121">
        <v>3.6995000000000001E-3</v>
      </c>
      <c r="C66" s="121">
        <v>3.4951000000000001E-3</v>
      </c>
      <c r="D66" s="105">
        <v>-84785</v>
      </c>
      <c r="E66" s="170"/>
      <c r="F66" s="105">
        <v>0</v>
      </c>
      <c r="G66" s="105"/>
      <c r="H66" s="105">
        <v>0</v>
      </c>
      <c r="I66" s="105">
        <v>1638</v>
      </c>
      <c r="J66" s="112"/>
      <c r="K66" s="105">
        <v>1728</v>
      </c>
      <c r="L66" s="105">
        <v>7255</v>
      </c>
      <c r="M66" s="105">
        <v>0</v>
      </c>
      <c r="N66" s="105">
        <v>2588</v>
      </c>
      <c r="O66" s="112"/>
      <c r="P66" s="105">
        <v>-1998</v>
      </c>
      <c r="Q66" s="105">
        <v>2415</v>
      </c>
      <c r="R66" s="105">
        <v>417</v>
      </c>
      <c r="S66" s="105"/>
      <c r="T66" s="105">
        <v>-72014</v>
      </c>
      <c r="U66" s="105">
        <v>-95591</v>
      </c>
    </row>
    <row r="67" spans="1:21">
      <c r="A67" s="140" t="s">
        <v>82</v>
      </c>
      <c r="B67" s="121">
        <v>7.9408300000000001E-2</v>
      </c>
      <c r="C67" s="121">
        <v>6.6900200000000007E-2</v>
      </c>
      <c r="D67" s="105">
        <v>-1819879</v>
      </c>
      <c r="E67" s="170"/>
      <c r="F67" s="105">
        <v>0</v>
      </c>
      <c r="G67" s="105"/>
      <c r="H67" s="105">
        <v>0</v>
      </c>
      <c r="I67" s="105">
        <v>97284</v>
      </c>
      <c r="J67" s="112"/>
      <c r="K67" s="105">
        <v>37084</v>
      </c>
      <c r="L67" s="105">
        <v>155720</v>
      </c>
      <c r="M67" s="105">
        <v>0</v>
      </c>
      <c r="N67" s="105">
        <v>158369</v>
      </c>
      <c r="O67" s="112"/>
      <c r="P67" s="105">
        <v>-42880</v>
      </c>
      <c r="Q67" s="105">
        <v>7678</v>
      </c>
      <c r="R67" s="105">
        <v>-35202</v>
      </c>
      <c r="S67" s="105"/>
      <c r="T67" s="105">
        <v>-1545762</v>
      </c>
      <c r="U67" s="105">
        <v>-2051831</v>
      </c>
    </row>
    <row r="68" spans="1:21">
      <c r="A68" s="140" t="s">
        <v>83</v>
      </c>
      <c r="B68" s="121">
        <v>1.3259000000000001E-3</v>
      </c>
      <c r="C68" s="121">
        <v>1.3596999999999999E-3</v>
      </c>
      <c r="D68" s="105">
        <v>-30387</v>
      </c>
      <c r="E68" s="170"/>
      <c r="F68" s="105">
        <v>0</v>
      </c>
      <c r="G68" s="105"/>
      <c r="H68" s="105">
        <v>0</v>
      </c>
      <c r="I68" s="105">
        <v>2231</v>
      </c>
      <c r="J68" s="112"/>
      <c r="K68" s="105">
        <v>619</v>
      </c>
      <c r="L68" s="105">
        <v>2600</v>
      </c>
      <c r="M68" s="105">
        <v>0</v>
      </c>
      <c r="N68" s="105">
        <v>0</v>
      </c>
      <c r="O68" s="112"/>
      <c r="P68" s="105">
        <v>-716</v>
      </c>
      <c r="Q68" s="105">
        <v>604</v>
      </c>
      <c r="R68" s="105">
        <v>-112</v>
      </c>
      <c r="S68" s="105"/>
      <c r="T68" s="105">
        <v>-25810</v>
      </c>
      <c r="U68" s="105">
        <v>-34260</v>
      </c>
    </row>
    <row r="69" spans="1:21">
      <c r="A69" s="140" t="s">
        <v>84</v>
      </c>
      <c r="B69" s="121">
        <v>2.4226E-3</v>
      </c>
      <c r="C69" s="121">
        <v>2.137E-3</v>
      </c>
      <c r="D69" s="105">
        <v>-55521</v>
      </c>
      <c r="E69" s="170"/>
      <c r="F69" s="105">
        <v>0</v>
      </c>
      <c r="G69" s="105"/>
      <c r="H69" s="105">
        <v>0</v>
      </c>
      <c r="I69" s="105">
        <v>3800</v>
      </c>
      <c r="J69" s="112"/>
      <c r="K69" s="105">
        <v>1131</v>
      </c>
      <c r="L69" s="105">
        <v>4751</v>
      </c>
      <c r="M69" s="105">
        <v>0</v>
      </c>
      <c r="N69" s="105">
        <v>3615</v>
      </c>
      <c r="O69" s="112"/>
      <c r="P69" s="105">
        <v>-1308</v>
      </c>
      <c r="Q69" s="105">
        <v>-665</v>
      </c>
      <c r="R69" s="105">
        <v>-1973</v>
      </c>
      <c r="S69" s="105"/>
      <c r="T69" s="105">
        <v>-47158</v>
      </c>
      <c r="U69" s="105">
        <v>-62598</v>
      </c>
    </row>
    <row r="70" spans="1:21">
      <c r="A70" s="140" t="s">
        <v>85</v>
      </c>
      <c r="B70" s="121">
        <v>1.2992399999999999E-2</v>
      </c>
      <c r="C70" s="121">
        <v>1.1358E-2</v>
      </c>
      <c r="D70" s="105">
        <v>-297760</v>
      </c>
      <c r="E70" s="170"/>
      <c r="F70" s="105">
        <v>0</v>
      </c>
      <c r="G70" s="105"/>
      <c r="H70" s="105">
        <v>0</v>
      </c>
      <c r="I70" s="105">
        <v>15667</v>
      </c>
      <c r="J70" s="112"/>
      <c r="K70" s="105">
        <v>6067</v>
      </c>
      <c r="L70" s="105">
        <v>25478</v>
      </c>
      <c r="M70" s="105">
        <v>0</v>
      </c>
      <c r="N70" s="105">
        <v>20693</v>
      </c>
      <c r="O70" s="112"/>
      <c r="P70" s="105">
        <v>-7016</v>
      </c>
      <c r="Q70" s="105">
        <v>-46016</v>
      </c>
      <c r="R70" s="105">
        <v>-53032</v>
      </c>
      <c r="S70" s="105"/>
      <c r="T70" s="105">
        <v>-252910</v>
      </c>
      <c r="U70" s="105">
        <v>-335711</v>
      </c>
    </row>
    <row r="71" spans="1:21">
      <c r="A71" s="140" t="s">
        <v>86</v>
      </c>
      <c r="B71" s="121">
        <v>8.0814000000000007E-3</v>
      </c>
      <c r="C71" s="121">
        <v>7.6851999999999997E-3</v>
      </c>
      <c r="D71" s="105">
        <v>-185210</v>
      </c>
      <c r="E71" s="170"/>
      <c r="F71" s="105">
        <v>0</v>
      </c>
      <c r="G71" s="105"/>
      <c r="H71" s="105">
        <v>0</v>
      </c>
      <c r="I71" s="105">
        <v>8083</v>
      </c>
      <c r="J71" s="112"/>
      <c r="K71" s="105">
        <v>3774</v>
      </c>
      <c r="L71" s="105">
        <v>15848</v>
      </c>
      <c r="M71" s="105">
        <v>0</v>
      </c>
      <c r="N71" s="105">
        <v>5017</v>
      </c>
      <c r="O71" s="112"/>
      <c r="P71" s="105">
        <v>-4364</v>
      </c>
      <c r="Q71" s="105">
        <v>187</v>
      </c>
      <c r="R71" s="105">
        <v>-4177</v>
      </c>
      <c r="S71" s="105"/>
      <c r="T71" s="105">
        <v>-157313</v>
      </c>
      <c r="U71" s="105">
        <v>-208815</v>
      </c>
    </row>
    <row r="72" spans="1:21">
      <c r="A72" s="140" t="s">
        <v>87</v>
      </c>
      <c r="B72" s="121">
        <v>2.77506E-2</v>
      </c>
      <c r="C72" s="121">
        <v>2.3000300000000001E-2</v>
      </c>
      <c r="D72" s="105">
        <v>-635988</v>
      </c>
      <c r="E72" s="170"/>
      <c r="F72" s="105">
        <v>0</v>
      </c>
      <c r="G72" s="105"/>
      <c r="H72" s="105">
        <v>0</v>
      </c>
      <c r="I72" s="105">
        <v>31919</v>
      </c>
      <c r="J72" s="112"/>
      <c r="K72" s="105">
        <v>12960</v>
      </c>
      <c r="L72" s="105">
        <v>54419</v>
      </c>
      <c r="M72" s="105">
        <v>0</v>
      </c>
      <c r="N72" s="105">
        <v>60145</v>
      </c>
      <c r="O72" s="112"/>
      <c r="P72" s="105">
        <v>-14985</v>
      </c>
      <c r="Q72" s="105">
        <v>-5735</v>
      </c>
      <c r="R72" s="105">
        <v>-20720</v>
      </c>
      <c r="S72" s="105"/>
      <c r="T72" s="105">
        <v>-540193</v>
      </c>
      <c r="U72" s="105">
        <v>-717048</v>
      </c>
    </row>
    <row r="73" spans="1:21">
      <c r="A73" s="140" t="s">
        <v>88</v>
      </c>
      <c r="B73" s="121">
        <v>1.2795E-3</v>
      </c>
      <c r="C73" s="121">
        <v>1.3519000000000001E-3</v>
      </c>
      <c r="D73" s="105">
        <v>-29324</v>
      </c>
      <c r="E73" s="170"/>
      <c r="F73" s="105">
        <v>0</v>
      </c>
      <c r="G73" s="105"/>
      <c r="H73" s="105">
        <v>0</v>
      </c>
      <c r="I73" s="105">
        <v>1593</v>
      </c>
      <c r="J73" s="112"/>
      <c r="K73" s="105">
        <v>598</v>
      </c>
      <c r="L73" s="105">
        <v>2509</v>
      </c>
      <c r="M73" s="105">
        <v>0</v>
      </c>
      <c r="N73" s="105">
        <v>0</v>
      </c>
      <c r="O73" s="112"/>
      <c r="P73" s="105">
        <v>-691</v>
      </c>
      <c r="Q73" s="105">
        <v>2019</v>
      </c>
      <c r="R73" s="105">
        <v>1328</v>
      </c>
      <c r="S73" s="105"/>
      <c r="T73" s="105">
        <v>-24907</v>
      </c>
      <c r="U73" s="105">
        <v>-33061</v>
      </c>
    </row>
    <row r="74" spans="1:21">
      <c r="A74" s="140" t="s">
        <v>89</v>
      </c>
      <c r="B74" s="121">
        <v>2.26435E-2</v>
      </c>
      <c r="C74" s="121">
        <v>2.0350799999999999E-2</v>
      </c>
      <c r="D74" s="105">
        <v>-518944</v>
      </c>
      <c r="E74" s="170"/>
      <c r="F74" s="105">
        <v>0</v>
      </c>
      <c r="G74" s="105"/>
      <c r="H74" s="105">
        <v>0</v>
      </c>
      <c r="I74" s="105">
        <v>21554</v>
      </c>
      <c r="J74" s="112"/>
      <c r="K74" s="105">
        <v>10575</v>
      </c>
      <c r="L74" s="105">
        <v>44404</v>
      </c>
      <c r="M74" s="105">
        <v>0</v>
      </c>
      <c r="N74" s="105">
        <v>29029</v>
      </c>
      <c r="O74" s="112"/>
      <c r="P74" s="105">
        <v>-12227</v>
      </c>
      <c r="Q74" s="105">
        <v>-7185</v>
      </c>
      <c r="R74" s="105">
        <v>-19412</v>
      </c>
      <c r="S74" s="105"/>
      <c r="T74" s="105">
        <v>-440778</v>
      </c>
      <c r="U74" s="105">
        <v>-585085</v>
      </c>
    </row>
    <row r="75" spans="1:21">
      <c r="A75" s="140" t="s">
        <v>90</v>
      </c>
      <c r="B75" s="121">
        <v>1.0825700000000001E-2</v>
      </c>
      <c r="C75" s="121">
        <v>1.01215E-2</v>
      </c>
      <c r="D75" s="105">
        <v>-248103</v>
      </c>
      <c r="E75" s="170"/>
      <c r="F75" s="105">
        <v>0</v>
      </c>
      <c r="G75" s="105"/>
      <c r="H75" s="105">
        <v>0</v>
      </c>
      <c r="I75" s="105">
        <v>11135</v>
      </c>
      <c r="J75" s="112"/>
      <c r="K75" s="105">
        <v>5056</v>
      </c>
      <c r="L75" s="105">
        <v>21229</v>
      </c>
      <c r="M75" s="105">
        <v>0</v>
      </c>
      <c r="N75" s="105">
        <v>8916</v>
      </c>
      <c r="O75" s="112"/>
      <c r="P75" s="105">
        <v>-5846</v>
      </c>
      <c r="Q75" s="105">
        <v>1017</v>
      </c>
      <c r="R75" s="105">
        <v>-4829</v>
      </c>
      <c r="S75" s="105"/>
      <c r="T75" s="105">
        <v>-210733</v>
      </c>
      <c r="U75" s="105">
        <v>-279725</v>
      </c>
    </row>
    <row r="76" spans="1:21">
      <c r="A76" s="140" t="s">
        <v>91</v>
      </c>
      <c r="B76" s="121">
        <v>1.3393000000000001E-3</v>
      </c>
      <c r="C76" s="121">
        <v>1.2507E-3</v>
      </c>
      <c r="D76" s="105">
        <v>-30694</v>
      </c>
      <c r="E76" s="170"/>
      <c r="F76" s="105">
        <v>0</v>
      </c>
      <c r="G76" s="105"/>
      <c r="H76" s="105">
        <v>0</v>
      </c>
      <c r="I76" s="105">
        <v>967</v>
      </c>
      <c r="J76" s="112"/>
      <c r="K76" s="105">
        <v>625</v>
      </c>
      <c r="L76" s="105">
        <v>2626</v>
      </c>
      <c r="M76" s="105">
        <v>0</v>
      </c>
      <c r="N76" s="105">
        <v>1122</v>
      </c>
      <c r="O76" s="112"/>
      <c r="P76" s="105">
        <v>-723</v>
      </c>
      <c r="Q76" s="105">
        <v>364</v>
      </c>
      <c r="R76" s="105">
        <v>-359</v>
      </c>
      <c r="S76" s="105"/>
      <c r="T76" s="105">
        <v>-26071</v>
      </c>
      <c r="U76" s="105">
        <v>-34606</v>
      </c>
    </row>
    <row r="77" spans="1:21">
      <c r="A77" s="140" t="s">
        <v>92</v>
      </c>
      <c r="B77" s="121">
        <v>3.7664999999999999E-3</v>
      </c>
      <c r="C77" s="121">
        <v>3.4764000000000001E-3</v>
      </c>
      <c r="D77" s="105">
        <v>-86321</v>
      </c>
      <c r="E77" s="170"/>
      <c r="F77" s="105">
        <v>0</v>
      </c>
      <c r="G77" s="105"/>
      <c r="H77" s="105">
        <v>0</v>
      </c>
      <c r="I77" s="105">
        <v>5295</v>
      </c>
      <c r="J77" s="112"/>
      <c r="K77" s="105">
        <v>1759</v>
      </c>
      <c r="L77" s="105">
        <v>7386</v>
      </c>
      <c r="M77" s="105">
        <v>0</v>
      </c>
      <c r="N77" s="105">
        <v>3673</v>
      </c>
      <c r="O77" s="112"/>
      <c r="P77" s="105">
        <v>-2034</v>
      </c>
      <c r="Q77" s="105">
        <v>817</v>
      </c>
      <c r="R77" s="105">
        <v>-1217</v>
      </c>
      <c r="S77" s="105"/>
      <c r="T77" s="105">
        <v>-73319</v>
      </c>
      <c r="U77" s="105">
        <v>-97323</v>
      </c>
    </row>
    <row r="78" spans="1:21">
      <c r="A78" s="140" t="s">
        <v>93</v>
      </c>
      <c r="B78" s="121">
        <v>7.8551000000000003E-3</v>
      </c>
      <c r="C78" s="121">
        <v>6.2163000000000001E-3</v>
      </c>
      <c r="D78" s="105">
        <v>-180023</v>
      </c>
      <c r="E78" s="170"/>
      <c r="F78" s="105">
        <v>0</v>
      </c>
      <c r="G78" s="105"/>
      <c r="H78" s="105">
        <v>0</v>
      </c>
      <c r="I78" s="105">
        <v>9605</v>
      </c>
      <c r="J78" s="112"/>
      <c r="K78" s="105">
        <v>3668</v>
      </c>
      <c r="L78" s="105">
        <v>15404</v>
      </c>
      <c r="M78" s="105">
        <v>0</v>
      </c>
      <c r="N78" s="105">
        <v>20749</v>
      </c>
      <c r="O78" s="112"/>
      <c r="P78" s="105">
        <v>-4242</v>
      </c>
      <c r="Q78" s="105">
        <v>-3848</v>
      </c>
      <c r="R78" s="105">
        <v>-8090</v>
      </c>
      <c r="S78" s="105"/>
      <c r="T78" s="105">
        <v>-152907</v>
      </c>
      <c r="U78" s="105">
        <v>-202968</v>
      </c>
    </row>
    <row r="79" spans="1:21">
      <c r="A79" s="140" t="s">
        <v>94</v>
      </c>
      <c r="B79" s="121">
        <v>1.2987999999999999E-3</v>
      </c>
      <c r="C79" s="121">
        <v>1.1808000000000001E-3</v>
      </c>
      <c r="D79" s="105">
        <v>-29766</v>
      </c>
      <c r="E79" s="170"/>
      <c r="F79" s="105">
        <v>0</v>
      </c>
      <c r="G79" s="105"/>
      <c r="H79" s="105">
        <v>0</v>
      </c>
      <c r="I79" s="105">
        <v>1872</v>
      </c>
      <c r="J79" s="112"/>
      <c r="K79" s="105">
        <v>607</v>
      </c>
      <c r="L79" s="105">
        <v>2547</v>
      </c>
      <c r="M79" s="105">
        <v>0</v>
      </c>
      <c r="N79" s="105">
        <v>1494</v>
      </c>
      <c r="O79" s="112"/>
      <c r="P79" s="105">
        <v>-701</v>
      </c>
      <c r="Q79" s="105">
        <v>-476</v>
      </c>
      <c r="R79" s="105">
        <v>-1177</v>
      </c>
      <c r="S79" s="105"/>
      <c r="T79" s="105">
        <v>-25282</v>
      </c>
      <c r="U79" s="105">
        <v>-33560</v>
      </c>
    </row>
    <row r="80" spans="1:21">
      <c r="A80" s="140" t="s">
        <v>95</v>
      </c>
      <c r="B80" s="121">
        <v>3.1557E-3</v>
      </c>
      <c r="C80" s="121">
        <v>3.0278000000000002E-3</v>
      </c>
      <c r="D80" s="105">
        <v>-72322</v>
      </c>
      <c r="E80" s="170"/>
      <c r="F80" s="105">
        <v>0</v>
      </c>
      <c r="G80" s="105"/>
      <c r="H80" s="105">
        <v>0</v>
      </c>
      <c r="I80" s="105">
        <v>4546</v>
      </c>
      <c r="J80" s="112"/>
      <c r="K80" s="105">
        <v>1474</v>
      </c>
      <c r="L80" s="105">
        <v>6188</v>
      </c>
      <c r="M80" s="105">
        <v>0</v>
      </c>
      <c r="N80" s="105">
        <v>1619</v>
      </c>
      <c r="O80" s="112"/>
      <c r="P80" s="105">
        <v>-1704</v>
      </c>
      <c r="Q80" s="105">
        <v>1101</v>
      </c>
      <c r="R80" s="105">
        <v>-603</v>
      </c>
      <c r="S80" s="105"/>
      <c r="T80" s="105">
        <v>-61429</v>
      </c>
      <c r="U80" s="105">
        <v>-81540</v>
      </c>
    </row>
    <row r="81" spans="1:21">
      <c r="A81" s="140" t="s">
        <v>96</v>
      </c>
      <c r="B81" s="121">
        <v>1.4161099999999999E-2</v>
      </c>
      <c r="C81" s="121">
        <v>1.30533E-2</v>
      </c>
      <c r="D81" s="105">
        <v>-324544</v>
      </c>
      <c r="E81" s="170"/>
      <c r="F81" s="105">
        <v>0</v>
      </c>
      <c r="G81" s="105"/>
      <c r="H81" s="105">
        <v>0</v>
      </c>
      <c r="I81" s="105">
        <v>13032</v>
      </c>
      <c r="J81" s="112"/>
      <c r="K81" s="105">
        <v>6613</v>
      </c>
      <c r="L81" s="105">
        <v>27770</v>
      </c>
      <c r="M81" s="105">
        <v>0</v>
      </c>
      <c r="N81" s="105">
        <v>14027</v>
      </c>
      <c r="O81" s="112"/>
      <c r="P81" s="105">
        <v>-7647</v>
      </c>
      <c r="Q81" s="105">
        <v>419</v>
      </c>
      <c r="R81" s="105">
        <v>-7228</v>
      </c>
      <c r="S81" s="105"/>
      <c r="T81" s="105">
        <v>-275660</v>
      </c>
      <c r="U81" s="105">
        <v>-365909</v>
      </c>
    </row>
    <row r="82" spans="1:21">
      <c r="A82" s="140" t="s">
        <v>97</v>
      </c>
      <c r="B82" s="121">
        <v>2.2509000000000001E-3</v>
      </c>
      <c r="C82" s="121">
        <v>2.1887E-3</v>
      </c>
      <c r="D82" s="105">
        <v>-51586</v>
      </c>
      <c r="E82" s="170"/>
      <c r="F82" s="105">
        <v>0</v>
      </c>
      <c r="G82" s="105"/>
      <c r="H82" s="105">
        <v>0</v>
      </c>
      <c r="I82" s="105">
        <v>5180</v>
      </c>
      <c r="J82" s="112"/>
      <c r="K82" s="105">
        <v>1051</v>
      </c>
      <c r="L82" s="105">
        <v>4414</v>
      </c>
      <c r="M82" s="105">
        <v>0</v>
      </c>
      <c r="N82" s="105">
        <v>788</v>
      </c>
      <c r="O82" s="112"/>
      <c r="P82" s="105">
        <v>-1215</v>
      </c>
      <c r="Q82" s="105">
        <v>-572</v>
      </c>
      <c r="R82" s="105">
        <v>-1787</v>
      </c>
      <c r="S82" s="105"/>
      <c r="T82" s="105">
        <v>-43816</v>
      </c>
      <c r="U82" s="105">
        <v>-58161</v>
      </c>
    </row>
    <row r="83" spans="1:21">
      <c r="A83" s="140" t="s">
        <v>98</v>
      </c>
      <c r="B83" s="121">
        <v>1.1178499999999999E-2</v>
      </c>
      <c r="C83" s="121">
        <v>1.03541E-2</v>
      </c>
      <c r="D83" s="105">
        <v>-256189</v>
      </c>
      <c r="E83" s="170"/>
      <c r="F83" s="105">
        <v>0</v>
      </c>
      <c r="G83" s="105"/>
      <c r="H83" s="105">
        <v>0</v>
      </c>
      <c r="I83" s="105">
        <v>13615</v>
      </c>
      <c r="J83" s="112"/>
      <c r="K83" s="105">
        <v>5220</v>
      </c>
      <c r="L83" s="105">
        <v>21921</v>
      </c>
      <c r="M83" s="105">
        <v>0</v>
      </c>
      <c r="N83" s="105">
        <v>10437</v>
      </c>
      <c r="O83" s="112"/>
      <c r="P83" s="105">
        <v>-6036</v>
      </c>
      <c r="Q83" s="105">
        <v>3522</v>
      </c>
      <c r="R83" s="105">
        <v>-2514</v>
      </c>
      <c r="S83" s="105"/>
      <c r="T83" s="105">
        <v>-217601</v>
      </c>
      <c r="U83" s="105">
        <v>-288841</v>
      </c>
    </row>
    <row r="84" spans="1:21">
      <c r="A84" s="140" t="s">
        <v>99</v>
      </c>
      <c r="B84" s="121">
        <v>2.5414000000000001E-3</v>
      </c>
      <c r="C84" s="121">
        <v>2.4407000000000001E-3</v>
      </c>
      <c r="D84" s="105">
        <v>-58244</v>
      </c>
      <c r="E84" s="170"/>
      <c r="F84" s="105">
        <v>0</v>
      </c>
      <c r="G84" s="105"/>
      <c r="H84" s="105">
        <v>0</v>
      </c>
      <c r="I84" s="105">
        <v>5939</v>
      </c>
      <c r="J84" s="112"/>
      <c r="K84" s="105">
        <v>1187</v>
      </c>
      <c r="L84" s="105">
        <v>4984</v>
      </c>
      <c r="M84" s="105">
        <v>0</v>
      </c>
      <c r="N84" s="105">
        <v>1275</v>
      </c>
      <c r="O84" s="112"/>
      <c r="P84" s="105">
        <v>-1372</v>
      </c>
      <c r="Q84" s="105">
        <v>395</v>
      </c>
      <c r="R84" s="105">
        <v>-977</v>
      </c>
      <c r="S84" s="105"/>
      <c r="T84" s="105">
        <v>-49471</v>
      </c>
      <c r="U84" s="105">
        <v>-65667</v>
      </c>
    </row>
    <row r="85" spans="1:21">
      <c r="A85" s="140" t="s">
        <v>100</v>
      </c>
      <c r="B85" s="121">
        <v>6.1092999999999998E-3</v>
      </c>
      <c r="C85" s="121">
        <v>7.1928000000000001E-3</v>
      </c>
      <c r="D85" s="105">
        <v>-140013</v>
      </c>
      <c r="E85" s="170"/>
      <c r="F85" s="105">
        <v>0</v>
      </c>
      <c r="G85" s="105"/>
      <c r="H85" s="105">
        <v>0</v>
      </c>
      <c r="I85" s="105">
        <v>21843</v>
      </c>
      <c r="J85" s="112"/>
      <c r="K85" s="105">
        <v>2853</v>
      </c>
      <c r="L85" s="105">
        <v>11980</v>
      </c>
      <c r="M85" s="105">
        <v>0</v>
      </c>
      <c r="N85" s="105">
        <v>0</v>
      </c>
      <c r="O85" s="112"/>
      <c r="P85" s="105">
        <v>-3299</v>
      </c>
      <c r="Q85" s="105">
        <v>9786</v>
      </c>
      <c r="R85" s="105">
        <v>6487</v>
      </c>
      <c r="S85" s="105"/>
      <c r="T85" s="105">
        <v>-118924</v>
      </c>
      <c r="U85" s="105">
        <v>-157858</v>
      </c>
    </row>
    <row r="86" spans="1:21">
      <c r="A86" s="140" t="s">
        <v>101</v>
      </c>
      <c r="B86" s="121">
        <v>7.8457000000000006E-3</v>
      </c>
      <c r="C86" s="121">
        <v>7.6769999999999998E-3</v>
      </c>
      <c r="D86" s="105">
        <v>-179808</v>
      </c>
      <c r="E86" s="170"/>
      <c r="F86" s="105">
        <v>0</v>
      </c>
      <c r="G86" s="105"/>
      <c r="H86" s="105">
        <v>0</v>
      </c>
      <c r="I86" s="105">
        <v>7369</v>
      </c>
      <c r="J86" s="112"/>
      <c r="K86" s="105">
        <v>3664</v>
      </c>
      <c r="L86" s="105">
        <v>15385</v>
      </c>
      <c r="M86" s="105">
        <v>0</v>
      </c>
      <c r="N86" s="105">
        <v>2137</v>
      </c>
      <c r="O86" s="112"/>
      <c r="P86" s="105">
        <v>-4237</v>
      </c>
      <c r="Q86" s="105">
        <v>5</v>
      </c>
      <c r="R86" s="105">
        <v>-4232</v>
      </c>
      <c r="S86" s="105"/>
      <c r="T86" s="105">
        <v>-152724</v>
      </c>
      <c r="U86" s="105">
        <v>-202725</v>
      </c>
    </row>
    <row r="87" spans="1:21">
      <c r="A87" s="140" t="s">
        <v>102</v>
      </c>
      <c r="B87" s="121">
        <v>1.30156E-2</v>
      </c>
      <c r="C87" s="121">
        <v>1.24107E-2</v>
      </c>
      <c r="D87" s="105">
        <v>-298292</v>
      </c>
      <c r="E87" s="170"/>
      <c r="F87" s="105">
        <v>0</v>
      </c>
      <c r="G87" s="105"/>
      <c r="H87" s="105">
        <v>0</v>
      </c>
      <c r="I87" s="105">
        <v>12088</v>
      </c>
      <c r="J87" s="112"/>
      <c r="K87" s="105">
        <v>6078</v>
      </c>
      <c r="L87" s="105">
        <v>25524</v>
      </c>
      <c r="M87" s="105">
        <v>0</v>
      </c>
      <c r="N87" s="105">
        <v>7659</v>
      </c>
      <c r="O87" s="112"/>
      <c r="P87" s="105">
        <v>-7028</v>
      </c>
      <c r="Q87" s="105">
        <v>-749</v>
      </c>
      <c r="R87" s="105">
        <v>-7777</v>
      </c>
      <c r="S87" s="105"/>
      <c r="T87" s="105">
        <v>-253362</v>
      </c>
      <c r="U87" s="105">
        <v>-336310</v>
      </c>
    </row>
    <row r="88" spans="1:21">
      <c r="A88" s="140" t="s">
        <v>103</v>
      </c>
      <c r="B88" s="121">
        <v>6.3701000000000001E-3</v>
      </c>
      <c r="C88" s="121">
        <v>6.0493999999999999E-3</v>
      </c>
      <c r="D88" s="105">
        <v>-145990</v>
      </c>
      <c r="E88" s="170"/>
      <c r="F88" s="105">
        <v>0</v>
      </c>
      <c r="G88" s="105"/>
      <c r="H88" s="105">
        <v>0</v>
      </c>
      <c r="I88" s="105">
        <v>6943</v>
      </c>
      <c r="J88" s="112"/>
      <c r="K88" s="105">
        <v>2975</v>
      </c>
      <c r="L88" s="105">
        <v>12492</v>
      </c>
      <c r="M88" s="105">
        <v>0</v>
      </c>
      <c r="N88" s="105">
        <v>4061</v>
      </c>
      <c r="O88" s="112"/>
      <c r="P88" s="105">
        <v>-3440</v>
      </c>
      <c r="Q88" s="105">
        <v>2028</v>
      </c>
      <c r="R88" s="105">
        <v>-1412</v>
      </c>
      <c r="S88" s="105"/>
      <c r="T88" s="105">
        <v>-124000</v>
      </c>
      <c r="U88" s="105">
        <v>-164597</v>
      </c>
    </row>
    <row r="89" spans="1:21">
      <c r="A89" s="140" t="s">
        <v>104</v>
      </c>
      <c r="B89" s="121">
        <v>3.8674E-3</v>
      </c>
      <c r="C89" s="121">
        <v>4.1282000000000003E-3</v>
      </c>
      <c r="D89" s="105">
        <v>-88633</v>
      </c>
      <c r="E89" s="170"/>
      <c r="F89" s="105">
        <v>0</v>
      </c>
      <c r="G89" s="105"/>
      <c r="H89" s="105">
        <v>0</v>
      </c>
      <c r="I89" s="105">
        <v>9160</v>
      </c>
      <c r="J89" s="112"/>
      <c r="K89" s="105">
        <v>1806</v>
      </c>
      <c r="L89" s="105">
        <v>7584</v>
      </c>
      <c r="M89" s="105">
        <v>0</v>
      </c>
      <c r="N89" s="105">
        <v>0</v>
      </c>
      <c r="O89" s="112"/>
      <c r="P89" s="105">
        <v>-2088</v>
      </c>
      <c r="Q89" s="105">
        <v>5366</v>
      </c>
      <c r="R89" s="105">
        <v>3278</v>
      </c>
      <c r="S89" s="105"/>
      <c r="T89" s="105">
        <v>-75283</v>
      </c>
      <c r="U89" s="105">
        <v>-99930</v>
      </c>
    </row>
    <row r="90" spans="1:21">
      <c r="A90" s="140" t="s">
        <v>105</v>
      </c>
      <c r="B90" s="121">
        <v>2.6979999999999999E-3</v>
      </c>
      <c r="C90" s="121">
        <v>2.6971E-3</v>
      </c>
      <c r="D90" s="105">
        <v>-61833</v>
      </c>
      <c r="E90" s="170"/>
      <c r="F90" s="105">
        <v>0</v>
      </c>
      <c r="G90" s="105"/>
      <c r="H90" s="105">
        <v>0</v>
      </c>
      <c r="I90" s="105">
        <v>861</v>
      </c>
      <c r="J90" s="112"/>
      <c r="K90" s="105">
        <v>1260</v>
      </c>
      <c r="L90" s="105">
        <v>5291</v>
      </c>
      <c r="M90" s="105">
        <v>0</v>
      </c>
      <c r="N90" s="105">
        <v>12</v>
      </c>
      <c r="O90" s="112"/>
      <c r="P90" s="105">
        <v>-1457</v>
      </c>
      <c r="Q90" s="105">
        <v>1495</v>
      </c>
      <c r="R90" s="105">
        <v>38</v>
      </c>
      <c r="S90" s="105"/>
      <c r="T90" s="105">
        <v>-52519</v>
      </c>
      <c r="U90" s="105">
        <v>-69714</v>
      </c>
    </row>
    <row r="91" spans="1:21">
      <c r="A91" s="140" t="s">
        <v>106</v>
      </c>
      <c r="B91" s="121">
        <v>6.2995000000000004E-3</v>
      </c>
      <c r="C91" s="121">
        <v>5.7082000000000001E-3</v>
      </c>
      <c r="D91" s="105">
        <v>-144372</v>
      </c>
      <c r="E91" s="170"/>
      <c r="F91" s="105">
        <v>0</v>
      </c>
      <c r="G91" s="105"/>
      <c r="H91" s="105">
        <v>0</v>
      </c>
      <c r="I91" s="105">
        <v>5254</v>
      </c>
      <c r="J91" s="112"/>
      <c r="K91" s="105">
        <v>2942</v>
      </c>
      <c r="L91" s="105">
        <v>12353</v>
      </c>
      <c r="M91" s="105">
        <v>0</v>
      </c>
      <c r="N91" s="105">
        <v>7487</v>
      </c>
      <c r="O91" s="112"/>
      <c r="P91" s="105">
        <v>-3402</v>
      </c>
      <c r="Q91" s="105">
        <v>-398</v>
      </c>
      <c r="R91" s="105">
        <v>-3800</v>
      </c>
      <c r="S91" s="105"/>
      <c r="T91" s="105">
        <v>-122626</v>
      </c>
      <c r="U91" s="105">
        <v>-162773</v>
      </c>
    </row>
    <row r="92" spans="1:21">
      <c r="A92" s="140" t="s">
        <v>107</v>
      </c>
      <c r="B92" s="121">
        <v>3.4803E-3</v>
      </c>
      <c r="C92" s="121">
        <v>3.1526000000000002E-3</v>
      </c>
      <c r="D92" s="105">
        <v>-79762</v>
      </c>
      <c r="E92" s="170"/>
      <c r="F92" s="105">
        <v>0</v>
      </c>
      <c r="G92" s="105"/>
      <c r="H92" s="105">
        <v>0</v>
      </c>
      <c r="I92" s="105">
        <v>4612</v>
      </c>
      <c r="J92" s="112"/>
      <c r="K92" s="105">
        <v>1625</v>
      </c>
      <c r="L92" s="105">
        <v>6825</v>
      </c>
      <c r="M92" s="105">
        <v>0</v>
      </c>
      <c r="N92" s="105">
        <v>4149</v>
      </c>
      <c r="O92" s="112"/>
      <c r="P92" s="105">
        <v>-1879</v>
      </c>
      <c r="Q92" s="105">
        <v>1584</v>
      </c>
      <c r="R92" s="105">
        <v>-295</v>
      </c>
      <c r="S92" s="105"/>
      <c r="T92" s="105">
        <v>-67748</v>
      </c>
      <c r="U92" s="105">
        <v>-89927</v>
      </c>
    </row>
    <row r="93" spans="1:21">
      <c r="A93" s="140" t="s">
        <v>108</v>
      </c>
      <c r="B93" s="121">
        <v>6.5468999999999996E-3</v>
      </c>
      <c r="C93" s="121">
        <v>6.3070000000000001E-3</v>
      </c>
      <c r="D93" s="105">
        <v>-150042</v>
      </c>
      <c r="E93" s="170"/>
      <c r="F93" s="105">
        <v>0</v>
      </c>
      <c r="G93" s="105"/>
      <c r="H93" s="105">
        <v>0</v>
      </c>
      <c r="I93" s="105">
        <v>12889</v>
      </c>
      <c r="J93" s="112"/>
      <c r="K93" s="105">
        <v>3057</v>
      </c>
      <c r="L93" s="105">
        <v>12838</v>
      </c>
      <c r="M93" s="105">
        <v>0</v>
      </c>
      <c r="N93" s="105">
        <v>3037</v>
      </c>
      <c r="O93" s="112"/>
      <c r="P93" s="105">
        <v>-3535</v>
      </c>
      <c r="Q93" s="105">
        <v>-4280</v>
      </c>
      <c r="R93" s="105">
        <v>-7815</v>
      </c>
      <c r="S93" s="105"/>
      <c r="T93" s="105">
        <v>-127442</v>
      </c>
      <c r="U93" s="105">
        <v>-169165</v>
      </c>
    </row>
    <row r="94" spans="1:21">
      <c r="A94" s="140" t="s">
        <v>109</v>
      </c>
      <c r="B94" s="121">
        <v>1.2212E-3</v>
      </c>
      <c r="C94" s="121">
        <v>2.9602999999999999E-3</v>
      </c>
      <c r="D94" s="105">
        <v>-27987</v>
      </c>
      <c r="E94" s="170"/>
      <c r="F94" s="105">
        <v>0</v>
      </c>
      <c r="G94" s="105"/>
      <c r="H94" s="105">
        <v>0</v>
      </c>
      <c r="I94" s="105">
        <v>23299</v>
      </c>
      <c r="J94" s="112"/>
      <c r="K94" s="105">
        <v>570</v>
      </c>
      <c r="L94" s="105">
        <v>2395</v>
      </c>
      <c r="M94" s="105">
        <v>0</v>
      </c>
      <c r="N94" s="105">
        <v>0</v>
      </c>
      <c r="O94" s="112"/>
      <c r="P94" s="105">
        <v>-659</v>
      </c>
      <c r="Q94" s="105">
        <v>11660</v>
      </c>
      <c r="R94" s="105">
        <v>11001</v>
      </c>
      <c r="S94" s="105"/>
      <c r="T94" s="105">
        <v>-23772</v>
      </c>
      <c r="U94" s="105">
        <v>-31555</v>
      </c>
    </row>
    <row r="95" spans="1:21">
      <c r="A95" s="140" t="s">
        <v>110</v>
      </c>
      <c r="B95" s="121">
        <v>3.8666999999999998E-3</v>
      </c>
      <c r="C95" s="121">
        <v>3.9773999999999999E-3</v>
      </c>
      <c r="D95" s="105">
        <v>-88617</v>
      </c>
      <c r="E95" s="170"/>
      <c r="F95" s="105">
        <v>0</v>
      </c>
      <c r="G95" s="105"/>
      <c r="H95" s="105">
        <v>0</v>
      </c>
      <c r="I95" s="105">
        <v>1402</v>
      </c>
      <c r="J95" s="112"/>
      <c r="K95" s="105">
        <v>1806</v>
      </c>
      <c r="L95" s="105">
        <v>7583</v>
      </c>
      <c r="M95" s="105">
        <v>0</v>
      </c>
      <c r="N95" s="105">
        <v>3037</v>
      </c>
      <c r="O95" s="112"/>
      <c r="P95" s="105">
        <v>-2088</v>
      </c>
      <c r="Q95" s="105">
        <v>3531</v>
      </c>
      <c r="R95" s="105">
        <v>1443</v>
      </c>
      <c r="S95" s="105"/>
      <c r="T95" s="105">
        <v>-75269</v>
      </c>
      <c r="U95" s="105">
        <v>-99912</v>
      </c>
    </row>
    <row r="96" spans="1:21">
      <c r="A96" s="140" t="s">
        <v>111</v>
      </c>
      <c r="B96" s="121">
        <v>3.0610000000000001E-4</v>
      </c>
      <c r="C96" s="121">
        <v>3.0079999999999999E-4</v>
      </c>
      <c r="D96" s="105">
        <v>-7015</v>
      </c>
      <c r="E96" s="170"/>
      <c r="F96" s="105">
        <v>0</v>
      </c>
      <c r="G96" s="105"/>
      <c r="H96" s="105">
        <v>0</v>
      </c>
      <c r="I96" s="105">
        <v>175</v>
      </c>
      <c r="J96" s="112"/>
      <c r="K96" s="105">
        <v>143</v>
      </c>
      <c r="L96" s="105">
        <v>600</v>
      </c>
      <c r="M96" s="105">
        <v>0</v>
      </c>
      <c r="N96" s="105">
        <v>67</v>
      </c>
      <c r="O96" s="112"/>
      <c r="P96" s="105">
        <v>-165</v>
      </c>
      <c r="Q96" s="105">
        <v>-32</v>
      </c>
      <c r="R96" s="105">
        <v>-197</v>
      </c>
      <c r="S96" s="105"/>
      <c r="T96" s="105">
        <v>-5959</v>
      </c>
      <c r="U96" s="105">
        <v>-7909</v>
      </c>
    </row>
    <row r="97" spans="1:21">
      <c r="A97" s="140" t="s">
        <v>112</v>
      </c>
      <c r="B97" s="121">
        <v>2.8127200000000002E-2</v>
      </c>
      <c r="C97" s="121">
        <v>2.3270099999999998E-2</v>
      </c>
      <c r="D97" s="105">
        <v>-644619</v>
      </c>
      <c r="E97" s="170"/>
      <c r="F97" s="105">
        <v>0</v>
      </c>
      <c r="G97" s="105"/>
      <c r="H97" s="105">
        <v>0</v>
      </c>
      <c r="I97" s="105">
        <v>16917</v>
      </c>
      <c r="J97" s="112"/>
      <c r="K97" s="105">
        <v>13135</v>
      </c>
      <c r="L97" s="105">
        <v>55157</v>
      </c>
      <c r="M97" s="105">
        <v>0</v>
      </c>
      <c r="N97" s="105">
        <v>61497</v>
      </c>
      <c r="O97" s="112"/>
      <c r="P97" s="105">
        <v>-15189</v>
      </c>
      <c r="Q97" s="105">
        <v>-14235</v>
      </c>
      <c r="R97" s="105">
        <v>-29424</v>
      </c>
      <c r="S97" s="105"/>
      <c r="T97" s="105">
        <v>-547524</v>
      </c>
      <c r="U97" s="105">
        <v>-726779</v>
      </c>
    </row>
    <row r="98" spans="1:21">
      <c r="A98" s="140" t="s">
        <v>113</v>
      </c>
      <c r="B98" s="121">
        <v>3.3375000000000002E-3</v>
      </c>
      <c r="C98" s="121">
        <v>2.7642000000000001E-3</v>
      </c>
      <c r="D98" s="105">
        <v>-76489</v>
      </c>
      <c r="E98" s="170"/>
      <c r="F98" s="105">
        <v>0</v>
      </c>
      <c r="G98" s="105"/>
      <c r="H98" s="105">
        <v>0</v>
      </c>
      <c r="I98" s="105">
        <v>8637</v>
      </c>
      <c r="J98" s="112"/>
      <c r="K98" s="105">
        <v>1559</v>
      </c>
      <c r="L98" s="105">
        <v>6545</v>
      </c>
      <c r="M98" s="105">
        <v>0</v>
      </c>
      <c r="N98" s="105">
        <v>7259</v>
      </c>
      <c r="O98" s="112"/>
      <c r="P98" s="105">
        <v>-1802</v>
      </c>
      <c r="Q98" s="105">
        <v>54</v>
      </c>
      <c r="R98" s="105">
        <v>-1748</v>
      </c>
      <c r="S98" s="105"/>
      <c r="T98" s="105">
        <v>-64968</v>
      </c>
      <c r="U98" s="105">
        <v>-86238</v>
      </c>
    </row>
    <row r="99" spans="1:21">
      <c r="A99" s="140" t="s">
        <v>114</v>
      </c>
      <c r="B99" s="121">
        <v>0.11755109999999999</v>
      </c>
      <c r="C99" s="121">
        <v>9.7142199999999998E-2</v>
      </c>
      <c r="D99" s="105">
        <v>-2694036</v>
      </c>
      <c r="E99" s="170"/>
      <c r="F99" s="105">
        <v>0</v>
      </c>
      <c r="G99" s="105"/>
      <c r="H99" s="105">
        <v>0</v>
      </c>
      <c r="I99" s="105">
        <v>264351</v>
      </c>
      <c r="J99" s="112"/>
      <c r="K99" s="105">
        <v>54896</v>
      </c>
      <c r="L99" s="105">
        <v>230518</v>
      </c>
      <c r="M99" s="105">
        <v>0</v>
      </c>
      <c r="N99" s="105">
        <v>258403</v>
      </c>
      <c r="O99" s="112"/>
      <c r="P99" s="105">
        <v>-63478</v>
      </c>
      <c r="Q99" s="105">
        <v>-68378</v>
      </c>
      <c r="R99" s="105">
        <v>-131856</v>
      </c>
      <c r="S99" s="105"/>
      <c r="T99" s="105">
        <v>-2288250</v>
      </c>
      <c r="U99" s="105">
        <v>-3037403</v>
      </c>
    </row>
    <row r="100" spans="1:21">
      <c r="A100" s="140" t="s">
        <v>115</v>
      </c>
      <c r="B100" s="121">
        <v>1.4002999999999999E-3</v>
      </c>
      <c r="C100" s="121">
        <v>1.405E-3</v>
      </c>
      <c r="D100" s="105">
        <v>-32092</v>
      </c>
      <c r="E100" s="170"/>
      <c r="F100" s="105">
        <v>0</v>
      </c>
      <c r="G100" s="105"/>
      <c r="H100" s="105">
        <v>0</v>
      </c>
      <c r="I100" s="105">
        <v>470</v>
      </c>
      <c r="J100" s="112"/>
      <c r="K100" s="105">
        <v>654</v>
      </c>
      <c r="L100" s="105">
        <v>2746</v>
      </c>
      <c r="M100" s="105">
        <v>0</v>
      </c>
      <c r="N100" s="105">
        <v>0</v>
      </c>
      <c r="O100" s="112"/>
      <c r="P100" s="105">
        <v>-756</v>
      </c>
      <c r="Q100" s="105">
        <v>603</v>
      </c>
      <c r="R100" s="105">
        <v>-153</v>
      </c>
      <c r="S100" s="105"/>
      <c r="T100" s="105">
        <v>-27258</v>
      </c>
      <c r="U100" s="105">
        <v>-36182</v>
      </c>
    </row>
    <row r="101" spans="1:21">
      <c r="A101" s="140" t="s">
        <v>116</v>
      </c>
      <c r="B101" s="121">
        <v>7.8390000000000003E-4</v>
      </c>
      <c r="C101" s="121">
        <v>7.3539999999999999E-4</v>
      </c>
      <c r="D101" s="105">
        <v>-17965</v>
      </c>
      <c r="E101" s="170"/>
      <c r="F101" s="105">
        <v>0</v>
      </c>
      <c r="G101" s="105"/>
      <c r="H101" s="105">
        <v>0</v>
      </c>
      <c r="I101" s="105">
        <v>1163</v>
      </c>
      <c r="J101" s="112"/>
      <c r="K101" s="105">
        <v>366</v>
      </c>
      <c r="L101" s="105">
        <v>1537</v>
      </c>
      <c r="M101" s="105">
        <v>0</v>
      </c>
      <c r="N101" s="105">
        <v>614</v>
      </c>
      <c r="O101" s="112"/>
      <c r="P101" s="105">
        <v>-423</v>
      </c>
      <c r="Q101" s="105">
        <v>3616</v>
      </c>
      <c r="R101" s="105">
        <v>3193</v>
      </c>
      <c r="S101" s="105"/>
      <c r="T101" s="105">
        <v>-15259</v>
      </c>
      <c r="U101" s="105">
        <v>-20255</v>
      </c>
    </row>
    <row r="102" spans="1:21">
      <c r="A102" s="140" t="s">
        <v>117</v>
      </c>
      <c r="B102" s="121">
        <v>6.2201000000000001E-3</v>
      </c>
      <c r="C102" s="121">
        <v>5.6359000000000001E-3</v>
      </c>
      <c r="D102" s="105">
        <v>-142552</v>
      </c>
      <c r="E102" s="170"/>
      <c r="F102" s="105">
        <v>0</v>
      </c>
      <c r="G102" s="105"/>
      <c r="H102" s="105">
        <v>0</v>
      </c>
      <c r="I102" s="105">
        <v>5090</v>
      </c>
      <c r="J102" s="112"/>
      <c r="K102" s="105">
        <v>2905</v>
      </c>
      <c r="L102" s="105">
        <v>12198</v>
      </c>
      <c r="M102" s="105">
        <v>0</v>
      </c>
      <c r="N102" s="105">
        <v>7396</v>
      </c>
      <c r="O102" s="112"/>
      <c r="P102" s="105">
        <v>-3359</v>
      </c>
      <c r="Q102" s="105">
        <v>1335</v>
      </c>
      <c r="R102" s="105">
        <v>-2024</v>
      </c>
      <c r="S102" s="105"/>
      <c r="T102" s="105">
        <v>-121080</v>
      </c>
      <c r="U102" s="105">
        <v>-160721</v>
      </c>
    </row>
    <row r="103" spans="1:21">
      <c r="A103" s="140" t="s">
        <v>118</v>
      </c>
      <c r="B103" s="121">
        <v>9.0223000000000005E-3</v>
      </c>
      <c r="C103" s="121">
        <v>8.2743999999999995E-3</v>
      </c>
      <c r="D103" s="105">
        <v>-206773</v>
      </c>
      <c r="E103" s="170"/>
      <c r="F103" s="105">
        <v>0</v>
      </c>
      <c r="G103" s="105"/>
      <c r="H103" s="105">
        <v>0</v>
      </c>
      <c r="I103" s="105">
        <v>12221</v>
      </c>
      <c r="J103" s="112"/>
      <c r="K103" s="105">
        <v>4213</v>
      </c>
      <c r="L103" s="105">
        <v>17693</v>
      </c>
      <c r="M103" s="105">
        <v>0</v>
      </c>
      <c r="N103" s="105">
        <v>9470</v>
      </c>
      <c r="O103" s="112"/>
      <c r="P103" s="105">
        <v>-4872</v>
      </c>
      <c r="Q103" s="105">
        <v>3036</v>
      </c>
      <c r="R103" s="105">
        <v>-1836</v>
      </c>
      <c r="S103" s="105"/>
      <c r="T103" s="105">
        <v>-175628</v>
      </c>
      <c r="U103" s="105">
        <v>-233127</v>
      </c>
    </row>
    <row r="104" spans="1:21">
      <c r="A104" s="140" t="s">
        <v>119</v>
      </c>
      <c r="B104" s="121">
        <v>5.0927000000000004E-3</v>
      </c>
      <c r="C104" s="121">
        <v>5.2541999999999997E-3</v>
      </c>
      <c r="D104" s="105">
        <v>-116714</v>
      </c>
      <c r="E104" s="170"/>
      <c r="F104" s="105">
        <v>0</v>
      </c>
      <c r="G104" s="105"/>
      <c r="H104" s="105">
        <v>0</v>
      </c>
      <c r="I104" s="105">
        <v>8931</v>
      </c>
      <c r="J104" s="112"/>
      <c r="K104" s="105">
        <v>2378</v>
      </c>
      <c r="L104" s="105">
        <v>9987</v>
      </c>
      <c r="M104" s="105">
        <v>0</v>
      </c>
      <c r="N104" s="105">
        <v>0</v>
      </c>
      <c r="O104" s="112"/>
      <c r="P104" s="105">
        <v>-2750</v>
      </c>
      <c r="Q104" s="105">
        <v>3545</v>
      </c>
      <c r="R104" s="105">
        <v>795</v>
      </c>
      <c r="S104" s="105"/>
      <c r="T104" s="105">
        <v>-99134</v>
      </c>
      <c r="U104" s="105">
        <v>-131590</v>
      </c>
    </row>
    <row r="105" spans="1:21">
      <c r="A105" s="140" t="s">
        <v>120</v>
      </c>
      <c r="B105" s="121">
        <v>6.2757999999999998E-3</v>
      </c>
      <c r="C105" s="121">
        <v>4.2065999999999996E-3</v>
      </c>
      <c r="D105" s="105">
        <v>-143829</v>
      </c>
      <c r="E105" s="170"/>
      <c r="F105" s="105">
        <v>0</v>
      </c>
      <c r="G105" s="105"/>
      <c r="H105" s="105">
        <v>0</v>
      </c>
      <c r="I105" s="105">
        <v>2339</v>
      </c>
      <c r="J105" s="112"/>
      <c r="K105" s="105">
        <v>2931</v>
      </c>
      <c r="L105" s="105">
        <v>12307</v>
      </c>
      <c r="M105" s="105">
        <v>0</v>
      </c>
      <c r="N105" s="105">
        <v>26199</v>
      </c>
      <c r="O105" s="112"/>
      <c r="P105" s="105">
        <v>-3389</v>
      </c>
      <c r="Q105" s="105">
        <v>-10991</v>
      </c>
      <c r="R105" s="105">
        <v>-14380</v>
      </c>
      <c r="S105" s="105"/>
      <c r="T105" s="105">
        <v>-122165</v>
      </c>
      <c r="U105" s="105">
        <v>-162160</v>
      </c>
    </row>
    <row r="106" spans="1:21">
      <c r="A106" s="140" t="s">
        <v>121</v>
      </c>
      <c r="B106" s="121">
        <v>2.9585000000000002E-3</v>
      </c>
      <c r="C106" s="121">
        <v>2.7458000000000001E-3</v>
      </c>
      <c r="D106" s="105">
        <v>-67803</v>
      </c>
      <c r="E106" s="170"/>
      <c r="F106" s="105">
        <v>0</v>
      </c>
      <c r="G106" s="105"/>
      <c r="H106" s="105">
        <v>0</v>
      </c>
      <c r="I106" s="105">
        <v>2471</v>
      </c>
      <c r="J106" s="112"/>
      <c r="K106" s="105">
        <v>1382</v>
      </c>
      <c r="L106" s="105">
        <v>5802</v>
      </c>
      <c r="M106" s="105">
        <v>0</v>
      </c>
      <c r="N106" s="105">
        <v>2693</v>
      </c>
      <c r="O106" s="112"/>
      <c r="P106" s="105">
        <v>-1598</v>
      </c>
      <c r="Q106" s="105">
        <v>709</v>
      </c>
      <c r="R106" s="105">
        <v>-889</v>
      </c>
      <c r="S106" s="105"/>
      <c r="T106" s="105">
        <v>-57590</v>
      </c>
      <c r="U106" s="105">
        <v>-76445</v>
      </c>
    </row>
    <row r="107" spans="1:21">
      <c r="A107" s="140" t="s">
        <v>122</v>
      </c>
      <c r="B107" s="121">
        <v>1.7472E-3</v>
      </c>
      <c r="C107" s="121">
        <v>1.627E-3</v>
      </c>
      <c r="D107" s="105">
        <v>-40042</v>
      </c>
      <c r="E107" s="170"/>
      <c r="F107" s="105">
        <v>0</v>
      </c>
      <c r="G107" s="105"/>
      <c r="H107" s="105">
        <v>0</v>
      </c>
      <c r="I107" s="105">
        <v>2782</v>
      </c>
      <c r="J107" s="112"/>
      <c r="K107" s="105">
        <v>816</v>
      </c>
      <c r="L107" s="105">
        <v>3426</v>
      </c>
      <c r="M107" s="105">
        <v>0</v>
      </c>
      <c r="N107" s="105">
        <v>1522</v>
      </c>
      <c r="O107" s="112"/>
      <c r="P107" s="105">
        <v>-943</v>
      </c>
      <c r="Q107" s="105">
        <v>-629</v>
      </c>
      <c r="R107" s="105">
        <v>-1572</v>
      </c>
      <c r="S107" s="105"/>
      <c r="T107" s="105">
        <v>-34011</v>
      </c>
      <c r="U107" s="105">
        <v>-45146</v>
      </c>
    </row>
    <row r="108" spans="1:21">
      <c r="A108" s="110"/>
      <c r="B108" s="119"/>
      <c r="C108" s="119"/>
      <c r="D108" s="1"/>
      <c r="E108" s="112"/>
      <c r="F108" s="113"/>
      <c r="G108" s="113"/>
      <c r="H108" s="113"/>
      <c r="I108" s="112"/>
      <c r="J108" s="112"/>
      <c r="K108" s="113"/>
      <c r="L108" s="113"/>
      <c r="M108" s="113"/>
      <c r="N108" s="112"/>
      <c r="O108" s="112"/>
      <c r="P108" s="105" t="s">
        <v>215</v>
      </c>
      <c r="Q108" s="105" t="s">
        <v>215</v>
      </c>
      <c r="R108" s="105" t="s">
        <v>215</v>
      </c>
      <c r="S108" s="105"/>
    </row>
    <row r="109" spans="1:21">
      <c r="B109" s="120"/>
      <c r="C109" s="116"/>
      <c r="D109" s="117"/>
      <c r="F109" s="1"/>
      <c r="G109" s="1"/>
      <c r="H109" s="1"/>
      <c r="I109" s="1"/>
      <c r="K109" s="1"/>
      <c r="L109" s="1"/>
      <c r="M109" s="1"/>
      <c r="N109" s="1"/>
      <c r="P109" s="183"/>
      <c r="Q109" s="183"/>
      <c r="R109" s="183"/>
    </row>
    <row r="110" spans="1:21">
      <c r="A110" s="115"/>
      <c r="D110" s="114"/>
      <c r="E110" s="118"/>
      <c r="F110" s="117"/>
      <c r="G110" s="117"/>
      <c r="H110" s="117"/>
      <c r="I110" s="117"/>
      <c r="J110" s="118"/>
      <c r="K110" s="117"/>
      <c r="L110" s="117"/>
      <c r="M110" s="117"/>
      <c r="N110" s="117"/>
      <c r="O110" s="118"/>
      <c r="P110" s="117"/>
      <c r="Q110" s="117"/>
      <c r="R110" s="117"/>
      <c r="S110" s="117"/>
    </row>
    <row r="111" spans="1:21">
      <c r="D111" s="114"/>
      <c r="F111" s="114"/>
      <c r="G111" s="114"/>
      <c r="H111" s="114"/>
      <c r="I111" s="114"/>
      <c r="J111" s="114"/>
      <c r="K111" s="114"/>
      <c r="L111" s="114"/>
      <c r="M111" s="114"/>
      <c r="N111" s="114"/>
      <c r="P111" s="114"/>
      <c r="R111" s="114"/>
      <c r="S111" s="114"/>
    </row>
    <row r="121" spans="1:1" s="144" customFormat="1">
      <c r="A121" s="144" t="s">
        <v>290</v>
      </c>
    </row>
  </sheetData>
  <sheetProtection algorithmName="SHA-512" hashValue="SpP7MKlfCf5qokHiyZIFvFrylUJ9muyGc1k8XqlGI4CCIHb+YGbGGqiyTTPwqi/FaVI0UV9Qc9DARHaITR5AZg==" saltValue="jt/tIjMwacmLzueTVswtz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225D-A703-4DF2-8101-A795A43670E3}">
  <dimension ref="A1:U121"/>
  <sheetViews>
    <sheetView workbookViewId="0">
      <pane xSplit="1" ySplit="6" topLeftCell="B7" activePane="bottomRight" state="frozen"/>
      <selection activeCell="G50" activeCellId="1" sqref="C8 G50"/>
      <selection pane="topRight" activeCell="G50" activeCellId="1" sqref="C8 G50"/>
      <selection pane="bottomLeft" activeCell="G50" activeCellId="1" sqref="C8 G50"/>
      <selection pane="bottomRight" activeCell="D21" sqref="D21"/>
    </sheetView>
  </sheetViews>
  <sheetFormatPr defaultRowHeight="15"/>
  <cols>
    <col min="1" max="1" width="30.85546875" customWidth="1"/>
    <col min="2" max="2" width="12.140625" customWidth="1"/>
    <col min="3" max="3" width="14.42578125" customWidth="1"/>
    <col min="4" max="4" width="16" bestFit="1" customWidth="1"/>
    <col min="5" max="5" width="3.42578125" customWidth="1"/>
    <col min="6" max="6" width="16.28515625" customWidth="1"/>
    <col min="7" max="7" width="15.7109375" customWidth="1"/>
    <col min="8" max="8" width="13.7109375" customWidth="1"/>
    <col min="9" max="9" width="14.85546875" customWidth="1"/>
    <col min="10" max="10" width="3.28515625" customWidth="1"/>
    <col min="11" max="11" width="18.28515625" customWidth="1"/>
    <col min="12" max="12" width="15.7109375" customWidth="1"/>
    <col min="13" max="13" width="14" bestFit="1" customWidth="1"/>
    <col min="14" max="14" width="15.7109375" customWidth="1"/>
    <col min="15" max="15" width="3.28515625" customWidth="1"/>
    <col min="16" max="16" width="14.140625" customWidth="1"/>
    <col min="17" max="17" width="19.140625" customWidth="1"/>
    <col min="18" max="18" width="12.85546875" customWidth="1"/>
    <col min="19" max="19" width="2.7109375" customWidth="1"/>
    <col min="20" max="21" width="15" bestFit="1" customWidth="1"/>
  </cols>
  <sheetData>
    <row r="1" spans="1:21">
      <c r="A1" s="169" t="str">
        <f>+'Changes to Update Template '!C20</f>
        <v>Measurement date 6/30/2020</v>
      </c>
      <c r="B1" s="168">
        <f>+B2-B3</f>
        <v>0</v>
      </c>
      <c r="C1" s="168">
        <f>+C2-C3</f>
        <v>0</v>
      </c>
      <c r="D1" s="171">
        <f>+D2-D3</f>
        <v>0</v>
      </c>
      <c r="E1" s="106"/>
      <c r="F1" s="171">
        <f t="shared" ref="F1:I1" si="0">+F2-F3</f>
        <v>0</v>
      </c>
      <c r="G1" s="171">
        <f t="shared" si="0"/>
        <v>0</v>
      </c>
      <c r="H1" s="171">
        <f t="shared" si="0"/>
        <v>0</v>
      </c>
      <c r="I1" s="171">
        <f t="shared" si="0"/>
        <v>0</v>
      </c>
      <c r="J1" s="106"/>
      <c r="K1" s="171">
        <f t="shared" ref="K1:U1" si="1">+K2-K3</f>
        <v>0</v>
      </c>
      <c r="L1" s="171">
        <f t="shared" si="1"/>
        <v>0</v>
      </c>
      <c r="M1" s="171">
        <f t="shared" si="1"/>
        <v>0</v>
      </c>
      <c r="N1" s="171">
        <f t="shared" si="1"/>
        <v>0</v>
      </c>
      <c r="O1" s="106"/>
      <c r="P1" s="171">
        <f t="shared" si="1"/>
        <v>0</v>
      </c>
      <c r="Q1" s="171">
        <f t="shared" si="1"/>
        <v>0</v>
      </c>
      <c r="R1" s="171">
        <f t="shared" si="1"/>
        <v>0</v>
      </c>
      <c r="S1" s="171"/>
      <c r="T1" s="171">
        <f t="shared" si="1"/>
        <v>0</v>
      </c>
      <c r="U1" s="171">
        <f t="shared" si="1"/>
        <v>0</v>
      </c>
    </row>
    <row r="2" spans="1:21">
      <c r="A2" s="169" t="s">
        <v>210</v>
      </c>
      <c r="B2" s="167">
        <f>SUM(B7:B107)</f>
        <v>0.99999999999999978</v>
      </c>
      <c r="C2" s="167">
        <f>SUM(C7:C107)</f>
        <v>1.0000000000000002</v>
      </c>
      <c r="D2" s="171">
        <f>SUM(D7:D107)</f>
        <v>-19741995</v>
      </c>
      <c r="E2" s="106"/>
      <c r="F2" s="171">
        <f t="shared" ref="F2:I2" si="2">SUM(F7:F107)</f>
        <v>0</v>
      </c>
      <c r="G2" s="171">
        <f t="shared" si="2"/>
        <v>202005</v>
      </c>
      <c r="H2" s="171">
        <f t="shared" si="2"/>
        <v>0</v>
      </c>
      <c r="I2" s="171">
        <f t="shared" si="2"/>
        <v>1969176</v>
      </c>
      <c r="J2" s="106"/>
      <c r="K2" s="171">
        <f t="shared" ref="K2" si="3">SUM(K7:K107)</f>
        <v>952002</v>
      </c>
      <c r="L2" s="171">
        <f t="shared" ref="L2:M2" si="4">SUM(L7:L107)</f>
        <v>0</v>
      </c>
      <c r="M2" s="171">
        <f t="shared" si="4"/>
        <v>0</v>
      </c>
      <c r="N2" s="171">
        <f t="shared" ref="N2" si="5">SUM(N7:N107)</f>
        <v>1969185</v>
      </c>
      <c r="O2" s="106"/>
      <c r="P2" s="171">
        <f t="shared" ref="P2:Q2" si="6">SUM(P7:P107)</f>
        <v>1330001</v>
      </c>
      <c r="Q2" s="171">
        <f t="shared" si="6"/>
        <v>-1</v>
      </c>
      <c r="R2" s="171">
        <f t="shared" ref="R2" si="7">SUM(R7:R107)</f>
        <v>1330000</v>
      </c>
      <c r="S2" s="171"/>
      <c r="T2" s="171">
        <f t="shared" ref="T2:U2" si="8">SUM(T7:T107)</f>
        <v>-16319004</v>
      </c>
      <c r="U2" s="171">
        <f t="shared" si="8"/>
        <v>-22635999</v>
      </c>
    </row>
    <row r="3" spans="1:21" s="104" customFormat="1">
      <c r="A3" s="163"/>
      <c r="B3" s="167">
        <v>1</v>
      </c>
      <c r="C3" s="167">
        <v>1</v>
      </c>
      <c r="D3" s="171">
        <v>-19741995</v>
      </c>
      <c r="E3" s="106"/>
      <c r="F3" s="171">
        <v>0</v>
      </c>
      <c r="G3" s="171">
        <v>202005</v>
      </c>
      <c r="H3" s="171">
        <v>0</v>
      </c>
      <c r="I3" s="171">
        <v>1969176</v>
      </c>
      <c r="J3" s="106"/>
      <c r="K3" s="171">
        <v>952002</v>
      </c>
      <c r="L3" s="171">
        <v>0</v>
      </c>
      <c r="M3" s="171">
        <v>0</v>
      </c>
      <c r="N3" s="171">
        <v>1969185</v>
      </c>
      <c r="O3" s="106"/>
      <c r="P3" s="171">
        <v>1330001</v>
      </c>
      <c r="Q3" s="171">
        <v>-1</v>
      </c>
      <c r="R3" s="171">
        <v>1330000</v>
      </c>
      <c r="S3" s="106"/>
      <c r="T3" s="171">
        <v>-16319004</v>
      </c>
      <c r="U3" s="171">
        <v>-22635999</v>
      </c>
    </row>
    <row r="4" spans="1:21">
      <c r="A4" s="106"/>
      <c r="B4" s="167"/>
      <c r="C4" s="167"/>
      <c r="D4" s="171"/>
      <c r="E4" s="106"/>
      <c r="F4" s="106"/>
      <c r="G4" s="106"/>
      <c r="H4" s="106"/>
      <c r="I4" s="106"/>
      <c r="J4" s="106"/>
      <c r="K4" s="106"/>
      <c r="L4" s="106"/>
      <c r="M4" s="106"/>
      <c r="N4" s="106"/>
      <c r="O4" s="106"/>
      <c r="P4" s="106"/>
      <c r="Q4" s="106"/>
      <c r="R4" s="106"/>
      <c r="S4" s="106"/>
    </row>
    <row r="5" spans="1:21">
      <c r="A5" s="104"/>
      <c r="B5" s="104"/>
      <c r="C5" s="104"/>
      <c r="D5" s="104"/>
      <c r="E5" s="104"/>
      <c r="F5" s="107" t="s">
        <v>2</v>
      </c>
      <c r="G5" s="107"/>
      <c r="H5" s="107"/>
      <c r="I5" s="107"/>
      <c r="J5" s="104"/>
      <c r="K5" s="107" t="s">
        <v>3</v>
      </c>
      <c r="L5" s="107"/>
      <c r="M5" s="107"/>
      <c r="N5" s="107"/>
      <c r="O5" s="104"/>
      <c r="P5" s="107" t="s">
        <v>4</v>
      </c>
      <c r="Q5" s="107"/>
      <c r="R5" s="107"/>
      <c r="S5" s="124" t="s">
        <v>211</v>
      </c>
    </row>
    <row r="6" spans="1:21" ht="157.5" customHeight="1">
      <c r="A6" s="109" t="s">
        <v>173</v>
      </c>
      <c r="B6" s="109" t="s">
        <v>151</v>
      </c>
      <c r="C6" s="109" t="s">
        <v>152</v>
      </c>
      <c r="D6" s="109" t="s">
        <v>221</v>
      </c>
      <c r="E6" s="109"/>
      <c r="F6" s="109" t="s">
        <v>5</v>
      </c>
      <c r="G6" s="109" t="s">
        <v>6</v>
      </c>
      <c r="H6" s="109" t="s">
        <v>7</v>
      </c>
      <c r="I6" s="109" t="s">
        <v>8</v>
      </c>
      <c r="J6" s="109"/>
      <c r="K6" s="109" t="s">
        <v>5</v>
      </c>
      <c r="L6" s="109" t="s">
        <v>212</v>
      </c>
      <c r="M6" s="109" t="s">
        <v>7</v>
      </c>
      <c r="N6" s="109" t="s">
        <v>8</v>
      </c>
      <c r="O6" s="109"/>
      <c r="P6" s="109" t="s">
        <v>9</v>
      </c>
      <c r="Q6" s="109" t="s">
        <v>10</v>
      </c>
      <c r="R6" s="109" t="s">
        <v>11</v>
      </c>
      <c r="S6" s="109"/>
      <c r="T6" s="148" t="s">
        <v>213</v>
      </c>
      <c r="U6" s="148" t="s">
        <v>214</v>
      </c>
    </row>
    <row r="7" spans="1:21">
      <c r="A7" s="110" t="s">
        <v>208</v>
      </c>
      <c r="B7" s="125">
        <v>0</v>
      </c>
      <c r="C7" s="125">
        <v>0</v>
      </c>
      <c r="D7" s="125">
        <v>0</v>
      </c>
      <c r="E7" s="125"/>
      <c r="F7" s="125">
        <v>0</v>
      </c>
      <c r="G7" s="125">
        <v>0</v>
      </c>
      <c r="H7" s="125">
        <v>0</v>
      </c>
      <c r="I7" s="125">
        <v>0</v>
      </c>
      <c r="J7" s="125"/>
      <c r="K7" s="125">
        <v>0</v>
      </c>
      <c r="L7" s="125">
        <v>0</v>
      </c>
      <c r="M7" s="125">
        <v>0</v>
      </c>
      <c r="N7" s="125">
        <v>0</v>
      </c>
      <c r="O7" s="125"/>
      <c r="P7" s="125">
        <v>0</v>
      </c>
      <c r="Q7" s="125">
        <v>0</v>
      </c>
      <c r="R7" s="125">
        <v>0</v>
      </c>
      <c r="S7" s="125"/>
      <c r="T7" s="104"/>
      <c r="U7" s="104"/>
    </row>
    <row r="8" spans="1:21">
      <c r="A8" s="140" t="s">
        <v>24</v>
      </c>
      <c r="B8" s="121">
        <v>1.4237E-2</v>
      </c>
      <c r="C8" s="121">
        <v>1.5755000000000002E-2</v>
      </c>
      <c r="D8" s="122">
        <v>-281067</v>
      </c>
      <c r="E8" s="170"/>
      <c r="F8" s="122">
        <v>0</v>
      </c>
      <c r="G8" s="122">
        <v>2876</v>
      </c>
      <c r="H8" s="122">
        <v>0</v>
      </c>
      <c r="I8" s="122">
        <v>22054</v>
      </c>
      <c r="J8" s="112"/>
      <c r="K8" s="122">
        <v>13554</v>
      </c>
      <c r="L8" s="122"/>
      <c r="M8" s="122">
        <v>0</v>
      </c>
      <c r="N8" s="122">
        <v>1727</v>
      </c>
      <c r="O8" s="112"/>
      <c r="P8" s="122">
        <v>18935</v>
      </c>
      <c r="Q8" s="122">
        <v>8073</v>
      </c>
      <c r="R8" s="122">
        <v>27008</v>
      </c>
      <c r="S8" s="122"/>
      <c r="T8" s="122">
        <v>-232334</v>
      </c>
      <c r="U8" s="122">
        <v>-322269</v>
      </c>
    </row>
    <row r="9" spans="1:21">
      <c r="A9" s="140" t="s">
        <v>25</v>
      </c>
      <c r="B9" s="121">
        <v>2.5801999999999999E-3</v>
      </c>
      <c r="C9" s="121">
        <v>2.8513000000000002E-3</v>
      </c>
      <c r="D9" s="105">
        <v>-50938</v>
      </c>
      <c r="E9" s="170"/>
      <c r="F9" s="105">
        <v>0</v>
      </c>
      <c r="G9" s="105">
        <v>521</v>
      </c>
      <c r="H9" s="105">
        <v>0</v>
      </c>
      <c r="I9" s="105">
        <v>3938</v>
      </c>
      <c r="J9" s="112"/>
      <c r="K9" s="105">
        <v>2456</v>
      </c>
      <c r="L9" s="105"/>
      <c r="M9" s="105">
        <v>0</v>
      </c>
      <c r="N9" s="105">
        <v>586</v>
      </c>
      <c r="O9" s="112"/>
      <c r="P9" s="105">
        <v>3432</v>
      </c>
      <c r="Q9" s="105">
        <v>1334</v>
      </c>
      <c r="R9" s="105">
        <v>4766</v>
      </c>
      <c r="S9" s="105"/>
      <c r="T9" s="105">
        <v>-42106</v>
      </c>
      <c r="U9" s="105">
        <v>-58405</v>
      </c>
    </row>
    <row r="10" spans="1:21">
      <c r="A10" s="140" t="s">
        <v>26</v>
      </c>
      <c r="B10" s="121">
        <v>1.4319999999999999E-3</v>
      </c>
      <c r="C10" s="121">
        <v>1.5004E-3</v>
      </c>
      <c r="D10" s="105">
        <v>-28271</v>
      </c>
      <c r="E10" s="170"/>
      <c r="F10" s="105">
        <v>0</v>
      </c>
      <c r="G10" s="105">
        <v>289</v>
      </c>
      <c r="H10" s="105">
        <v>0</v>
      </c>
      <c r="I10" s="105">
        <v>994</v>
      </c>
      <c r="J10" s="112"/>
      <c r="K10" s="105">
        <v>1363</v>
      </c>
      <c r="L10" s="105"/>
      <c r="M10" s="105">
        <v>0</v>
      </c>
      <c r="N10" s="105">
        <v>235</v>
      </c>
      <c r="O10" s="112"/>
      <c r="P10" s="105">
        <v>1905</v>
      </c>
      <c r="Q10" s="105">
        <v>312</v>
      </c>
      <c r="R10" s="105">
        <v>2217</v>
      </c>
      <c r="S10" s="105"/>
      <c r="T10" s="105">
        <v>-23369</v>
      </c>
      <c r="U10" s="105">
        <v>-32415</v>
      </c>
    </row>
    <row r="11" spans="1:21">
      <c r="A11" s="140" t="s">
        <v>27</v>
      </c>
      <c r="B11" s="121">
        <v>1.5166999999999999E-3</v>
      </c>
      <c r="C11" s="121">
        <v>1.7306000000000001E-3</v>
      </c>
      <c r="D11" s="105">
        <v>-29943</v>
      </c>
      <c r="E11" s="170"/>
      <c r="F11" s="105">
        <v>0</v>
      </c>
      <c r="G11" s="105">
        <v>306</v>
      </c>
      <c r="H11" s="105">
        <v>0</v>
      </c>
      <c r="I11" s="105">
        <v>3109</v>
      </c>
      <c r="J11" s="112"/>
      <c r="K11" s="105">
        <v>1444</v>
      </c>
      <c r="L11" s="105"/>
      <c r="M11" s="105">
        <v>0</v>
      </c>
      <c r="N11" s="105">
        <v>359</v>
      </c>
      <c r="O11" s="112"/>
      <c r="P11" s="105">
        <v>2017</v>
      </c>
      <c r="Q11" s="105">
        <v>1055</v>
      </c>
      <c r="R11" s="105">
        <v>3072</v>
      </c>
      <c r="S11" s="105"/>
      <c r="T11" s="105">
        <v>-24751</v>
      </c>
      <c r="U11" s="105">
        <v>-34332</v>
      </c>
    </row>
    <row r="12" spans="1:21">
      <c r="A12" s="140" t="s">
        <v>28</v>
      </c>
      <c r="B12" s="121">
        <v>2.9805999999999999E-3</v>
      </c>
      <c r="C12" s="121">
        <v>3.4716E-3</v>
      </c>
      <c r="D12" s="105">
        <v>-58843</v>
      </c>
      <c r="E12" s="170"/>
      <c r="F12" s="105">
        <v>0</v>
      </c>
      <c r="G12" s="105">
        <v>602</v>
      </c>
      <c r="H12" s="105">
        <v>0</v>
      </c>
      <c r="I12" s="105">
        <v>7132</v>
      </c>
      <c r="J12" s="112"/>
      <c r="K12" s="105">
        <v>2838</v>
      </c>
      <c r="L12" s="105"/>
      <c r="M12" s="105">
        <v>0</v>
      </c>
      <c r="N12" s="105">
        <v>270</v>
      </c>
      <c r="O12" s="112"/>
      <c r="P12" s="105">
        <v>3964</v>
      </c>
      <c r="Q12" s="105">
        <v>2945</v>
      </c>
      <c r="R12" s="105">
        <v>6909</v>
      </c>
      <c r="S12" s="105"/>
      <c r="T12" s="105">
        <v>-48640</v>
      </c>
      <c r="U12" s="105">
        <v>-67469</v>
      </c>
    </row>
    <row r="13" spans="1:21">
      <c r="A13" s="140" t="s">
        <v>29</v>
      </c>
      <c r="B13" s="121">
        <v>2.875E-3</v>
      </c>
      <c r="C13" s="121">
        <v>4.1438999999999998E-3</v>
      </c>
      <c r="D13" s="105">
        <v>-56758</v>
      </c>
      <c r="E13" s="170"/>
      <c r="F13" s="105">
        <v>0</v>
      </c>
      <c r="G13" s="105">
        <v>581</v>
      </c>
      <c r="H13" s="105">
        <v>0</v>
      </c>
      <c r="I13" s="105">
        <v>18436</v>
      </c>
      <c r="J13" s="112"/>
      <c r="K13" s="105">
        <v>2737</v>
      </c>
      <c r="L13" s="105"/>
      <c r="M13" s="105">
        <v>0</v>
      </c>
      <c r="N13" s="105">
        <v>8770</v>
      </c>
      <c r="O13" s="112"/>
      <c r="P13" s="105">
        <v>3824</v>
      </c>
      <c r="Q13" s="105">
        <v>-3920</v>
      </c>
      <c r="R13" s="105">
        <v>-96</v>
      </c>
      <c r="S13" s="105"/>
      <c r="T13" s="105">
        <v>-46917</v>
      </c>
      <c r="U13" s="105">
        <v>-65079</v>
      </c>
    </row>
    <row r="14" spans="1:21">
      <c r="A14" s="140" t="s">
        <v>30</v>
      </c>
      <c r="B14" s="121">
        <v>4.0492999999999996E-3</v>
      </c>
      <c r="C14" s="121">
        <v>4.5899000000000001E-3</v>
      </c>
      <c r="D14" s="105">
        <v>-79941</v>
      </c>
      <c r="E14" s="170"/>
      <c r="F14" s="105">
        <v>0</v>
      </c>
      <c r="G14" s="105">
        <v>818</v>
      </c>
      <c r="H14" s="105">
        <v>0</v>
      </c>
      <c r="I14" s="105">
        <v>7854</v>
      </c>
      <c r="J14" s="112"/>
      <c r="K14" s="105">
        <v>3855</v>
      </c>
      <c r="L14" s="105"/>
      <c r="M14" s="105">
        <v>0</v>
      </c>
      <c r="N14" s="105">
        <v>272</v>
      </c>
      <c r="O14" s="112"/>
      <c r="P14" s="105">
        <v>5386</v>
      </c>
      <c r="Q14" s="105">
        <v>1248</v>
      </c>
      <c r="R14" s="105">
        <v>6634</v>
      </c>
      <c r="S14" s="105"/>
      <c r="T14" s="105">
        <v>-66081</v>
      </c>
      <c r="U14" s="105">
        <v>-91660</v>
      </c>
    </row>
    <row r="15" spans="1:21">
      <c r="A15" s="140" t="s">
        <v>31</v>
      </c>
      <c r="B15" s="121">
        <v>9.634E-4</v>
      </c>
      <c r="C15" s="121">
        <v>1.1714E-3</v>
      </c>
      <c r="D15" s="105">
        <v>-19019</v>
      </c>
      <c r="E15" s="170"/>
      <c r="F15" s="105">
        <v>0</v>
      </c>
      <c r="G15" s="105">
        <v>195</v>
      </c>
      <c r="H15" s="105">
        <v>0</v>
      </c>
      <c r="I15" s="105">
        <v>3435</v>
      </c>
      <c r="J15" s="112"/>
      <c r="K15" s="105">
        <v>917</v>
      </c>
      <c r="L15" s="105"/>
      <c r="M15" s="105">
        <v>0</v>
      </c>
      <c r="N15" s="105">
        <v>0</v>
      </c>
      <c r="O15" s="112"/>
      <c r="P15" s="105">
        <v>1281</v>
      </c>
      <c r="Q15" s="105">
        <v>1148</v>
      </c>
      <c r="R15" s="105">
        <v>2429</v>
      </c>
      <c r="S15" s="105"/>
      <c r="T15" s="105">
        <v>-15722</v>
      </c>
      <c r="U15" s="105">
        <v>-21808</v>
      </c>
    </row>
    <row r="16" spans="1:21">
      <c r="A16" s="140" t="s">
        <v>32</v>
      </c>
      <c r="B16" s="121">
        <v>1.9661000000000001E-3</v>
      </c>
      <c r="C16" s="121">
        <v>2.4632E-3</v>
      </c>
      <c r="D16" s="105">
        <v>-38815</v>
      </c>
      <c r="E16" s="170"/>
      <c r="F16" s="105">
        <v>0</v>
      </c>
      <c r="G16" s="105">
        <v>397</v>
      </c>
      <c r="H16" s="105">
        <v>0</v>
      </c>
      <c r="I16" s="105">
        <v>7663</v>
      </c>
      <c r="J16" s="112"/>
      <c r="K16" s="105">
        <v>1872</v>
      </c>
      <c r="L16" s="105"/>
      <c r="M16" s="105">
        <v>0</v>
      </c>
      <c r="N16" s="105">
        <v>0</v>
      </c>
      <c r="O16" s="112"/>
      <c r="P16" s="105">
        <v>2615</v>
      </c>
      <c r="Q16" s="105">
        <v>2983</v>
      </c>
      <c r="R16" s="105">
        <v>5598</v>
      </c>
      <c r="S16" s="105"/>
      <c r="T16" s="105">
        <v>-32085</v>
      </c>
      <c r="U16" s="105">
        <v>-44505</v>
      </c>
    </row>
    <row r="17" spans="1:21">
      <c r="A17" s="140" t="s">
        <v>33</v>
      </c>
      <c r="B17" s="121">
        <v>1.9396699999999999E-2</v>
      </c>
      <c r="C17" s="121">
        <v>2.5120699999999999E-2</v>
      </c>
      <c r="D17" s="105">
        <v>-382930</v>
      </c>
      <c r="E17" s="170"/>
      <c r="F17" s="105">
        <v>0</v>
      </c>
      <c r="G17" s="105">
        <v>3918</v>
      </c>
      <c r="H17" s="105">
        <v>0</v>
      </c>
      <c r="I17" s="105">
        <v>83164</v>
      </c>
      <c r="J17" s="112"/>
      <c r="K17" s="105">
        <v>18466</v>
      </c>
      <c r="L17" s="105"/>
      <c r="M17" s="105">
        <v>0</v>
      </c>
      <c r="N17" s="105">
        <v>23259</v>
      </c>
      <c r="O17" s="112"/>
      <c r="P17" s="105">
        <v>25798</v>
      </c>
      <c r="Q17" s="105">
        <v>-10913</v>
      </c>
      <c r="R17" s="105">
        <v>14885</v>
      </c>
      <c r="S17" s="105"/>
      <c r="T17" s="105">
        <v>-316535</v>
      </c>
      <c r="U17" s="105">
        <v>-439064</v>
      </c>
    </row>
    <row r="18" spans="1:21">
      <c r="A18" s="140" t="s">
        <v>34</v>
      </c>
      <c r="B18" s="121">
        <v>2.89296E-2</v>
      </c>
      <c r="C18" s="121">
        <v>3.1788799999999999E-2</v>
      </c>
      <c r="D18" s="105">
        <v>-571128</v>
      </c>
      <c r="E18" s="170"/>
      <c r="F18" s="105">
        <v>0</v>
      </c>
      <c r="G18" s="105">
        <v>5844</v>
      </c>
      <c r="H18" s="105">
        <v>0</v>
      </c>
      <c r="I18" s="105">
        <v>65769</v>
      </c>
      <c r="J18" s="112"/>
      <c r="K18" s="105">
        <v>27541</v>
      </c>
      <c r="L18" s="105"/>
      <c r="M18" s="105">
        <v>0</v>
      </c>
      <c r="N18" s="105">
        <v>0</v>
      </c>
      <c r="O18" s="112"/>
      <c r="P18" s="105">
        <v>38476</v>
      </c>
      <c r="Q18" s="105">
        <v>34132</v>
      </c>
      <c r="R18" s="105">
        <v>72608</v>
      </c>
      <c r="S18" s="105"/>
      <c r="T18" s="105">
        <v>-472102</v>
      </c>
      <c r="U18" s="105">
        <v>-654850</v>
      </c>
    </row>
    <row r="19" spans="1:21">
      <c r="A19" s="140" t="s">
        <v>35</v>
      </c>
      <c r="B19" s="121">
        <v>8.5412000000000005E-3</v>
      </c>
      <c r="C19" s="121">
        <v>1.3018500000000001E-2</v>
      </c>
      <c r="D19" s="105">
        <v>-168620</v>
      </c>
      <c r="E19" s="170"/>
      <c r="F19" s="105">
        <v>0</v>
      </c>
      <c r="G19" s="105">
        <v>1725</v>
      </c>
      <c r="H19" s="105">
        <v>0</v>
      </c>
      <c r="I19" s="105">
        <v>65050</v>
      </c>
      <c r="J19" s="112"/>
      <c r="K19" s="105">
        <v>8131</v>
      </c>
      <c r="L19" s="105"/>
      <c r="M19" s="105">
        <v>0</v>
      </c>
      <c r="N19" s="105">
        <v>14222</v>
      </c>
      <c r="O19" s="112"/>
      <c r="P19" s="105">
        <v>11360</v>
      </c>
      <c r="Q19" s="105">
        <v>-1461</v>
      </c>
      <c r="R19" s="105">
        <v>9899</v>
      </c>
      <c r="S19" s="105"/>
      <c r="T19" s="105">
        <v>-139384</v>
      </c>
      <c r="U19" s="105">
        <v>-193339</v>
      </c>
    </row>
    <row r="20" spans="1:21">
      <c r="A20" s="140" t="s">
        <v>36</v>
      </c>
      <c r="B20" s="121">
        <v>2.0715899999999999E-2</v>
      </c>
      <c r="C20" s="121">
        <v>2.2804499999999998E-2</v>
      </c>
      <c r="D20" s="105">
        <v>-408973</v>
      </c>
      <c r="E20" s="170"/>
      <c r="F20" s="105">
        <v>0</v>
      </c>
      <c r="G20" s="105">
        <v>4185</v>
      </c>
      <c r="H20" s="105">
        <v>0</v>
      </c>
      <c r="I20" s="105">
        <v>38057</v>
      </c>
      <c r="J20" s="112"/>
      <c r="K20" s="105">
        <v>19722</v>
      </c>
      <c r="L20" s="105"/>
      <c r="M20" s="105">
        <v>0</v>
      </c>
      <c r="N20" s="105">
        <v>0</v>
      </c>
      <c r="O20" s="112"/>
      <c r="P20" s="105">
        <v>27552</v>
      </c>
      <c r="Q20" s="105">
        <v>15225</v>
      </c>
      <c r="R20" s="105">
        <v>42777</v>
      </c>
      <c r="S20" s="105"/>
      <c r="T20" s="105">
        <v>-338063</v>
      </c>
      <c r="U20" s="105">
        <v>-468925</v>
      </c>
    </row>
    <row r="21" spans="1:21">
      <c r="A21" s="140" t="s">
        <v>37</v>
      </c>
      <c r="B21" s="121">
        <v>6.1246E-3</v>
      </c>
      <c r="C21" s="121">
        <v>6.8684000000000002E-3</v>
      </c>
      <c r="D21" s="105">
        <v>-120912</v>
      </c>
      <c r="E21" s="170"/>
      <c r="F21" s="105">
        <v>0</v>
      </c>
      <c r="G21" s="105">
        <v>1237</v>
      </c>
      <c r="H21" s="105">
        <v>0</v>
      </c>
      <c r="I21" s="105">
        <v>10806</v>
      </c>
      <c r="J21" s="112"/>
      <c r="K21" s="105">
        <v>5831</v>
      </c>
      <c r="L21" s="105"/>
      <c r="M21" s="105">
        <v>0</v>
      </c>
      <c r="N21" s="105">
        <v>1172</v>
      </c>
      <c r="O21" s="112"/>
      <c r="P21" s="105">
        <v>8146</v>
      </c>
      <c r="Q21" s="105">
        <v>8290</v>
      </c>
      <c r="R21" s="105">
        <v>16436</v>
      </c>
      <c r="S21" s="105"/>
      <c r="T21" s="105">
        <v>-99947</v>
      </c>
      <c r="U21" s="105">
        <v>-138636</v>
      </c>
    </row>
    <row r="22" spans="1:21">
      <c r="A22" s="140" t="s">
        <v>38</v>
      </c>
      <c r="B22" s="121">
        <v>1.0122E-3</v>
      </c>
      <c r="C22" s="121">
        <v>1.1213E-3</v>
      </c>
      <c r="D22" s="105">
        <v>-19983</v>
      </c>
      <c r="E22" s="170"/>
      <c r="F22" s="105">
        <v>0</v>
      </c>
      <c r="G22" s="105">
        <v>204</v>
      </c>
      <c r="H22" s="105">
        <v>0</v>
      </c>
      <c r="I22" s="105">
        <v>1585</v>
      </c>
      <c r="J22" s="112"/>
      <c r="K22" s="105">
        <v>964</v>
      </c>
      <c r="L22" s="105"/>
      <c r="M22" s="105">
        <v>0</v>
      </c>
      <c r="N22" s="105">
        <v>402</v>
      </c>
      <c r="O22" s="112"/>
      <c r="P22" s="105">
        <v>1346</v>
      </c>
      <c r="Q22" s="105">
        <v>20</v>
      </c>
      <c r="R22" s="105">
        <v>1366</v>
      </c>
      <c r="S22" s="105"/>
      <c r="T22" s="105">
        <v>-16518</v>
      </c>
      <c r="U22" s="105">
        <v>-22912</v>
      </c>
    </row>
    <row r="23" spans="1:21">
      <c r="A23" s="140" t="s">
        <v>39</v>
      </c>
      <c r="B23" s="121">
        <v>9.0764000000000001E-3</v>
      </c>
      <c r="C23" s="121">
        <v>1.0663000000000001E-2</v>
      </c>
      <c r="D23" s="105">
        <v>-179186</v>
      </c>
      <c r="E23" s="170"/>
      <c r="F23" s="105">
        <v>0</v>
      </c>
      <c r="G23" s="105">
        <v>1833</v>
      </c>
      <c r="H23" s="105">
        <v>0</v>
      </c>
      <c r="I23" s="105">
        <v>23052</v>
      </c>
      <c r="J23" s="112"/>
      <c r="K23" s="105">
        <v>8641</v>
      </c>
      <c r="L23" s="105"/>
      <c r="M23" s="105">
        <v>0</v>
      </c>
      <c r="N23" s="105">
        <v>9155</v>
      </c>
      <c r="O23" s="112"/>
      <c r="P23" s="105">
        <v>12072</v>
      </c>
      <c r="Q23" s="105">
        <v>23156</v>
      </c>
      <c r="R23" s="105">
        <v>35228</v>
      </c>
      <c r="S23" s="105"/>
      <c r="T23" s="105">
        <v>-148118</v>
      </c>
      <c r="U23" s="105">
        <v>-205453</v>
      </c>
    </row>
    <row r="24" spans="1:21">
      <c r="A24" s="140" t="s">
        <v>40</v>
      </c>
      <c r="B24" s="121">
        <v>1.4601E-3</v>
      </c>
      <c r="C24" s="121">
        <v>1.2042000000000001E-3</v>
      </c>
      <c r="D24" s="105">
        <v>-28825</v>
      </c>
      <c r="E24" s="170"/>
      <c r="F24" s="105">
        <v>0</v>
      </c>
      <c r="G24" s="105">
        <v>295</v>
      </c>
      <c r="H24" s="105">
        <v>0</v>
      </c>
      <c r="I24" s="105">
        <v>3347</v>
      </c>
      <c r="J24" s="112"/>
      <c r="K24" s="105">
        <v>1390</v>
      </c>
      <c r="L24" s="105"/>
      <c r="M24" s="105">
        <v>0</v>
      </c>
      <c r="N24" s="105">
        <v>3718</v>
      </c>
      <c r="O24" s="112"/>
      <c r="P24" s="105">
        <v>1942</v>
      </c>
      <c r="Q24" s="105">
        <v>2507</v>
      </c>
      <c r="R24" s="105">
        <v>4449</v>
      </c>
      <c r="S24" s="105"/>
      <c r="T24" s="105">
        <v>-23827</v>
      </c>
      <c r="U24" s="105">
        <v>-33051</v>
      </c>
    </row>
    <row r="25" spans="1:21">
      <c r="A25" s="140" t="s">
        <v>41</v>
      </c>
      <c r="B25" s="121">
        <v>1.4257199999999999E-2</v>
      </c>
      <c r="C25" s="121">
        <v>1.6183199999999998E-2</v>
      </c>
      <c r="D25" s="105">
        <v>-281466</v>
      </c>
      <c r="E25" s="170"/>
      <c r="F25" s="105">
        <v>0</v>
      </c>
      <c r="G25" s="105">
        <v>2880</v>
      </c>
      <c r="H25" s="105">
        <v>0</v>
      </c>
      <c r="I25" s="105">
        <v>29880</v>
      </c>
      <c r="J25" s="112"/>
      <c r="K25" s="105">
        <v>13573</v>
      </c>
      <c r="L25" s="105"/>
      <c r="M25" s="105">
        <v>0</v>
      </c>
      <c r="N25" s="105">
        <v>0</v>
      </c>
      <c r="O25" s="112"/>
      <c r="P25" s="105">
        <v>18962</v>
      </c>
      <c r="Q25" s="105">
        <v>13768</v>
      </c>
      <c r="R25" s="105">
        <v>32730</v>
      </c>
      <c r="S25" s="105"/>
      <c r="T25" s="105">
        <v>-232663</v>
      </c>
      <c r="U25" s="105">
        <v>-322726</v>
      </c>
    </row>
    <row r="26" spans="1:21">
      <c r="A26" s="140" t="s">
        <v>42</v>
      </c>
      <c r="B26" s="121">
        <v>7.2585000000000002E-3</v>
      </c>
      <c r="C26" s="121">
        <v>8.7805000000000001E-3</v>
      </c>
      <c r="D26" s="105">
        <v>-143297</v>
      </c>
      <c r="E26" s="170"/>
      <c r="F26" s="105">
        <v>0</v>
      </c>
      <c r="G26" s="105">
        <v>1466</v>
      </c>
      <c r="H26" s="105">
        <v>0</v>
      </c>
      <c r="I26" s="105">
        <v>22112</v>
      </c>
      <c r="J26" s="112"/>
      <c r="K26" s="105">
        <v>6910</v>
      </c>
      <c r="L26" s="105"/>
      <c r="M26" s="105">
        <v>0</v>
      </c>
      <c r="N26" s="105">
        <v>140</v>
      </c>
      <c r="O26" s="112"/>
      <c r="P26" s="105">
        <v>9654</v>
      </c>
      <c r="Q26" s="105">
        <v>3325</v>
      </c>
      <c r="R26" s="105">
        <v>12979</v>
      </c>
      <c r="S26" s="105"/>
      <c r="T26" s="105">
        <v>-118451</v>
      </c>
      <c r="U26" s="105">
        <v>-164303</v>
      </c>
    </row>
    <row r="27" spans="1:21">
      <c r="A27" s="140" t="s">
        <v>43</v>
      </c>
      <c r="B27" s="121">
        <v>3.4056999999999998E-3</v>
      </c>
      <c r="C27" s="121">
        <v>4.0013999999999996E-3</v>
      </c>
      <c r="D27" s="105">
        <v>-67235</v>
      </c>
      <c r="E27" s="170"/>
      <c r="F27" s="105">
        <v>0</v>
      </c>
      <c r="G27" s="105">
        <v>688</v>
      </c>
      <c r="H27" s="105">
        <v>0</v>
      </c>
      <c r="I27" s="105">
        <v>8655</v>
      </c>
      <c r="J27" s="112"/>
      <c r="K27" s="105">
        <v>3242</v>
      </c>
      <c r="L27" s="105"/>
      <c r="M27" s="105">
        <v>0</v>
      </c>
      <c r="N27" s="105">
        <v>2689</v>
      </c>
      <c r="O27" s="112"/>
      <c r="P27" s="105">
        <v>4530</v>
      </c>
      <c r="Q27" s="105">
        <v>1650</v>
      </c>
      <c r="R27" s="105">
        <v>6180</v>
      </c>
      <c r="S27" s="105"/>
      <c r="T27" s="105">
        <v>-55578</v>
      </c>
      <c r="U27" s="105">
        <v>-77091</v>
      </c>
    </row>
    <row r="28" spans="1:21">
      <c r="A28" s="140" t="s">
        <v>44</v>
      </c>
      <c r="B28" s="121">
        <v>1.4211E-3</v>
      </c>
      <c r="C28" s="121">
        <v>1.5900000000000001E-3</v>
      </c>
      <c r="D28" s="105">
        <v>-28055</v>
      </c>
      <c r="E28" s="170"/>
      <c r="F28" s="105">
        <v>0</v>
      </c>
      <c r="G28" s="105">
        <v>287</v>
      </c>
      <c r="H28" s="105">
        <v>0</v>
      </c>
      <c r="I28" s="105">
        <v>2454</v>
      </c>
      <c r="J28" s="112"/>
      <c r="K28" s="105">
        <v>1353</v>
      </c>
      <c r="L28" s="105"/>
      <c r="M28" s="105">
        <v>0</v>
      </c>
      <c r="N28" s="105">
        <v>474</v>
      </c>
      <c r="O28" s="112"/>
      <c r="P28" s="105">
        <v>1890</v>
      </c>
      <c r="Q28" s="105">
        <v>811</v>
      </c>
      <c r="R28" s="105">
        <v>2701</v>
      </c>
      <c r="S28" s="105"/>
      <c r="T28" s="105">
        <v>-23191</v>
      </c>
      <c r="U28" s="105">
        <v>-32168</v>
      </c>
    </row>
    <row r="29" spans="1:21">
      <c r="A29" s="140" t="s">
        <v>45</v>
      </c>
      <c r="B29" s="121">
        <v>1.4793E-3</v>
      </c>
      <c r="C29" s="121">
        <v>1.6616000000000001E-3</v>
      </c>
      <c r="D29" s="105">
        <v>-29204</v>
      </c>
      <c r="E29" s="170"/>
      <c r="F29" s="105">
        <v>0</v>
      </c>
      <c r="G29" s="105">
        <v>299</v>
      </c>
      <c r="H29" s="105">
        <v>0</v>
      </c>
      <c r="I29" s="105">
        <v>2648</v>
      </c>
      <c r="J29" s="112"/>
      <c r="K29" s="105">
        <v>1408</v>
      </c>
      <c r="L29" s="105"/>
      <c r="M29" s="105">
        <v>0</v>
      </c>
      <c r="N29" s="105">
        <v>1132</v>
      </c>
      <c r="O29" s="112"/>
      <c r="P29" s="105">
        <v>1967</v>
      </c>
      <c r="Q29" s="105">
        <v>16</v>
      </c>
      <c r="R29" s="105">
        <v>1983</v>
      </c>
      <c r="S29" s="105"/>
      <c r="T29" s="105">
        <v>-24141</v>
      </c>
      <c r="U29" s="105">
        <v>-33485</v>
      </c>
    </row>
    <row r="30" spans="1:21">
      <c r="A30" s="140" t="s">
        <v>46</v>
      </c>
      <c r="B30" s="121">
        <v>8.1638000000000006E-3</v>
      </c>
      <c r="C30" s="121">
        <v>8.0599000000000001E-3</v>
      </c>
      <c r="D30" s="105">
        <v>-161170</v>
      </c>
      <c r="E30" s="170"/>
      <c r="F30" s="105">
        <v>0</v>
      </c>
      <c r="G30" s="105">
        <v>1649</v>
      </c>
      <c r="H30" s="105">
        <v>0</v>
      </c>
      <c r="I30" s="105">
        <v>0</v>
      </c>
      <c r="J30" s="112"/>
      <c r="K30" s="105">
        <v>7772</v>
      </c>
      <c r="L30" s="105"/>
      <c r="M30" s="105">
        <v>0</v>
      </c>
      <c r="N30" s="105">
        <v>8857</v>
      </c>
      <c r="O30" s="112"/>
      <c r="P30" s="105">
        <v>10858</v>
      </c>
      <c r="Q30" s="105">
        <v>-11104</v>
      </c>
      <c r="R30" s="105">
        <v>-246</v>
      </c>
      <c r="S30" s="105"/>
      <c r="T30" s="105">
        <v>-133225</v>
      </c>
      <c r="U30" s="105">
        <v>-184796</v>
      </c>
    </row>
    <row r="31" spans="1:21">
      <c r="A31" s="140" t="s">
        <v>47</v>
      </c>
      <c r="B31" s="121">
        <v>3.9287999999999997E-3</v>
      </c>
      <c r="C31" s="121">
        <v>4.4640000000000001E-3</v>
      </c>
      <c r="D31" s="105">
        <v>-77562</v>
      </c>
      <c r="E31" s="170"/>
      <c r="F31" s="105">
        <v>0</v>
      </c>
      <c r="G31" s="105">
        <v>794</v>
      </c>
      <c r="H31" s="105">
        <v>0</v>
      </c>
      <c r="I31" s="105">
        <v>7775</v>
      </c>
      <c r="J31" s="112"/>
      <c r="K31" s="105">
        <v>3740</v>
      </c>
      <c r="L31" s="105"/>
      <c r="M31" s="105">
        <v>0</v>
      </c>
      <c r="N31" s="105">
        <v>1713</v>
      </c>
      <c r="O31" s="112"/>
      <c r="P31" s="105">
        <v>5225</v>
      </c>
      <c r="Q31" s="105">
        <v>1319</v>
      </c>
      <c r="R31" s="105">
        <v>6544</v>
      </c>
      <c r="S31" s="105"/>
      <c r="T31" s="105">
        <v>-64114</v>
      </c>
      <c r="U31" s="105">
        <v>-88932</v>
      </c>
    </row>
    <row r="32" spans="1:21">
      <c r="A32" s="140" t="s">
        <v>48</v>
      </c>
      <c r="B32" s="121">
        <v>9.7710999999999996E-3</v>
      </c>
      <c r="C32" s="121">
        <v>8.7150000000000005E-3</v>
      </c>
      <c r="D32" s="105">
        <v>-192901</v>
      </c>
      <c r="E32" s="170"/>
      <c r="F32" s="105">
        <v>0</v>
      </c>
      <c r="G32" s="105">
        <v>1974</v>
      </c>
      <c r="H32" s="105">
        <v>0</v>
      </c>
      <c r="I32" s="105">
        <v>22135</v>
      </c>
      <c r="J32" s="112"/>
      <c r="K32" s="105">
        <v>9302</v>
      </c>
      <c r="L32" s="105"/>
      <c r="M32" s="105">
        <v>0</v>
      </c>
      <c r="N32" s="105">
        <v>15344</v>
      </c>
      <c r="O32" s="112"/>
      <c r="P32" s="105">
        <v>12996</v>
      </c>
      <c r="Q32" s="105">
        <v>17258</v>
      </c>
      <c r="R32" s="105">
        <v>30254</v>
      </c>
      <c r="S32" s="105"/>
      <c r="T32" s="105">
        <v>-159455</v>
      </c>
      <c r="U32" s="105">
        <v>-221179</v>
      </c>
    </row>
    <row r="33" spans="1:21">
      <c r="A33" s="140" t="s">
        <v>49</v>
      </c>
      <c r="B33" s="121">
        <v>2.8275000000000002E-2</v>
      </c>
      <c r="C33" s="121">
        <v>2.9560099999999999E-2</v>
      </c>
      <c r="D33" s="105">
        <v>-558205</v>
      </c>
      <c r="E33" s="170"/>
      <c r="F33" s="105">
        <v>0</v>
      </c>
      <c r="G33" s="105">
        <v>5712</v>
      </c>
      <c r="H33" s="105">
        <v>0</v>
      </c>
      <c r="I33" s="105">
        <v>41390</v>
      </c>
      <c r="J33" s="112"/>
      <c r="K33" s="105">
        <v>26918</v>
      </c>
      <c r="L33" s="105"/>
      <c r="M33" s="105">
        <v>0</v>
      </c>
      <c r="N33" s="105">
        <v>0</v>
      </c>
      <c r="O33" s="112"/>
      <c r="P33" s="105">
        <v>37606</v>
      </c>
      <c r="Q33" s="105">
        <v>36344</v>
      </c>
      <c r="R33" s="105">
        <v>73950</v>
      </c>
      <c r="S33" s="105"/>
      <c r="T33" s="105">
        <v>-461420</v>
      </c>
      <c r="U33" s="105">
        <v>-640033</v>
      </c>
    </row>
    <row r="34" spans="1:21">
      <c r="A34" s="140" t="s">
        <v>50</v>
      </c>
      <c r="B34" s="121">
        <v>3.6297E-3</v>
      </c>
      <c r="C34" s="121">
        <v>4.0235999999999996E-3</v>
      </c>
      <c r="D34" s="105">
        <v>-71658</v>
      </c>
      <c r="E34" s="170"/>
      <c r="F34" s="105">
        <v>0</v>
      </c>
      <c r="G34" s="105">
        <v>733</v>
      </c>
      <c r="H34" s="105">
        <v>0</v>
      </c>
      <c r="I34" s="105">
        <v>5722</v>
      </c>
      <c r="J34" s="112"/>
      <c r="K34" s="105">
        <v>3455</v>
      </c>
      <c r="L34" s="105"/>
      <c r="M34" s="105">
        <v>0</v>
      </c>
      <c r="N34" s="105">
        <v>641</v>
      </c>
      <c r="O34" s="112"/>
      <c r="P34" s="105">
        <v>4828</v>
      </c>
      <c r="Q34" s="105">
        <v>2917</v>
      </c>
      <c r="R34" s="105">
        <v>7745</v>
      </c>
      <c r="S34" s="105"/>
      <c r="T34" s="105">
        <v>-59233</v>
      </c>
      <c r="U34" s="105">
        <v>-82162</v>
      </c>
    </row>
    <row r="35" spans="1:21">
      <c r="A35" s="140" t="s">
        <v>51</v>
      </c>
      <c r="B35" s="121">
        <v>7.1491999999999997E-3</v>
      </c>
      <c r="C35" s="121">
        <v>8.5092999999999992E-3</v>
      </c>
      <c r="D35" s="105">
        <v>-141140</v>
      </c>
      <c r="E35" s="170"/>
      <c r="F35" s="105">
        <v>0</v>
      </c>
      <c r="G35" s="105">
        <v>1444</v>
      </c>
      <c r="H35" s="105">
        <v>0</v>
      </c>
      <c r="I35" s="105">
        <v>22943</v>
      </c>
      <c r="J35" s="112"/>
      <c r="K35" s="105">
        <v>6806</v>
      </c>
      <c r="L35" s="105"/>
      <c r="M35" s="105">
        <v>0</v>
      </c>
      <c r="N35" s="105">
        <v>0</v>
      </c>
      <c r="O35" s="112"/>
      <c r="P35" s="105">
        <v>9508</v>
      </c>
      <c r="Q35" s="105">
        <v>13145</v>
      </c>
      <c r="R35" s="105">
        <v>22653</v>
      </c>
      <c r="S35" s="105"/>
      <c r="T35" s="105">
        <v>-116668</v>
      </c>
      <c r="U35" s="105">
        <v>-161829</v>
      </c>
    </row>
    <row r="36" spans="1:21">
      <c r="A36" s="140" t="s">
        <v>52</v>
      </c>
      <c r="B36" s="121">
        <v>1.1984099999999999E-2</v>
      </c>
      <c r="C36" s="121">
        <v>1.32316E-2</v>
      </c>
      <c r="D36" s="105">
        <v>-236590</v>
      </c>
      <c r="E36" s="170"/>
      <c r="F36" s="105">
        <v>0</v>
      </c>
      <c r="G36" s="105">
        <v>2421</v>
      </c>
      <c r="H36" s="105">
        <v>0</v>
      </c>
      <c r="I36" s="105">
        <v>35164</v>
      </c>
      <c r="J36" s="112"/>
      <c r="K36" s="105">
        <v>11409</v>
      </c>
      <c r="L36" s="105"/>
      <c r="M36" s="105">
        <v>0</v>
      </c>
      <c r="N36" s="105">
        <v>0</v>
      </c>
      <c r="O36" s="112"/>
      <c r="P36" s="105">
        <v>15939</v>
      </c>
      <c r="Q36" s="105">
        <v>-8510</v>
      </c>
      <c r="R36" s="105">
        <v>7429</v>
      </c>
      <c r="S36" s="105"/>
      <c r="T36" s="105">
        <v>-195569</v>
      </c>
      <c r="U36" s="105">
        <v>-271272</v>
      </c>
    </row>
    <row r="37" spans="1:21">
      <c r="A37" s="140" t="s">
        <v>53</v>
      </c>
      <c r="B37" s="121">
        <v>3.6492999999999999E-3</v>
      </c>
      <c r="C37" s="121">
        <v>3.7848999999999999E-3</v>
      </c>
      <c r="D37" s="105">
        <v>-72044</v>
      </c>
      <c r="E37" s="170"/>
      <c r="F37" s="105">
        <v>0</v>
      </c>
      <c r="G37" s="105">
        <v>737</v>
      </c>
      <c r="H37" s="105">
        <v>0</v>
      </c>
      <c r="I37" s="105">
        <v>5336</v>
      </c>
      <c r="J37" s="112"/>
      <c r="K37" s="105">
        <v>3474</v>
      </c>
      <c r="L37" s="105"/>
      <c r="M37" s="105">
        <v>0</v>
      </c>
      <c r="N37" s="105">
        <v>0</v>
      </c>
      <c r="O37" s="112"/>
      <c r="P37" s="105">
        <v>4854</v>
      </c>
      <c r="Q37" s="105">
        <v>3063</v>
      </c>
      <c r="R37" s="105">
        <v>7917</v>
      </c>
      <c r="S37" s="105"/>
      <c r="T37" s="105">
        <v>-59553</v>
      </c>
      <c r="U37" s="105">
        <v>-82606</v>
      </c>
    </row>
    <row r="38" spans="1:21">
      <c r="A38" s="140" t="s">
        <v>54</v>
      </c>
      <c r="B38" s="121">
        <v>3.4133000000000002E-3</v>
      </c>
      <c r="C38" s="121">
        <v>3.8148000000000001E-3</v>
      </c>
      <c r="D38" s="105">
        <v>-67385</v>
      </c>
      <c r="E38" s="170"/>
      <c r="F38" s="105">
        <v>0</v>
      </c>
      <c r="G38" s="105">
        <v>689</v>
      </c>
      <c r="H38" s="105">
        <v>0</v>
      </c>
      <c r="I38" s="105">
        <v>6574</v>
      </c>
      <c r="J38" s="112"/>
      <c r="K38" s="105">
        <v>3249</v>
      </c>
      <c r="L38" s="105"/>
      <c r="M38" s="105">
        <v>0</v>
      </c>
      <c r="N38" s="105">
        <v>0</v>
      </c>
      <c r="O38" s="112"/>
      <c r="P38" s="105">
        <v>4540</v>
      </c>
      <c r="Q38" s="105">
        <v>5053</v>
      </c>
      <c r="R38" s="105">
        <v>9593</v>
      </c>
      <c r="S38" s="105"/>
      <c r="T38" s="105">
        <v>-55702</v>
      </c>
      <c r="U38" s="105">
        <v>-77263</v>
      </c>
    </row>
    <row r="39" spans="1:21">
      <c r="A39" s="140" t="s">
        <v>55</v>
      </c>
      <c r="B39" s="121">
        <v>3.7785899999999997E-2</v>
      </c>
      <c r="C39" s="121">
        <v>3.0817600000000001E-2</v>
      </c>
      <c r="D39" s="105">
        <v>-745969</v>
      </c>
      <c r="E39" s="170"/>
      <c r="F39" s="105">
        <v>0</v>
      </c>
      <c r="G39" s="105">
        <v>7633</v>
      </c>
      <c r="H39" s="105">
        <v>0</v>
      </c>
      <c r="I39" s="105">
        <v>3800</v>
      </c>
      <c r="J39" s="112"/>
      <c r="K39" s="105">
        <v>35972</v>
      </c>
      <c r="L39" s="105"/>
      <c r="M39" s="105">
        <v>0</v>
      </c>
      <c r="N39" s="105">
        <v>101243</v>
      </c>
      <c r="O39" s="112"/>
      <c r="P39" s="105">
        <v>50255</v>
      </c>
      <c r="Q39" s="105">
        <v>-34270</v>
      </c>
      <c r="R39" s="105">
        <v>15985</v>
      </c>
      <c r="S39" s="105"/>
      <c r="T39" s="105">
        <v>-616628</v>
      </c>
      <c r="U39" s="105">
        <v>-855322</v>
      </c>
    </row>
    <row r="40" spans="1:21">
      <c r="A40" s="140" t="s">
        <v>56</v>
      </c>
      <c r="B40" s="121">
        <v>3.2490000000000002E-3</v>
      </c>
      <c r="C40" s="121">
        <v>3.6396000000000002E-3</v>
      </c>
      <c r="D40" s="105">
        <v>-64142</v>
      </c>
      <c r="E40" s="170"/>
      <c r="F40" s="105">
        <v>0</v>
      </c>
      <c r="G40" s="105">
        <v>656</v>
      </c>
      <c r="H40" s="105">
        <v>0</v>
      </c>
      <c r="I40" s="105">
        <v>5674</v>
      </c>
      <c r="J40" s="112"/>
      <c r="K40" s="105">
        <v>3093</v>
      </c>
      <c r="L40" s="105"/>
      <c r="M40" s="105">
        <v>0</v>
      </c>
      <c r="N40" s="105">
        <v>3271</v>
      </c>
      <c r="O40" s="112"/>
      <c r="P40" s="105">
        <v>4321</v>
      </c>
      <c r="Q40" s="105">
        <v>829</v>
      </c>
      <c r="R40" s="105">
        <v>5150</v>
      </c>
      <c r="S40" s="105"/>
      <c r="T40" s="105">
        <v>-53020</v>
      </c>
      <c r="U40" s="105">
        <v>-73544</v>
      </c>
    </row>
    <row r="41" spans="1:21">
      <c r="A41" s="140" t="s">
        <v>57</v>
      </c>
      <c r="B41" s="121">
        <v>3.4403200000000002E-2</v>
      </c>
      <c r="C41" s="121">
        <v>3.7801500000000002E-2</v>
      </c>
      <c r="D41" s="105">
        <v>-679188</v>
      </c>
      <c r="E41" s="170"/>
      <c r="F41" s="105">
        <v>0</v>
      </c>
      <c r="G41" s="105">
        <v>6949</v>
      </c>
      <c r="H41" s="105">
        <v>0</v>
      </c>
      <c r="I41" s="105">
        <v>62504</v>
      </c>
      <c r="J41" s="112"/>
      <c r="K41" s="105">
        <v>32752</v>
      </c>
      <c r="L41" s="105"/>
      <c r="M41" s="105">
        <v>0</v>
      </c>
      <c r="N41" s="105">
        <v>0</v>
      </c>
      <c r="O41" s="112"/>
      <c r="P41" s="105">
        <v>45756</v>
      </c>
      <c r="Q41" s="105">
        <v>28617</v>
      </c>
      <c r="R41" s="105">
        <v>74373</v>
      </c>
      <c r="S41" s="105"/>
      <c r="T41" s="105">
        <v>-561426</v>
      </c>
      <c r="U41" s="105">
        <v>-778751</v>
      </c>
    </row>
    <row r="42" spans="1:21">
      <c r="A42" s="140" t="s">
        <v>58</v>
      </c>
      <c r="B42" s="121">
        <v>5.6563000000000004E-3</v>
      </c>
      <c r="C42" s="121">
        <v>6.2415999999999999E-3</v>
      </c>
      <c r="D42" s="105">
        <v>-111667</v>
      </c>
      <c r="E42" s="170"/>
      <c r="F42" s="105">
        <v>0</v>
      </c>
      <c r="G42" s="105">
        <v>1143</v>
      </c>
      <c r="H42" s="105">
        <v>0</v>
      </c>
      <c r="I42" s="105">
        <v>8869</v>
      </c>
      <c r="J42" s="112"/>
      <c r="K42" s="105">
        <v>5385</v>
      </c>
      <c r="L42" s="105"/>
      <c r="M42" s="105">
        <v>0</v>
      </c>
      <c r="N42" s="105">
        <v>0</v>
      </c>
      <c r="O42" s="112"/>
      <c r="P42" s="105">
        <v>7523</v>
      </c>
      <c r="Q42" s="105">
        <v>-2584</v>
      </c>
      <c r="R42" s="105">
        <v>4939</v>
      </c>
      <c r="S42" s="105"/>
      <c r="T42" s="105">
        <v>-92305</v>
      </c>
      <c r="U42" s="105">
        <v>-128036</v>
      </c>
    </row>
    <row r="43" spans="1:21">
      <c r="A43" s="140" t="s">
        <v>59</v>
      </c>
      <c r="B43" s="121">
        <v>0.1181697</v>
      </c>
      <c r="C43" s="121">
        <v>7.8516999999999997E-3</v>
      </c>
      <c r="D43" s="105">
        <v>-2332906</v>
      </c>
      <c r="E43" s="170"/>
      <c r="F43" s="105">
        <v>0</v>
      </c>
      <c r="G43" s="105">
        <v>23870</v>
      </c>
      <c r="H43" s="105">
        <v>0</v>
      </c>
      <c r="I43" s="105">
        <v>4841</v>
      </c>
      <c r="J43" s="112"/>
      <c r="K43" s="105">
        <v>112498</v>
      </c>
      <c r="L43" s="105"/>
      <c r="M43" s="105">
        <v>0</v>
      </c>
      <c r="N43" s="105">
        <v>1602811</v>
      </c>
      <c r="O43" s="112"/>
      <c r="P43" s="105">
        <v>157166</v>
      </c>
      <c r="Q43" s="105">
        <v>-501946</v>
      </c>
      <c r="R43" s="105">
        <v>-344780</v>
      </c>
      <c r="S43" s="105"/>
      <c r="T43" s="105">
        <v>-1928411</v>
      </c>
      <c r="U43" s="105">
        <v>-2674889</v>
      </c>
    </row>
    <row r="44" spans="1:21">
      <c r="A44" s="140" t="s">
        <v>60</v>
      </c>
      <c r="B44" s="121">
        <v>7.4640000000000004E-4</v>
      </c>
      <c r="C44" s="121">
        <v>8.9740000000000002E-4</v>
      </c>
      <c r="D44" s="105">
        <v>-14735</v>
      </c>
      <c r="E44" s="170"/>
      <c r="F44" s="105">
        <v>0</v>
      </c>
      <c r="G44" s="105">
        <v>151</v>
      </c>
      <c r="H44" s="105">
        <v>0</v>
      </c>
      <c r="I44" s="105">
        <v>2194</v>
      </c>
      <c r="J44" s="112"/>
      <c r="K44" s="105">
        <v>711</v>
      </c>
      <c r="L44" s="105"/>
      <c r="M44" s="105">
        <v>0</v>
      </c>
      <c r="N44" s="105">
        <v>191</v>
      </c>
      <c r="O44" s="112"/>
      <c r="P44" s="105">
        <v>993</v>
      </c>
      <c r="Q44" s="105">
        <v>1179</v>
      </c>
      <c r="R44" s="105">
        <v>2172</v>
      </c>
      <c r="S44" s="105"/>
      <c r="T44" s="105">
        <v>-12181</v>
      </c>
      <c r="U44" s="105">
        <v>-16896</v>
      </c>
    </row>
    <row r="45" spans="1:21">
      <c r="A45" s="140" t="s">
        <v>61</v>
      </c>
      <c r="B45" s="121">
        <v>9.6000000000000002E-4</v>
      </c>
      <c r="C45" s="121">
        <v>7.6199999999999998E-4</v>
      </c>
      <c r="D45" s="105">
        <v>-18952</v>
      </c>
      <c r="E45" s="170"/>
      <c r="F45" s="105">
        <v>0</v>
      </c>
      <c r="G45" s="105">
        <v>194</v>
      </c>
      <c r="H45" s="105">
        <v>0</v>
      </c>
      <c r="I45" s="105">
        <v>0</v>
      </c>
      <c r="J45" s="112"/>
      <c r="K45" s="105">
        <v>914</v>
      </c>
      <c r="L45" s="105"/>
      <c r="M45" s="105">
        <v>0</v>
      </c>
      <c r="N45" s="105">
        <v>3367</v>
      </c>
      <c r="O45" s="112"/>
      <c r="P45" s="105">
        <v>1277</v>
      </c>
      <c r="Q45" s="105">
        <v>-1673</v>
      </c>
      <c r="R45" s="105">
        <v>-396</v>
      </c>
      <c r="S45" s="105"/>
      <c r="T45" s="105">
        <v>-15666</v>
      </c>
      <c r="U45" s="105">
        <v>-21731</v>
      </c>
    </row>
    <row r="46" spans="1:21">
      <c r="A46" s="140" t="s">
        <v>62</v>
      </c>
      <c r="B46" s="121">
        <v>4.0223999999999998E-3</v>
      </c>
      <c r="C46" s="121">
        <v>4.7184000000000002E-3</v>
      </c>
      <c r="D46" s="105">
        <v>-79410</v>
      </c>
      <c r="E46" s="170"/>
      <c r="F46" s="105">
        <v>0</v>
      </c>
      <c r="G46" s="105">
        <v>813</v>
      </c>
      <c r="H46" s="105">
        <v>0</v>
      </c>
      <c r="I46" s="105">
        <v>10746</v>
      </c>
      <c r="J46" s="112"/>
      <c r="K46" s="105">
        <v>3829</v>
      </c>
      <c r="L46" s="105"/>
      <c r="M46" s="105">
        <v>0</v>
      </c>
      <c r="N46" s="105">
        <v>0</v>
      </c>
      <c r="O46" s="112"/>
      <c r="P46" s="105">
        <v>5350</v>
      </c>
      <c r="Q46" s="105">
        <v>1268</v>
      </c>
      <c r="R46" s="105">
        <v>6618</v>
      </c>
      <c r="S46" s="105"/>
      <c r="T46" s="105">
        <v>-65642</v>
      </c>
      <c r="U46" s="105">
        <v>-91051</v>
      </c>
    </row>
    <row r="47" spans="1:21">
      <c r="A47" s="140" t="s">
        <v>63</v>
      </c>
      <c r="B47" s="121">
        <v>1.0975E-3</v>
      </c>
      <c r="C47" s="121">
        <v>1.0494E-3</v>
      </c>
      <c r="D47" s="105">
        <v>-21667</v>
      </c>
      <c r="E47" s="170"/>
      <c r="F47" s="105">
        <v>0</v>
      </c>
      <c r="G47" s="105">
        <v>222</v>
      </c>
      <c r="H47" s="105">
        <v>0</v>
      </c>
      <c r="I47" s="105">
        <v>648</v>
      </c>
      <c r="J47" s="112"/>
      <c r="K47" s="105">
        <v>1045</v>
      </c>
      <c r="L47" s="105"/>
      <c r="M47" s="105">
        <v>0</v>
      </c>
      <c r="N47" s="105">
        <v>700</v>
      </c>
      <c r="O47" s="112"/>
      <c r="P47" s="105">
        <v>1460</v>
      </c>
      <c r="Q47" s="105">
        <v>905</v>
      </c>
      <c r="R47" s="105">
        <v>2365</v>
      </c>
      <c r="S47" s="105"/>
      <c r="T47" s="105">
        <v>-17910</v>
      </c>
      <c r="U47" s="105">
        <v>-24843</v>
      </c>
    </row>
    <row r="48" spans="1:21">
      <c r="A48" s="140" t="s">
        <v>64</v>
      </c>
      <c r="B48" s="121">
        <v>4.1201099999999997E-2</v>
      </c>
      <c r="C48" s="121">
        <v>4.2479299999999998E-2</v>
      </c>
      <c r="D48" s="105">
        <v>-813392</v>
      </c>
      <c r="E48" s="170"/>
      <c r="F48" s="105">
        <v>0</v>
      </c>
      <c r="G48" s="105">
        <v>8323</v>
      </c>
      <c r="H48" s="105">
        <v>0</v>
      </c>
      <c r="I48" s="105">
        <v>28875</v>
      </c>
      <c r="J48" s="112"/>
      <c r="K48" s="105">
        <v>39223</v>
      </c>
      <c r="L48" s="105"/>
      <c r="M48" s="105">
        <v>0</v>
      </c>
      <c r="N48" s="105">
        <v>0</v>
      </c>
      <c r="O48" s="112"/>
      <c r="P48" s="105">
        <v>54797</v>
      </c>
      <c r="Q48" s="105">
        <v>16178</v>
      </c>
      <c r="R48" s="105">
        <v>70975</v>
      </c>
      <c r="S48" s="105"/>
      <c r="T48" s="105">
        <v>-672361</v>
      </c>
      <c r="U48" s="105">
        <v>-932628</v>
      </c>
    </row>
    <row r="49" spans="1:21">
      <c r="A49" s="140" t="s">
        <v>65</v>
      </c>
      <c r="B49" s="121">
        <v>3.4440999999999999E-3</v>
      </c>
      <c r="C49" s="121">
        <v>4.1554000000000001E-3</v>
      </c>
      <c r="D49" s="105">
        <v>-67993</v>
      </c>
      <c r="E49" s="170"/>
      <c r="F49" s="105">
        <v>0</v>
      </c>
      <c r="G49" s="105">
        <v>696</v>
      </c>
      <c r="H49" s="105">
        <v>0</v>
      </c>
      <c r="I49" s="105">
        <v>11223</v>
      </c>
      <c r="J49" s="112"/>
      <c r="K49" s="105">
        <v>3279</v>
      </c>
      <c r="L49" s="105"/>
      <c r="M49" s="105">
        <v>0</v>
      </c>
      <c r="N49" s="105">
        <v>0</v>
      </c>
      <c r="O49" s="112"/>
      <c r="P49" s="105">
        <v>4581</v>
      </c>
      <c r="Q49" s="105">
        <v>4335</v>
      </c>
      <c r="R49" s="105">
        <v>8916</v>
      </c>
      <c r="S49" s="105"/>
      <c r="T49" s="105">
        <v>-56204</v>
      </c>
      <c r="U49" s="105">
        <v>-77961</v>
      </c>
    </row>
    <row r="50" spans="1:21">
      <c r="A50" s="140" t="s">
        <v>66</v>
      </c>
      <c r="B50" s="121">
        <v>1.05699E-2</v>
      </c>
      <c r="C50" s="121">
        <v>1.19995E-2</v>
      </c>
      <c r="D50" s="105">
        <v>-208671</v>
      </c>
      <c r="E50" s="170"/>
      <c r="F50" s="105">
        <v>0</v>
      </c>
      <c r="G50" s="105">
        <v>2135</v>
      </c>
      <c r="H50" s="105">
        <v>0</v>
      </c>
      <c r="I50" s="105">
        <v>24353</v>
      </c>
      <c r="J50" s="112"/>
      <c r="K50" s="105">
        <v>10063</v>
      </c>
      <c r="L50" s="105"/>
      <c r="M50" s="105">
        <v>0</v>
      </c>
      <c r="N50" s="105">
        <v>0</v>
      </c>
      <c r="O50" s="112"/>
      <c r="P50" s="105">
        <v>14058</v>
      </c>
      <c r="Q50" s="105">
        <v>8595</v>
      </c>
      <c r="R50" s="105">
        <v>22653</v>
      </c>
      <c r="S50" s="105"/>
      <c r="T50" s="105">
        <v>-172490</v>
      </c>
      <c r="U50" s="105">
        <v>-239260</v>
      </c>
    </row>
    <row r="51" spans="1:21">
      <c r="A51" s="140" t="s">
        <v>23</v>
      </c>
      <c r="B51" s="121">
        <v>6.8830999999999996E-3</v>
      </c>
      <c r="C51" s="121">
        <v>7.7530999999999997E-3</v>
      </c>
      <c r="D51" s="105">
        <v>-135886</v>
      </c>
      <c r="E51" s="170"/>
      <c r="F51" s="105">
        <v>0</v>
      </c>
      <c r="G51" s="105">
        <v>1390</v>
      </c>
      <c r="H51" s="105">
        <v>0</v>
      </c>
      <c r="I51" s="105">
        <v>12641</v>
      </c>
      <c r="J51" s="112"/>
      <c r="K51" s="105">
        <v>6553</v>
      </c>
      <c r="L51" s="105"/>
      <c r="M51" s="105">
        <v>0</v>
      </c>
      <c r="N51" s="105">
        <v>460</v>
      </c>
      <c r="O51" s="112"/>
      <c r="P51" s="105">
        <v>9155</v>
      </c>
      <c r="Q51" s="105">
        <v>2129</v>
      </c>
      <c r="R51" s="105">
        <v>11284</v>
      </c>
      <c r="S51" s="105"/>
      <c r="T51" s="105">
        <v>-112325</v>
      </c>
      <c r="U51" s="105">
        <v>-155806</v>
      </c>
    </row>
    <row r="52" spans="1:21">
      <c r="A52" s="140" t="s">
        <v>67</v>
      </c>
      <c r="B52" s="121">
        <v>1.2132499999999999E-2</v>
      </c>
      <c r="C52" s="121">
        <v>1.38721E-2</v>
      </c>
      <c r="D52" s="105">
        <v>-239520</v>
      </c>
      <c r="E52" s="170"/>
      <c r="F52" s="105">
        <v>0</v>
      </c>
      <c r="G52" s="105">
        <v>2451</v>
      </c>
      <c r="H52" s="105">
        <v>0</v>
      </c>
      <c r="I52" s="105">
        <v>27698</v>
      </c>
      <c r="J52" s="112"/>
      <c r="K52" s="105">
        <v>11550</v>
      </c>
      <c r="L52" s="105"/>
      <c r="M52" s="105">
        <v>0</v>
      </c>
      <c r="N52" s="105">
        <v>0</v>
      </c>
      <c r="O52" s="112"/>
      <c r="P52" s="105">
        <v>16136</v>
      </c>
      <c r="Q52" s="105">
        <v>9412</v>
      </c>
      <c r="R52" s="105">
        <v>25548</v>
      </c>
      <c r="S52" s="105"/>
      <c r="T52" s="105">
        <v>-197990</v>
      </c>
      <c r="U52" s="105">
        <v>-274631</v>
      </c>
    </row>
    <row r="53" spans="1:21">
      <c r="A53" s="140" t="s">
        <v>68</v>
      </c>
      <c r="B53" s="121">
        <v>1.5357000000000001E-3</v>
      </c>
      <c r="C53" s="121">
        <v>1.7214999999999999E-3</v>
      </c>
      <c r="D53" s="105">
        <v>-30318</v>
      </c>
      <c r="E53" s="170"/>
      <c r="F53" s="105">
        <v>0</v>
      </c>
      <c r="G53" s="105">
        <v>310</v>
      </c>
      <c r="H53" s="105">
        <v>0</v>
      </c>
      <c r="I53" s="105">
        <v>3158</v>
      </c>
      <c r="J53" s="112"/>
      <c r="K53" s="105">
        <v>1462</v>
      </c>
      <c r="L53" s="105"/>
      <c r="M53" s="105">
        <v>0</v>
      </c>
      <c r="N53" s="105">
        <v>0</v>
      </c>
      <c r="O53" s="112"/>
      <c r="P53" s="105">
        <v>2042</v>
      </c>
      <c r="Q53" s="105">
        <v>1933</v>
      </c>
      <c r="R53" s="105">
        <v>3975</v>
      </c>
      <c r="S53" s="105"/>
      <c r="T53" s="105">
        <v>-25061</v>
      </c>
      <c r="U53" s="105">
        <v>-34762</v>
      </c>
    </row>
    <row r="54" spans="1:21">
      <c r="A54" s="140" t="s">
        <v>69</v>
      </c>
      <c r="B54" s="121">
        <v>4.1085000000000002E-3</v>
      </c>
      <c r="C54" s="121">
        <v>5.1979000000000001E-3</v>
      </c>
      <c r="D54" s="105">
        <v>-81110</v>
      </c>
      <c r="E54" s="170"/>
      <c r="F54" s="105">
        <v>0</v>
      </c>
      <c r="G54" s="105">
        <v>830</v>
      </c>
      <c r="H54" s="105">
        <v>0</v>
      </c>
      <c r="I54" s="105">
        <v>15827</v>
      </c>
      <c r="J54" s="112"/>
      <c r="K54" s="105">
        <v>3911</v>
      </c>
      <c r="L54" s="105"/>
      <c r="M54" s="105">
        <v>0</v>
      </c>
      <c r="N54" s="105">
        <v>5374</v>
      </c>
      <c r="O54" s="112"/>
      <c r="P54" s="105">
        <v>5464</v>
      </c>
      <c r="Q54" s="105">
        <v>3581</v>
      </c>
      <c r="R54" s="105">
        <v>9045</v>
      </c>
      <c r="S54" s="105"/>
      <c r="T54" s="105">
        <v>-67047</v>
      </c>
      <c r="U54" s="105">
        <v>-93000</v>
      </c>
    </row>
    <row r="55" spans="1:21">
      <c r="A55" s="140" t="s">
        <v>70</v>
      </c>
      <c r="B55" s="121">
        <v>3.8479999999999997E-4</v>
      </c>
      <c r="C55" s="121">
        <v>4.4860000000000001E-4</v>
      </c>
      <c r="D55" s="105">
        <v>-7597</v>
      </c>
      <c r="E55" s="170"/>
      <c r="F55" s="105">
        <v>0</v>
      </c>
      <c r="G55" s="105">
        <v>78</v>
      </c>
      <c r="H55" s="105">
        <v>0</v>
      </c>
      <c r="I55" s="105">
        <v>1185</v>
      </c>
      <c r="J55" s="112"/>
      <c r="K55" s="105">
        <v>366</v>
      </c>
      <c r="L55" s="105"/>
      <c r="M55" s="105">
        <v>0</v>
      </c>
      <c r="N55" s="105">
        <v>0</v>
      </c>
      <c r="O55" s="112"/>
      <c r="P55" s="105">
        <v>512</v>
      </c>
      <c r="Q55" s="105">
        <v>421</v>
      </c>
      <c r="R55" s="105">
        <v>933</v>
      </c>
      <c r="S55" s="105"/>
      <c r="T55" s="105">
        <v>-6280</v>
      </c>
      <c r="U55" s="105">
        <v>-8710</v>
      </c>
    </row>
    <row r="56" spans="1:21">
      <c r="A56" s="140" t="s">
        <v>71</v>
      </c>
      <c r="B56" s="121">
        <v>1.8171799999999998E-2</v>
      </c>
      <c r="C56" s="121">
        <v>2.0304300000000001E-2</v>
      </c>
      <c r="D56" s="105">
        <v>-358748</v>
      </c>
      <c r="E56" s="170"/>
      <c r="F56" s="105">
        <v>0</v>
      </c>
      <c r="G56" s="105">
        <v>3671</v>
      </c>
      <c r="H56" s="105">
        <v>0</v>
      </c>
      <c r="I56" s="105">
        <v>31254</v>
      </c>
      <c r="J56" s="112"/>
      <c r="K56" s="105">
        <v>17300</v>
      </c>
      <c r="L56" s="105"/>
      <c r="M56" s="105">
        <v>0</v>
      </c>
      <c r="N56" s="105">
        <v>0</v>
      </c>
      <c r="O56" s="112"/>
      <c r="P56" s="105">
        <v>24168</v>
      </c>
      <c r="Q56" s="105">
        <v>9520</v>
      </c>
      <c r="R56" s="105">
        <v>33688</v>
      </c>
      <c r="S56" s="105"/>
      <c r="T56" s="105">
        <v>-296546</v>
      </c>
      <c r="U56" s="105">
        <v>-411337</v>
      </c>
    </row>
    <row r="57" spans="1:21">
      <c r="A57" s="140" t="s">
        <v>72</v>
      </c>
      <c r="B57" s="121">
        <v>5.6487999999999998E-3</v>
      </c>
      <c r="C57" s="121">
        <v>6.1491999999999996E-3</v>
      </c>
      <c r="D57" s="105">
        <v>-111519</v>
      </c>
      <c r="E57" s="170"/>
      <c r="F57" s="105">
        <v>0</v>
      </c>
      <c r="G57" s="105">
        <v>1141</v>
      </c>
      <c r="H57" s="105">
        <v>0</v>
      </c>
      <c r="I57" s="105">
        <v>11710</v>
      </c>
      <c r="J57" s="112"/>
      <c r="K57" s="105">
        <v>5378</v>
      </c>
      <c r="L57" s="105"/>
      <c r="M57" s="105">
        <v>0</v>
      </c>
      <c r="N57" s="105">
        <v>0</v>
      </c>
      <c r="O57" s="112"/>
      <c r="P57" s="105">
        <v>7513</v>
      </c>
      <c r="Q57" s="105">
        <v>756</v>
      </c>
      <c r="R57" s="105">
        <v>8269</v>
      </c>
      <c r="S57" s="105"/>
      <c r="T57" s="105">
        <v>-92183</v>
      </c>
      <c r="U57" s="105">
        <v>-127866</v>
      </c>
    </row>
    <row r="58" spans="1:21">
      <c r="A58" s="140" t="s">
        <v>73</v>
      </c>
      <c r="B58" s="121">
        <v>2.0667399999999999E-2</v>
      </c>
      <c r="C58" s="121">
        <v>2.1887E-2</v>
      </c>
      <c r="D58" s="105">
        <v>-408016</v>
      </c>
      <c r="E58" s="170"/>
      <c r="F58" s="105">
        <v>0</v>
      </c>
      <c r="G58" s="105">
        <v>4175</v>
      </c>
      <c r="H58" s="105">
        <v>0</v>
      </c>
      <c r="I58" s="105">
        <v>17720</v>
      </c>
      <c r="J58" s="112"/>
      <c r="K58" s="105">
        <v>19675</v>
      </c>
      <c r="L58" s="105"/>
      <c r="M58" s="105">
        <v>0</v>
      </c>
      <c r="N58" s="105">
        <v>2330</v>
      </c>
      <c r="O58" s="112"/>
      <c r="P58" s="105">
        <v>27488</v>
      </c>
      <c r="Q58" s="105">
        <v>-12149</v>
      </c>
      <c r="R58" s="105">
        <v>15339</v>
      </c>
      <c r="S58" s="105"/>
      <c r="T58" s="105">
        <v>-337271</v>
      </c>
      <c r="U58" s="105">
        <v>-467827</v>
      </c>
    </row>
    <row r="59" spans="1:21">
      <c r="A59" s="140" t="s">
        <v>74</v>
      </c>
      <c r="B59" s="121">
        <v>7.0759999999999996E-4</v>
      </c>
      <c r="C59" s="121">
        <v>8.1380000000000005E-4</v>
      </c>
      <c r="D59" s="105">
        <v>-13969</v>
      </c>
      <c r="E59" s="170"/>
      <c r="F59" s="105">
        <v>0</v>
      </c>
      <c r="G59" s="105">
        <v>143</v>
      </c>
      <c r="H59" s="105">
        <v>0</v>
      </c>
      <c r="I59" s="105">
        <v>1644</v>
      </c>
      <c r="J59" s="112"/>
      <c r="K59" s="105">
        <v>674</v>
      </c>
      <c r="L59" s="105"/>
      <c r="M59" s="105">
        <v>0</v>
      </c>
      <c r="N59" s="105">
        <v>0</v>
      </c>
      <c r="O59" s="112"/>
      <c r="P59" s="105">
        <v>941</v>
      </c>
      <c r="Q59" s="105">
        <v>1289</v>
      </c>
      <c r="R59" s="105">
        <v>2230</v>
      </c>
      <c r="S59" s="105"/>
      <c r="T59" s="105">
        <v>-11547</v>
      </c>
      <c r="U59" s="105">
        <v>-16017</v>
      </c>
    </row>
    <row r="60" spans="1:21">
      <c r="A60" s="140" t="s">
        <v>75</v>
      </c>
      <c r="B60" s="121">
        <v>5.0292999999999996E-3</v>
      </c>
      <c r="C60" s="121">
        <v>5.6004000000000002E-3</v>
      </c>
      <c r="D60" s="105">
        <v>-99288</v>
      </c>
      <c r="E60" s="170"/>
      <c r="F60" s="105">
        <v>0</v>
      </c>
      <c r="G60" s="105">
        <v>1016</v>
      </c>
      <c r="H60" s="105">
        <v>0</v>
      </c>
      <c r="I60" s="105">
        <v>8526</v>
      </c>
      <c r="J60" s="112"/>
      <c r="K60" s="105">
        <v>4788</v>
      </c>
      <c r="L60" s="105"/>
      <c r="M60" s="105">
        <v>0</v>
      </c>
      <c r="N60" s="105">
        <v>0</v>
      </c>
      <c r="O60" s="112"/>
      <c r="P60" s="105">
        <v>6689</v>
      </c>
      <c r="Q60" s="105">
        <v>3501</v>
      </c>
      <c r="R60" s="105">
        <v>10190</v>
      </c>
      <c r="S60" s="105"/>
      <c r="T60" s="105">
        <v>-82073</v>
      </c>
      <c r="U60" s="105">
        <v>-113843</v>
      </c>
    </row>
    <row r="61" spans="1:21">
      <c r="A61" s="140" t="s">
        <v>76</v>
      </c>
      <c r="B61" s="121">
        <v>3.0812999999999999E-3</v>
      </c>
      <c r="C61" s="121">
        <v>3.5228E-3</v>
      </c>
      <c r="D61" s="105">
        <v>-60831</v>
      </c>
      <c r="E61" s="170"/>
      <c r="F61" s="105">
        <v>0</v>
      </c>
      <c r="G61" s="105">
        <v>622</v>
      </c>
      <c r="H61" s="105">
        <v>0</v>
      </c>
      <c r="I61" s="105">
        <v>6413</v>
      </c>
      <c r="J61" s="112"/>
      <c r="K61" s="105">
        <v>2933</v>
      </c>
      <c r="L61" s="105"/>
      <c r="M61" s="105">
        <v>0</v>
      </c>
      <c r="N61" s="105">
        <v>763</v>
      </c>
      <c r="O61" s="112"/>
      <c r="P61" s="105">
        <v>4098</v>
      </c>
      <c r="Q61" s="105">
        <v>2274</v>
      </c>
      <c r="R61" s="105">
        <v>6372</v>
      </c>
      <c r="S61" s="105"/>
      <c r="T61" s="105">
        <v>-50284</v>
      </c>
      <c r="U61" s="105">
        <v>-69748</v>
      </c>
    </row>
    <row r="62" spans="1:21">
      <c r="A62" s="140" t="s">
        <v>77</v>
      </c>
      <c r="B62" s="121">
        <v>8.1840000000000003E-3</v>
      </c>
      <c r="C62" s="121">
        <v>9.5402000000000004E-3</v>
      </c>
      <c r="D62" s="105">
        <v>-161569</v>
      </c>
      <c r="E62" s="170"/>
      <c r="F62" s="105">
        <v>0</v>
      </c>
      <c r="G62" s="105">
        <v>1653</v>
      </c>
      <c r="H62" s="105">
        <v>0</v>
      </c>
      <c r="I62" s="105">
        <v>19704</v>
      </c>
      <c r="J62" s="112"/>
      <c r="K62" s="105">
        <v>7791</v>
      </c>
      <c r="L62" s="105"/>
      <c r="M62" s="105">
        <v>0</v>
      </c>
      <c r="N62" s="105">
        <v>1804</v>
      </c>
      <c r="O62" s="112"/>
      <c r="P62" s="105">
        <v>10885</v>
      </c>
      <c r="Q62" s="105">
        <v>744</v>
      </c>
      <c r="R62" s="105">
        <v>11629</v>
      </c>
      <c r="S62" s="105"/>
      <c r="T62" s="105">
        <v>-133555</v>
      </c>
      <c r="U62" s="105">
        <v>-185253</v>
      </c>
    </row>
    <row r="63" spans="1:21">
      <c r="A63" s="140" t="s">
        <v>78</v>
      </c>
      <c r="B63" s="121">
        <v>3.3693E-3</v>
      </c>
      <c r="C63" s="121">
        <v>4.3553999999999997E-3</v>
      </c>
      <c r="D63" s="105">
        <v>-66517</v>
      </c>
      <c r="E63" s="170"/>
      <c r="F63" s="105">
        <v>0</v>
      </c>
      <c r="G63" s="105">
        <v>681</v>
      </c>
      <c r="H63" s="105">
        <v>0</v>
      </c>
      <c r="I63" s="105">
        <v>14326</v>
      </c>
      <c r="J63" s="112"/>
      <c r="K63" s="105">
        <v>3208</v>
      </c>
      <c r="L63" s="105"/>
      <c r="M63" s="105">
        <v>0</v>
      </c>
      <c r="N63" s="105">
        <v>689</v>
      </c>
      <c r="O63" s="112"/>
      <c r="P63" s="105">
        <v>4481</v>
      </c>
      <c r="Q63" s="105">
        <v>4229</v>
      </c>
      <c r="R63" s="105">
        <v>8710</v>
      </c>
      <c r="S63" s="105"/>
      <c r="T63" s="105">
        <v>-54984</v>
      </c>
      <c r="U63" s="105">
        <v>-76267</v>
      </c>
    </row>
    <row r="64" spans="1:21">
      <c r="A64" s="140" t="s">
        <v>79</v>
      </c>
      <c r="B64" s="121">
        <v>5.0229999999999997E-3</v>
      </c>
      <c r="C64" s="121">
        <v>5.5142000000000004E-3</v>
      </c>
      <c r="D64" s="105">
        <v>-99164</v>
      </c>
      <c r="E64" s="170"/>
      <c r="F64" s="105">
        <v>0</v>
      </c>
      <c r="G64" s="105">
        <v>1015</v>
      </c>
      <c r="H64" s="105">
        <v>0</v>
      </c>
      <c r="I64" s="105">
        <v>7136</v>
      </c>
      <c r="J64" s="112"/>
      <c r="K64" s="105">
        <v>4782</v>
      </c>
      <c r="L64" s="105"/>
      <c r="M64" s="105">
        <v>0</v>
      </c>
      <c r="N64" s="105">
        <v>928</v>
      </c>
      <c r="O64" s="112"/>
      <c r="P64" s="105">
        <v>6681</v>
      </c>
      <c r="Q64" s="105">
        <v>-978</v>
      </c>
      <c r="R64" s="105">
        <v>5703</v>
      </c>
      <c r="S64" s="105"/>
      <c r="T64" s="105">
        <v>-81970</v>
      </c>
      <c r="U64" s="105">
        <v>-113701</v>
      </c>
    </row>
    <row r="65" spans="1:21">
      <c r="A65" s="140" t="s">
        <v>80</v>
      </c>
      <c r="B65" s="121">
        <v>1.5535E-3</v>
      </c>
      <c r="C65" s="121">
        <v>1.6861999999999999E-3</v>
      </c>
      <c r="D65" s="105">
        <v>-30669</v>
      </c>
      <c r="E65" s="170"/>
      <c r="F65" s="105">
        <v>0</v>
      </c>
      <c r="G65" s="105">
        <v>314</v>
      </c>
      <c r="H65" s="105">
        <v>0</v>
      </c>
      <c r="I65" s="105">
        <v>2496</v>
      </c>
      <c r="J65" s="112"/>
      <c r="K65" s="105">
        <v>1479</v>
      </c>
      <c r="L65" s="105"/>
      <c r="M65" s="105">
        <v>0</v>
      </c>
      <c r="N65" s="105">
        <v>0</v>
      </c>
      <c r="O65" s="112"/>
      <c r="P65" s="105">
        <v>2066</v>
      </c>
      <c r="Q65" s="105">
        <v>1874</v>
      </c>
      <c r="R65" s="105">
        <v>3940</v>
      </c>
      <c r="S65" s="105"/>
      <c r="T65" s="105">
        <v>-25352</v>
      </c>
      <c r="U65" s="105">
        <v>-35165</v>
      </c>
    </row>
    <row r="66" spans="1:21">
      <c r="A66" s="140" t="s">
        <v>81</v>
      </c>
      <c r="B66" s="121">
        <v>3.4951000000000001E-3</v>
      </c>
      <c r="C66" s="121">
        <v>3.6643000000000001E-3</v>
      </c>
      <c r="D66" s="105">
        <v>-69000</v>
      </c>
      <c r="E66" s="170"/>
      <c r="F66" s="105">
        <v>0</v>
      </c>
      <c r="G66" s="105">
        <v>706</v>
      </c>
      <c r="H66" s="105">
        <v>0</v>
      </c>
      <c r="I66" s="105">
        <v>5347</v>
      </c>
      <c r="J66" s="112"/>
      <c r="K66" s="105">
        <v>3327</v>
      </c>
      <c r="L66" s="105"/>
      <c r="M66" s="105">
        <v>0</v>
      </c>
      <c r="N66" s="105">
        <v>0</v>
      </c>
      <c r="O66" s="112"/>
      <c r="P66" s="105">
        <v>4648</v>
      </c>
      <c r="Q66" s="105">
        <v>2705</v>
      </c>
      <c r="R66" s="105">
        <v>7353</v>
      </c>
      <c r="S66" s="105"/>
      <c r="T66" s="105">
        <v>-57037</v>
      </c>
      <c r="U66" s="105">
        <v>-79115</v>
      </c>
    </row>
    <row r="67" spans="1:21">
      <c r="A67" s="140" t="s">
        <v>82</v>
      </c>
      <c r="B67" s="121">
        <v>6.6900200000000007E-2</v>
      </c>
      <c r="C67" s="121">
        <v>7.6944100000000001E-2</v>
      </c>
      <c r="D67" s="105">
        <v>-1320744</v>
      </c>
      <c r="E67" s="170"/>
      <c r="F67" s="105">
        <v>0</v>
      </c>
      <c r="G67" s="105">
        <v>13514</v>
      </c>
      <c r="H67" s="105">
        <v>0</v>
      </c>
      <c r="I67" s="105">
        <v>184146</v>
      </c>
      <c r="J67" s="112"/>
      <c r="K67" s="105">
        <v>63689</v>
      </c>
      <c r="L67" s="105"/>
      <c r="M67" s="105">
        <v>0</v>
      </c>
      <c r="N67" s="105">
        <v>0</v>
      </c>
      <c r="O67" s="112"/>
      <c r="P67" s="105">
        <v>88977</v>
      </c>
      <c r="Q67" s="105">
        <v>90587</v>
      </c>
      <c r="R67" s="105">
        <v>179564</v>
      </c>
      <c r="S67" s="105"/>
      <c r="T67" s="105">
        <v>-1091744</v>
      </c>
      <c r="U67" s="105">
        <v>-1514353</v>
      </c>
    </row>
    <row r="68" spans="1:21">
      <c r="A68" s="140" t="s">
        <v>83</v>
      </c>
      <c r="B68" s="121">
        <v>1.3596999999999999E-3</v>
      </c>
      <c r="C68" s="121">
        <v>1.5459E-3</v>
      </c>
      <c r="D68" s="105">
        <v>-26843</v>
      </c>
      <c r="E68" s="170"/>
      <c r="F68" s="105">
        <v>0</v>
      </c>
      <c r="G68" s="105">
        <v>275</v>
      </c>
      <c r="H68" s="105">
        <v>0</v>
      </c>
      <c r="I68" s="105">
        <v>2705</v>
      </c>
      <c r="J68" s="112"/>
      <c r="K68" s="105">
        <v>1294</v>
      </c>
      <c r="L68" s="105"/>
      <c r="M68" s="105">
        <v>0</v>
      </c>
      <c r="N68" s="105">
        <v>512</v>
      </c>
      <c r="O68" s="112"/>
      <c r="P68" s="105">
        <v>1808</v>
      </c>
      <c r="Q68" s="105">
        <v>1192</v>
      </c>
      <c r="R68" s="105">
        <v>3000</v>
      </c>
      <c r="S68" s="105"/>
      <c r="T68" s="105">
        <v>-22189</v>
      </c>
      <c r="U68" s="105">
        <v>-30778</v>
      </c>
    </row>
    <row r="69" spans="1:21">
      <c r="A69" s="140" t="s">
        <v>84</v>
      </c>
      <c r="B69" s="121">
        <v>2.137E-3</v>
      </c>
      <c r="C69" s="121">
        <v>2.5293999999999998E-3</v>
      </c>
      <c r="D69" s="105">
        <v>-42189</v>
      </c>
      <c r="E69" s="170"/>
      <c r="F69" s="105">
        <v>0</v>
      </c>
      <c r="G69" s="105">
        <v>432</v>
      </c>
      <c r="H69" s="105">
        <v>0</v>
      </c>
      <c r="I69" s="105">
        <v>5701</v>
      </c>
      <c r="J69" s="112"/>
      <c r="K69" s="105">
        <v>2034</v>
      </c>
      <c r="L69" s="105"/>
      <c r="M69" s="105">
        <v>0</v>
      </c>
      <c r="N69" s="105">
        <v>758</v>
      </c>
      <c r="O69" s="112"/>
      <c r="P69" s="105">
        <v>2842</v>
      </c>
      <c r="Q69" s="105">
        <v>1625</v>
      </c>
      <c r="R69" s="105">
        <v>4467</v>
      </c>
      <c r="S69" s="105"/>
      <c r="T69" s="105">
        <v>-34874</v>
      </c>
      <c r="U69" s="105">
        <v>-48373</v>
      </c>
    </row>
    <row r="70" spans="1:21">
      <c r="A70" s="140" t="s">
        <v>85</v>
      </c>
      <c r="B70" s="121">
        <v>1.1358E-2</v>
      </c>
      <c r="C70" s="121">
        <v>1.29754E-2</v>
      </c>
      <c r="D70" s="105">
        <v>-224230</v>
      </c>
      <c r="E70" s="170"/>
      <c r="F70" s="105">
        <v>0</v>
      </c>
      <c r="G70" s="105">
        <v>2294</v>
      </c>
      <c r="H70" s="105">
        <v>0</v>
      </c>
      <c r="I70" s="105">
        <v>23500</v>
      </c>
      <c r="J70" s="112"/>
      <c r="K70" s="105">
        <v>10813</v>
      </c>
      <c r="L70" s="105"/>
      <c r="M70" s="105">
        <v>0</v>
      </c>
      <c r="N70" s="105">
        <v>43502</v>
      </c>
      <c r="O70" s="112"/>
      <c r="P70" s="105">
        <v>15106</v>
      </c>
      <c r="Q70" s="105">
        <v>63472</v>
      </c>
      <c r="R70" s="105">
        <v>78578</v>
      </c>
      <c r="S70" s="105"/>
      <c r="T70" s="105">
        <v>-185351</v>
      </c>
      <c r="U70" s="105">
        <v>-257100</v>
      </c>
    </row>
    <row r="71" spans="1:21">
      <c r="A71" s="140" t="s">
        <v>86</v>
      </c>
      <c r="B71" s="121">
        <v>7.6851999999999997E-3</v>
      </c>
      <c r="C71" s="121">
        <v>8.5197999999999992E-3</v>
      </c>
      <c r="D71" s="105">
        <v>-151721</v>
      </c>
      <c r="E71" s="170"/>
      <c r="F71" s="105">
        <v>0</v>
      </c>
      <c r="G71" s="105">
        <v>1552</v>
      </c>
      <c r="H71" s="105">
        <v>0</v>
      </c>
      <c r="I71" s="105">
        <v>12125</v>
      </c>
      <c r="J71" s="112"/>
      <c r="K71" s="105">
        <v>7316</v>
      </c>
      <c r="L71" s="105"/>
      <c r="M71" s="105">
        <v>0</v>
      </c>
      <c r="N71" s="105">
        <v>1347</v>
      </c>
      <c r="O71" s="112"/>
      <c r="P71" s="105">
        <v>10221</v>
      </c>
      <c r="Q71" s="105">
        <v>2688</v>
      </c>
      <c r="R71" s="105">
        <v>12909</v>
      </c>
      <c r="S71" s="105"/>
      <c r="T71" s="105">
        <v>-125415</v>
      </c>
      <c r="U71" s="105">
        <v>-173962</v>
      </c>
    </row>
    <row r="72" spans="1:21">
      <c r="A72" s="140" t="s">
        <v>87</v>
      </c>
      <c r="B72" s="121">
        <v>2.3000300000000001E-2</v>
      </c>
      <c r="C72" s="121">
        <v>2.6295800000000001E-2</v>
      </c>
      <c r="D72" s="105">
        <v>-454072</v>
      </c>
      <c r="E72" s="170"/>
      <c r="F72" s="105">
        <v>0</v>
      </c>
      <c r="G72" s="105">
        <v>4646</v>
      </c>
      <c r="H72" s="105">
        <v>0</v>
      </c>
      <c r="I72" s="105">
        <v>56256</v>
      </c>
      <c r="J72" s="112"/>
      <c r="K72" s="105">
        <v>21896</v>
      </c>
      <c r="L72" s="105"/>
      <c r="M72" s="105">
        <v>0</v>
      </c>
      <c r="N72" s="105">
        <v>0</v>
      </c>
      <c r="O72" s="112"/>
      <c r="P72" s="105">
        <v>30590</v>
      </c>
      <c r="Q72" s="105">
        <v>20568</v>
      </c>
      <c r="R72" s="105">
        <v>51158</v>
      </c>
      <c r="S72" s="105"/>
      <c r="T72" s="105">
        <v>-375342</v>
      </c>
      <c r="U72" s="105">
        <v>-520635</v>
      </c>
    </row>
    <row r="73" spans="1:21">
      <c r="A73" s="140" t="s">
        <v>88</v>
      </c>
      <c r="B73" s="121">
        <v>1.3519000000000001E-3</v>
      </c>
      <c r="C73" s="121">
        <v>1.4216999999999999E-3</v>
      </c>
      <c r="D73" s="105">
        <v>-26689</v>
      </c>
      <c r="E73" s="170"/>
      <c r="F73" s="105">
        <v>0</v>
      </c>
      <c r="G73" s="105">
        <v>273</v>
      </c>
      <c r="H73" s="105">
        <v>0</v>
      </c>
      <c r="I73" s="105">
        <v>2237</v>
      </c>
      <c r="J73" s="112"/>
      <c r="K73" s="105">
        <v>1287</v>
      </c>
      <c r="L73" s="105"/>
      <c r="M73" s="105">
        <v>0</v>
      </c>
      <c r="N73" s="105">
        <v>0</v>
      </c>
      <c r="O73" s="112"/>
      <c r="P73" s="105">
        <v>1798</v>
      </c>
      <c r="Q73" s="105">
        <v>2849</v>
      </c>
      <c r="R73" s="105">
        <v>4647</v>
      </c>
      <c r="S73" s="105"/>
      <c r="T73" s="105">
        <v>-22062</v>
      </c>
      <c r="U73" s="105">
        <v>-30602</v>
      </c>
    </row>
    <row r="74" spans="1:21">
      <c r="A74" s="140" t="s">
        <v>89</v>
      </c>
      <c r="B74" s="121">
        <v>2.0350799999999999E-2</v>
      </c>
      <c r="C74" s="121">
        <v>2.2576100000000002E-2</v>
      </c>
      <c r="D74" s="105">
        <v>-401765</v>
      </c>
      <c r="E74" s="170"/>
      <c r="F74" s="105">
        <v>0</v>
      </c>
      <c r="G74" s="105">
        <v>4111</v>
      </c>
      <c r="H74" s="105">
        <v>0</v>
      </c>
      <c r="I74" s="105">
        <v>32331</v>
      </c>
      <c r="J74" s="112"/>
      <c r="K74" s="105">
        <v>19374</v>
      </c>
      <c r="L74" s="105"/>
      <c r="M74" s="105">
        <v>0</v>
      </c>
      <c r="N74" s="105">
        <v>3448</v>
      </c>
      <c r="O74" s="112"/>
      <c r="P74" s="105">
        <v>27067</v>
      </c>
      <c r="Q74" s="105">
        <v>9899</v>
      </c>
      <c r="R74" s="105">
        <v>36966</v>
      </c>
      <c r="S74" s="105"/>
      <c r="T74" s="105">
        <v>-332105</v>
      </c>
      <c r="U74" s="105">
        <v>-460661</v>
      </c>
    </row>
    <row r="75" spans="1:21">
      <c r="A75" s="140" t="s">
        <v>90</v>
      </c>
      <c r="B75" s="121">
        <v>1.01215E-2</v>
      </c>
      <c r="C75" s="121">
        <v>1.1271E-2</v>
      </c>
      <c r="D75" s="105">
        <v>-199819</v>
      </c>
      <c r="E75" s="170"/>
      <c r="F75" s="105">
        <v>0</v>
      </c>
      <c r="G75" s="105">
        <v>2045</v>
      </c>
      <c r="H75" s="105">
        <v>0</v>
      </c>
      <c r="I75" s="105">
        <v>16702</v>
      </c>
      <c r="J75" s="112"/>
      <c r="K75" s="105">
        <v>9636</v>
      </c>
      <c r="L75" s="105"/>
      <c r="M75" s="105">
        <v>0</v>
      </c>
      <c r="N75" s="105">
        <v>92</v>
      </c>
      <c r="O75" s="112"/>
      <c r="P75" s="105">
        <v>13462</v>
      </c>
      <c r="Q75" s="105">
        <v>6024</v>
      </c>
      <c r="R75" s="105">
        <v>19486</v>
      </c>
      <c r="S75" s="105"/>
      <c r="T75" s="105">
        <v>-165173</v>
      </c>
      <c r="U75" s="105">
        <v>-229110</v>
      </c>
    </row>
    <row r="76" spans="1:21">
      <c r="A76" s="140" t="s">
        <v>91</v>
      </c>
      <c r="B76" s="121">
        <v>1.2507E-3</v>
      </c>
      <c r="C76" s="121">
        <v>1.3504999999999999E-3</v>
      </c>
      <c r="D76" s="105">
        <v>-24691</v>
      </c>
      <c r="E76" s="170"/>
      <c r="F76" s="105">
        <v>0</v>
      </c>
      <c r="G76" s="105">
        <v>253</v>
      </c>
      <c r="H76" s="105">
        <v>0</v>
      </c>
      <c r="I76" s="105">
        <v>1892</v>
      </c>
      <c r="J76" s="112"/>
      <c r="K76" s="105">
        <v>1191</v>
      </c>
      <c r="L76" s="105"/>
      <c r="M76" s="105">
        <v>0</v>
      </c>
      <c r="N76" s="105">
        <v>0</v>
      </c>
      <c r="O76" s="112"/>
      <c r="P76" s="105">
        <v>1663</v>
      </c>
      <c r="Q76" s="105">
        <v>1681</v>
      </c>
      <c r="R76" s="105">
        <v>3344</v>
      </c>
      <c r="S76" s="105"/>
      <c r="T76" s="105">
        <v>-20410</v>
      </c>
      <c r="U76" s="105">
        <v>-28311</v>
      </c>
    </row>
    <row r="77" spans="1:21">
      <c r="A77" s="140" t="s">
        <v>92</v>
      </c>
      <c r="B77" s="121">
        <v>3.4764000000000001E-3</v>
      </c>
      <c r="C77" s="121">
        <v>4.0229999999999997E-3</v>
      </c>
      <c r="D77" s="105">
        <v>-68631</v>
      </c>
      <c r="E77" s="170"/>
      <c r="F77" s="105">
        <v>0</v>
      </c>
      <c r="G77" s="105">
        <v>702</v>
      </c>
      <c r="H77" s="105">
        <v>0</v>
      </c>
      <c r="I77" s="105">
        <v>7949</v>
      </c>
      <c r="J77" s="112"/>
      <c r="K77" s="105">
        <v>3310</v>
      </c>
      <c r="L77" s="105"/>
      <c r="M77" s="105">
        <v>0</v>
      </c>
      <c r="N77" s="105">
        <v>0</v>
      </c>
      <c r="O77" s="112"/>
      <c r="P77" s="105">
        <v>4624</v>
      </c>
      <c r="Q77" s="105">
        <v>4016</v>
      </c>
      <c r="R77" s="105">
        <v>8640</v>
      </c>
      <c r="S77" s="105"/>
      <c r="T77" s="105">
        <v>-56731</v>
      </c>
      <c r="U77" s="105">
        <v>-78692</v>
      </c>
    </row>
    <row r="78" spans="1:21">
      <c r="A78" s="140" t="s">
        <v>93</v>
      </c>
      <c r="B78" s="121">
        <v>6.2163000000000001E-3</v>
      </c>
      <c r="C78" s="121">
        <v>7.2078999999999997E-3</v>
      </c>
      <c r="D78" s="105">
        <v>-122722</v>
      </c>
      <c r="E78" s="170"/>
      <c r="F78" s="105">
        <v>0</v>
      </c>
      <c r="G78" s="105">
        <v>1256</v>
      </c>
      <c r="H78" s="105">
        <v>0</v>
      </c>
      <c r="I78" s="105">
        <v>16132</v>
      </c>
      <c r="J78" s="112"/>
      <c r="K78" s="105">
        <v>5918</v>
      </c>
      <c r="L78" s="105"/>
      <c r="M78" s="105">
        <v>0</v>
      </c>
      <c r="N78" s="105">
        <v>0</v>
      </c>
      <c r="O78" s="112"/>
      <c r="P78" s="105">
        <v>8268</v>
      </c>
      <c r="Q78" s="105">
        <v>4508</v>
      </c>
      <c r="R78" s="105">
        <v>12776</v>
      </c>
      <c r="S78" s="105"/>
      <c r="T78" s="105">
        <v>-101444</v>
      </c>
      <c r="U78" s="105">
        <v>-140712</v>
      </c>
    </row>
    <row r="79" spans="1:21">
      <c r="A79" s="140" t="s">
        <v>94</v>
      </c>
      <c r="B79" s="121">
        <v>1.1808000000000001E-3</v>
      </c>
      <c r="C79" s="121">
        <v>1.3741000000000001E-3</v>
      </c>
      <c r="D79" s="105">
        <v>-23311</v>
      </c>
      <c r="E79" s="170"/>
      <c r="F79" s="105">
        <v>0</v>
      </c>
      <c r="G79" s="105">
        <v>239</v>
      </c>
      <c r="H79" s="105">
        <v>0</v>
      </c>
      <c r="I79" s="105">
        <v>2808</v>
      </c>
      <c r="J79" s="112"/>
      <c r="K79" s="105">
        <v>1124</v>
      </c>
      <c r="L79" s="105"/>
      <c r="M79" s="105">
        <v>0</v>
      </c>
      <c r="N79" s="105">
        <v>665</v>
      </c>
      <c r="O79" s="112"/>
      <c r="P79" s="105">
        <v>1570</v>
      </c>
      <c r="Q79" s="105">
        <v>1169</v>
      </c>
      <c r="R79" s="105">
        <v>2739</v>
      </c>
      <c r="S79" s="105"/>
      <c r="T79" s="105">
        <v>-19269</v>
      </c>
      <c r="U79" s="105">
        <v>-26729</v>
      </c>
    </row>
    <row r="80" spans="1:21">
      <c r="A80" s="140" t="s">
        <v>95</v>
      </c>
      <c r="B80" s="121">
        <v>3.0278000000000002E-3</v>
      </c>
      <c r="C80" s="121">
        <v>3.4971999999999998E-3</v>
      </c>
      <c r="D80" s="105">
        <v>-59775</v>
      </c>
      <c r="E80" s="170"/>
      <c r="F80" s="105">
        <v>0</v>
      </c>
      <c r="G80" s="105">
        <v>612</v>
      </c>
      <c r="H80" s="105">
        <v>0</v>
      </c>
      <c r="I80" s="105">
        <v>6820</v>
      </c>
      <c r="J80" s="112"/>
      <c r="K80" s="105">
        <v>2882</v>
      </c>
      <c r="L80" s="105"/>
      <c r="M80" s="105">
        <v>0</v>
      </c>
      <c r="N80" s="105">
        <v>364</v>
      </c>
      <c r="O80" s="112"/>
      <c r="P80" s="105">
        <v>4027</v>
      </c>
      <c r="Q80" s="105">
        <v>2510</v>
      </c>
      <c r="R80" s="105">
        <v>6537</v>
      </c>
      <c r="S80" s="105"/>
      <c r="T80" s="105">
        <v>-49411</v>
      </c>
      <c r="U80" s="105">
        <v>-68537</v>
      </c>
    </row>
    <row r="81" spans="1:21">
      <c r="A81" s="140" t="s">
        <v>96</v>
      </c>
      <c r="B81" s="121">
        <v>1.30533E-2</v>
      </c>
      <c r="C81" s="121">
        <v>1.43987E-2</v>
      </c>
      <c r="D81" s="105">
        <v>-257698</v>
      </c>
      <c r="E81" s="170"/>
      <c r="F81" s="105">
        <v>0</v>
      </c>
      <c r="G81" s="105">
        <v>2637</v>
      </c>
      <c r="H81" s="105">
        <v>0</v>
      </c>
      <c r="I81" s="105">
        <v>20464</v>
      </c>
      <c r="J81" s="112"/>
      <c r="K81" s="105">
        <v>12427</v>
      </c>
      <c r="L81" s="105"/>
      <c r="M81" s="105">
        <v>0</v>
      </c>
      <c r="N81" s="105">
        <v>0</v>
      </c>
      <c r="O81" s="112"/>
      <c r="P81" s="105">
        <v>17361</v>
      </c>
      <c r="Q81" s="105">
        <v>6003</v>
      </c>
      <c r="R81" s="105">
        <v>23364</v>
      </c>
      <c r="S81" s="105"/>
      <c r="T81" s="105">
        <v>-213017</v>
      </c>
      <c r="U81" s="105">
        <v>-295474</v>
      </c>
    </row>
    <row r="82" spans="1:21">
      <c r="A82" s="140" t="s">
        <v>97</v>
      </c>
      <c r="B82" s="121">
        <v>2.1887E-3</v>
      </c>
      <c r="C82" s="121">
        <v>2.7234E-3</v>
      </c>
      <c r="D82" s="105">
        <v>-43209</v>
      </c>
      <c r="E82" s="170"/>
      <c r="F82" s="105">
        <v>0</v>
      </c>
      <c r="G82" s="105">
        <v>442</v>
      </c>
      <c r="H82" s="105">
        <v>0</v>
      </c>
      <c r="I82" s="105">
        <v>7770</v>
      </c>
      <c r="J82" s="112"/>
      <c r="K82" s="105">
        <v>2084</v>
      </c>
      <c r="L82" s="105"/>
      <c r="M82" s="105">
        <v>0</v>
      </c>
      <c r="N82" s="105">
        <v>2768</v>
      </c>
      <c r="O82" s="112"/>
      <c r="P82" s="105">
        <v>2911</v>
      </c>
      <c r="Q82" s="105">
        <v>-389</v>
      </c>
      <c r="R82" s="105">
        <v>2522</v>
      </c>
      <c r="S82" s="105"/>
      <c r="T82" s="105">
        <v>-35717</v>
      </c>
      <c r="U82" s="105">
        <v>-49543</v>
      </c>
    </row>
    <row r="83" spans="1:21">
      <c r="A83" s="140" t="s">
        <v>98</v>
      </c>
      <c r="B83" s="121">
        <v>1.03541E-2</v>
      </c>
      <c r="C83" s="121">
        <v>1.17597E-2</v>
      </c>
      <c r="D83" s="105">
        <v>-204411</v>
      </c>
      <c r="E83" s="170"/>
      <c r="F83" s="105">
        <v>0</v>
      </c>
      <c r="G83" s="105">
        <v>2092</v>
      </c>
      <c r="H83" s="105">
        <v>0</v>
      </c>
      <c r="I83" s="105">
        <v>22356</v>
      </c>
      <c r="J83" s="112"/>
      <c r="K83" s="105">
        <v>9857</v>
      </c>
      <c r="L83" s="105"/>
      <c r="M83" s="105">
        <v>0</v>
      </c>
      <c r="N83" s="105">
        <v>0</v>
      </c>
      <c r="O83" s="112"/>
      <c r="P83" s="105">
        <v>13771</v>
      </c>
      <c r="Q83" s="105">
        <v>11006</v>
      </c>
      <c r="R83" s="105">
        <v>24777</v>
      </c>
      <c r="S83" s="105"/>
      <c r="T83" s="105">
        <v>-168969</v>
      </c>
      <c r="U83" s="105">
        <v>-234375</v>
      </c>
    </row>
    <row r="84" spans="1:21">
      <c r="A84" s="140" t="s">
        <v>99</v>
      </c>
      <c r="B84" s="121">
        <v>2.4407000000000001E-3</v>
      </c>
      <c r="C84" s="121">
        <v>3.0539E-3</v>
      </c>
      <c r="D84" s="105">
        <v>-48184</v>
      </c>
      <c r="E84" s="170"/>
      <c r="F84" s="105">
        <v>0</v>
      </c>
      <c r="G84" s="105">
        <v>493</v>
      </c>
      <c r="H84" s="105">
        <v>0</v>
      </c>
      <c r="I84" s="105">
        <v>8909</v>
      </c>
      <c r="J84" s="112"/>
      <c r="K84" s="105">
        <v>2324</v>
      </c>
      <c r="L84" s="105"/>
      <c r="M84" s="105">
        <v>0</v>
      </c>
      <c r="N84" s="105">
        <v>1937</v>
      </c>
      <c r="O84" s="112"/>
      <c r="P84" s="105">
        <v>3246</v>
      </c>
      <c r="Q84" s="105">
        <v>2196</v>
      </c>
      <c r="R84" s="105">
        <v>5442</v>
      </c>
      <c r="S84" s="105"/>
      <c r="T84" s="105">
        <v>-39830</v>
      </c>
      <c r="U84" s="105">
        <v>-55248</v>
      </c>
    </row>
    <row r="85" spans="1:21">
      <c r="A85" s="140" t="s">
        <v>100</v>
      </c>
      <c r="B85" s="121">
        <v>7.1928000000000001E-3</v>
      </c>
      <c r="C85" s="121">
        <v>8.0315000000000004E-3</v>
      </c>
      <c r="D85" s="105">
        <v>-142000</v>
      </c>
      <c r="E85" s="170"/>
      <c r="F85" s="105">
        <v>0</v>
      </c>
      <c r="G85" s="105">
        <v>1453</v>
      </c>
      <c r="H85" s="105">
        <v>0</v>
      </c>
      <c r="I85" s="105">
        <v>12187</v>
      </c>
      <c r="J85" s="112"/>
      <c r="K85" s="105">
        <v>6848</v>
      </c>
      <c r="L85" s="105"/>
      <c r="M85" s="105">
        <v>0</v>
      </c>
      <c r="N85" s="105">
        <v>1135</v>
      </c>
      <c r="O85" s="112"/>
      <c r="P85" s="105">
        <v>9566</v>
      </c>
      <c r="Q85" s="105">
        <v>5782</v>
      </c>
      <c r="R85" s="105">
        <v>15348</v>
      </c>
      <c r="S85" s="105"/>
      <c r="T85" s="105">
        <v>-117379</v>
      </c>
      <c r="U85" s="105">
        <v>-162816</v>
      </c>
    </row>
    <row r="86" spans="1:21">
      <c r="A86" s="140" t="s">
        <v>101</v>
      </c>
      <c r="B86" s="121">
        <v>7.6769999999999998E-3</v>
      </c>
      <c r="C86" s="121">
        <v>8.4376999999999994E-3</v>
      </c>
      <c r="D86" s="105">
        <v>-151559</v>
      </c>
      <c r="E86" s="170"/>
      <c r="F86" s="105">
        <v>0</v>
      </c>
      <c r="G86" s="105">
        <v>1551</v>
      </c>
      <c r="H86" s="105">
        <v>0</v>
      </c>
      <c r="I86" s="105">
        <v>11053</v>
      </c>
      <c r="J86" s="112"/>
      <c r="K86" s="105">
        <v>7309</v>
      </c>
      <c r="L86" s="105"/>
      <c r="M86" s="105">
        <v>0</v>
      </c>
      <c r="N86" s="105">
        <v>2611</v>
      </c>
      <c r="O86" s="112"/>
      <c r="P86" s="105">
        <v>10210</v>
      </c>
      <c r="Q86" s="105">
        <v>828</v>
      </c>
      <c r="R86" s="105">
        <v>11038</v>
      </c>
      <c r="S86" s="105"/>
      <c r="T86" s="105">
        <v>-125281</v>
      </c>
      <c r="U86" s="105">
        <v>-173777</v>
      </c>
    </row>
    <row r="87" spans="1:21">
      <c r="A87" s="140" t="s">
        <v>102</v>
      </c>
      <c r="B87" s="121">
        <v>1.24107E-2</v>
      </c>
      <c r="C87" s="121">
        <v>1.3658699999999999E-2</v>
      </c>
      <c r="D87" s="105">
        <v>-245012</v>
      </c>
      <c r="E87" s="170"/>
      <c r="F87" s="105">
        <v>0</v>
      </c>
      <c r="G87" s="105">
        <v>2507</v>
      </c>
      <c r="H87" s="105">
        <v>0</v>
      </c>
      <c r="I87" s="105">
        <v>18132</v>
      </c>
      <c r="J87" s="112"/>
      <c r="K87" s="105">
        <v>11815</v>
      </c>
      <c r="L87" s="105"/>
      <c r="M87" s="105">
        <v>0</v>
      </c>
      <c r="N87" s="105">
        <v>2964</v>
      </c>
      <c r="O87" s="112"/>
      <c r="P87" s="105">
        <v>16506</v>
      </c>
      <c r="Q87" s="105">
        <v>-245</v>
      </c>
      <c r="R87" s="105">
        <v>16261</v>
      </c>
      <c r="S87" s="105"/>
      <c r="T87" s="105">
        <v>-202530</v>
      </c>
      <c r="U87" s="105">
        <v>-280929</v>
      </c>
    </row>
    <row r="88" spans="1:21">
      <c r="A88" s="140" t="s">
        <v>103</v>
      </c>
      <c r="B88" s="121">
        <v>6.0493999999999999E-3</v>
      </c>
      <c r="C88" s="121">
        <v>6.7662E-3</v>
      </c>
      <c r="D88" s="105">
        <v>-119427</v>
      </c>
      <c r="E88" s="170"/>
      <c r="F88" s="105">
        <v>0</v>
      </c>
      <c r="G88" s="105">
        <v>1222</v>
      </c>
      <c r="H88" s="105">
        <v>0</v>
      </c>
      <c r="I88" s="105">
        <v>11002</v>
      </c>
      <c r="J88" s="112"/>
      <c r="K88" s="105">
        <v>5759</v>
      </c>
      <c r="L88" s="105"/>
      <c r="M88" s="105">
        <v>0</v>
      </c>
      <c r="N88" s="105">
        <v>0</v>
      </c>
      <c r="O88" s="112"/>
      <c r="P88" s="105">
        <v>8046</v>
      </c>
      <c r="Q88" s="105">
        <v>1946</v>
      </c>
      <c r="R88" s="105">
        <v>9992</v>
      </c>
      <c r="S88" s="105"/>
      <c r="T88" s="105">
        <v>-98720</v>
      </c>
      <c r="U88" s="105">
        <v>-136934</v>
      </c>
    </row>
    <row r="89" spans="1:21">
      <c r="A89" s="140" t="s">
        <v>104</v>
      </c>
      <c r="B89" s="121">
        <v>4.1282000000000003E-3</v>
      </c>
      <c r="C89" s="121">
        <v>4.7327999999999997E-3</v>
      </c>
      <c r="D89" s="105">
        <v>-81499</v>
      </c>
      <c r="E89" s="170"/>
      <c r="F89" s="105">
        <v>0</v>
      </c>
      <c r="G89" s="105">
        <v>834</v>
      </c>
      <c r="H89" s="105">
        <v>0</v>
      </c>
      <c r="I89" s="105">
        <v>9572</v>
      </c>
      <c r="J89" s="112"/>
      <c r="K89" s="105">
        <v>3930</v>
      </c>
      <c r="L89" s="105"/>
      <c r="M89" s="105">
        <v>0</v>
      </c>
      <c r="N89" s="105">
        <v>0</v>
      </c>
      <c r="O89" s="112"/>
      <c r="P89" s="105">
        <v>5491</v>
      </c>
      <c r="Q89" s="105">
        <v>4614</v>
      </c>
      <c r="R89" s="105">
        <v>10105</v>
      </c>
      <c r="S89" s="105"/>
      <c r="T89" s="105">
        <v>-67368</v>
      </c>
      <c r="U89" s="105">
        <v>-93446</v>
      </c>
    </row>
    <row r="90" spans="1:21">
      <c r="A90" s="140" t="s">
        <v>105</v>
      </c>
      <c r="B90" s="121">
        <v>2.6971E-3</v>
      </c>
      <c r="C90" s="121">
        <v>2.7859999999999998E-3</v>
      </c>
      <c r="D90" s="105">
        <v>-53246</v>
      </c>
      <c r="E90" s="170"/>
      <c r="F90" s="105">
        <v>0</v>
      </c>
      <c r="G90" s="105">
        <v>545</v>
      </c>
      <c r="H90" s="105">
        <v>0</v>
      </c>
      <c r="I90" s="105">
        <v>2362</v>
      </c>
      <c r="J90" s="112"/>
      <c r="K90" s="105">
        <v>2568</v>
      </c>
      <c r="L90" s="105"/>
      <c r="M90" s="105">
        <v>0</v>
      </c>
      <c r="N90" s="105">
        <v>0</v>
      </c>
      <c r="O90" s="112"/>
      <c r="P90" s="105">
        <v>3587</v>
      </c>
      <c r="Q90" s="105">
        <v>2049</v>
      </c>
      <c r="R90" s="105">
        <v>5636</v>
      </c>
      <c r="S90" s="105"/>
      <c r="T90" s="105">
        <v>-44014</v>
      </c>
      <c r="U90" s="105">
        <v>-61052</v>
      </c>
    </row>
    <row r="91" spans="1:21">
      <c r="A91" s="140" t="s">
        <v>106</v>
      </c>
      <c r="B91" s="121">
        <v>5.7082000000000001E-3</v>
      </c>
      <c r="C91" s="121">
        <v>6.2506999999999997E-3</v>
      </c>
      <c r="D91" s="105">
        <v>-112691</v>
      </c>
      <c r="E91" s="170"/>
      <c r="F91" s="105">
        <v>0</v>
      </c>
      <c r="G91" s="105">
        <v>1153</v>
      </c>
      <c r="H91" s="105">
        <v>0</v>
      </c>
      <c r="I91" s="105">
        <v>8599</v>
      </c>
      <c r="J91" s="112"/>
      <c r="K91" s="105">
        <v>5434</v>
      </c>
      <c r="L91" s="105"/>
      <c r="M91" s="105">
        <v>0</v>
      </c>
      <c r="N91" s="105">
        <v>0</v>
      </c>
      <c r="O91" s="112"/>
      <c r="P91" s="105">
        <v>7592</v>
      </c>
      <c r="Q91" s="105">
        <v>1356</v>
      </c>
      <c r="R91" s="105">
        <v>8948</v>
      </c>
      <c r="S91" s="105"/>
      <c r="T91" s="105">
        <v>-93152</v>
      </c>
      <c r="U91" s="105">
        <v>-129211</v>
      </c>
    </row>
    <row r="92" spans="1:21">
      <c r="A92" s="140" t="s">
        <v>107</v>
      </c>
      <c r="B92" s="121">
        <v>3.1526000000000002E-3</v>
      </c>
      <c r="C92" s="121">
        <v>3.6289E-3</v>
      </c>
      <c r="D92" s="105">
        <v>-62239</v>
      </c>
      <c r="E92" s="170"/>
      <c r="F92" s="105">
        <v>0</v>
      </c>
      <c r="G92" s="105">
        <v>637</v>
      </c>
      <c r="H92" s="105">
        <v>0</v>
      </c>
      <c r="I92" s="105">
        <v>8270</v>
      </c>
      <c r="J92" s="112"/>
      <c r="K92" s="105">
        <v>3001</v>
      </c>
      <c r="L92" s="105"/>
      <c r="M92" s="105">
        <v>0</v>
      </c>
      <c r="N92" s="105">
        <v>0</v>
      </c>
      <c r="O92" s="112"/>
      <c r="P92" s="105">
        <v>4193</v>
      </c>
      <c r="Q92" s="105">
        <v>3080</v>
      </c>
      <c r="R92" s="105">
        <v>7273</v>
      </c>
      <c r="S92" s="105"/>
      <c r="T92" s="105">
        <v>-51447</v>
      </c>
      <c r="U92" s="105">
        <v>-71362</v>
      </c>
    </row>
    <row r="93" spans="1:21">
      <c r="A93" s="140" t="s">
        <v>108</v>
      </c>
      <c r="B93" s="121">
        <v>6.3070000000000001E-3</v>
      </c>
      <c r="C93" s="121">
        <v>7.6375999999999996E-3</v>
      </c>
      <c r="D93" s="105">
        <v>-124513</v>
      </c>
      <c r="E93" s="170"/>
      <c r="F93" s="105">
        <v>0</v>
      </c>
      <c r="G93" s="105">
        <v>1274</v>
      </c>
      <c r="H93" s="105">
        <v>0</v>
      </c>
      <c r="I93" s="105">
        <v>19333</v>
      </c>
      <c r="J93" s="112"/>
      <c r="K93" s="105">
        <v>6004</v>
      </c>
      <c r="L93" s="105"/>
      <c r="M93" s="105">
        <v>0</v>
      </c>
      <c r="N93" s="105">
        <v>9206</v>
      </c>
      <c r="O93" s="112"/>
      <c r="P93" s="105">
        <v>8388</v>
      </c>
      <c r="Q93" s="105">
        <v>3299</v>
      </c>
      <c r="R93" s="105">
        <v>11687</v>
      </c>
      <c r="S93" s="105"/>
      <c r="T93" s="105">
        <v>-102924</v>
      </c>
      <c r="U93" s="105">
        <v>-142765</v>
      </c>
    </row>
    <row r="94" spans="1:21">
      <c r="A94" s="140" t="s">
        <v>109</v>
      </c>
      <c r="B94" s="121">
        <v>2.9602999999999999E-3</v>
      </c>
      <c r="C94" s="121">
        <v>3.0925000000000002E-3</v>
      </c>
      <c r="D94" s="105">
        <v>-58442</v>
      </c>
      <c r="E94" s="170"/>
      <c r="F94" s="105">
        <v>0</v>
      </c>
      <c r="G94" s="105">
        <v>598</v>
      </c>
      <c r="H94" s="105">
        <v>0</v>
      </c>
      <c r="I94" s="105">
        <v>1930</v>
      </c>
      <c r="J94" s="112"/>
      <c r="K94" s="105">
        <v>2818</v>
      </c>
      <c r="L94" s="105"/>
      <c r="M94" s="105">
        <v>0</v>
      </c>
      <c r="N94" s="105">
        <v>0</v>
      </c>
      <c r="O94" s="112"/>
      <c r="P94" s="105">
        <v>3937</v>
      </c>
      <c r="Q94" s="105">
        <v>-338</v>
      </c>
      <c r="R94" s="105">
        <v>3599</v>
      </c>
      <c r="S94" s="105"/>
      <c r="T94" s="105">
        <v>-48309</v>
      </c>
      <c r="U94" s="105">
        <v>-67009</v>
      </c>
    </row>
    <row r="95" spans="1:21">
      <c r="A95" s="140" t="s">
        <v>110</v>
      </c>
      <c r="B95" s="121">
        <v>3.9773999999999999E-3</v>
      </c>
      <c r="C95" s="121">
        <v>3.6638999999999999E-3</v>
      </c>
      <c r="D95" s="105">
        <v>-78522</v>
      </c>
      <c r="E95" s="170"/>
      <c r="F95" s="105">
        <v>0</v>
      </c>
      <c r="G95" s="105">
        <v>803</v>
      </c>
      <c r="H95" s="105">
        <v>0</v>
      </c>
      <c r="I95" s="105">
        <v>4348</v>
      </c>
      <c r="J95" s="112"/>
      <c r="K95" s="105">
        <v>3786</v>
      </c>
      <c r="L95" s="105"/>
      <c r="M95" s="105">
        <v>0</v>
      </c>
      <c r="N95" s="105">
        <v>4555</v>
      </c>
      <c r="O95" s="112"/>
      <c r="P95" s="105">
        <v>5290</v>
      </c>
      <c r="Q95" s="105">
        <v>2188</v>
      </c>
      <c r="R95" s="105">
        <v>7478</v>
      </c>
      <c r="S95" s="105"/>
      <c r="T95" s="105">
        <v>-64907</v>
      </c>
      <c r="U95" s="105">
        <v>-90032</v>
      </c>
    </row>
    <row r="96" spans="1:21">
      <c r="A96" s="140" t="s">
        <v>111</v>
      </c>
      <c r="B96" s="121">
        <v>3.0079999999999999E-4</v>
      </c>
      <c r="C96" s="121">
        <v>3.189E-4</v>
      </c>
      <c r="D96" s="105">
        <v>-5938</v>
      </c>
      <c r="E96" s="170"/>
      <c r="F96" s="105">
        <v>0</v>
      </c>
      <c r="G96" s="105">
        <v>61</v>
      </c>
      <c r="H96" s="105">
        <v>0</v>
      </c>
      <c r="I96" s="105">
        <v>263</v>
      </c>
      <c r="J96" s="112"/>
      <c r="K96" s="105">
        <v>286</v>
      </c>
      <c r="L96" s="105"/>
      <c r="M96" s="105">
        <v>0</v>
      </c>
      <c r="N96" s="105">
        <v>86</v>
      </c>
      <c r="O96" s="112"/>
      <c r="P96" s="105">
        <v>400</v>
      </c>
      <c r="Q96" s="105">
        <v>423</v>
      </c>
      <c r="R96" s="105">
        <v>823</v>
      </c>
      <c r="S96" s="105"/>
      <c r="T96" s="105">
        <v>-4909</v>
      </c>
      <c r="U96" s="105">
        <v>-6809</v>
      </c>
    </row>
    <row r="97" spans="1:21">
      <c r="A97" s="140" t="s">
        <v>112</v>
      </c>
      <c r="B97" s="121">
        <v>2.3270099999999998E-2</v>
      </c>
      <c r="C97" s="121">
        <v>2.5016799999999999E-2</v>
      </c>
      <c r="D97" s="105">
        <v>-459398</v>
      </c>
      <c r="E97" s="170"/>
      <c r="F97" s="105">
        <v>0</v>
      </c>
      <c r="G97" s="105">
        <v>4701</v>
      </c>
      <c r="H97" s="105">
        <v>0</v>
      </c>
      <c r="I97" s="105">
        <v>33431</v>
      </c>
      <c r="J97" s="112"/>
      <c r="K97" s="105">
        <v>22153</v>
      </c>
      <c r="L97" s="105"/>
      <c r="M97" s="105">
        <v>0</v>
      </c>
      <c r="N97" s="105">
        <v>0</v>
      </c>
      <c r="O97" s="112"/>
      <c r="P97" s="105">
        <v>30949</v>
      </c>
      <c r="Q97" s="105">
        <v>16320</v>
      </c>
      <c r="R97" s="105">
        <v>47269</v>
      </c>
      <c r="S97" s="105"/>
      <c r="T97" s="105">
        <v>-379745</v>
      </c>
      <c r="U97" s="105">
        <v>-526742</v>
      </c>
    </row>
    <row r="98" spans="1:21">
      <c r="A98" s="140" t="s">
        <v>113</v>
      </c>
      <c r="B98" s="121">
        <v>2.7642000000000001E-3</v>
      </c>
      <c r="C98" s="121">
        <v>3.6557999999999998E-3</v>
      </c>
      <c r="D98" s="105">
        <v>-54571</v>
      </c>
      <c r="E98" s="170"/>
      <c r="F98" s="105">
        <v>0</v>
      </c>
      <c r="G98" s="105">
        <v>558</v>
      </c>
      <c r="H98" s="105">
        <v>0</v>
      </c>
      <c r="I98" s="105">
        <v>12955</v>
      </c>
      <c r="J98" s="112"/>
      <c r="K98" s="105">
        <v>2632</v>
      </c>
      <c r="L98" s="105"/>
      <c r="M98" s="105">
        <v>0</v>
      </c>
      <c r="N98" s="105">
        <v>634</v>
      </c>
      <c r="O98" s="112"/>
      <c r="P98" s="105">
        <v>3676</v>
      </c>
      <c r="Q98" s="105">
        <v>4271</v>
      </c>
      <c r="R98" s="105">
        <v>7947</v>
      </c>
      <c r="S98" s="105"/>
      <c r="T98" s="105">
        <v>-45109</v>
      </c>
      <c r="U98" s="105">
        <v>-62570</v>
      </c>
    </row>
    <row r="99" spans="1:21">
      <c r="A99" s="140" t="s">
        <v>114</v>
      </c>
      <c r="B99" s="121">
        <v>9.7142199999999998E-2</v>
      </c>
      <c r="C99" s="121">
        <v>0.12443430000000001</v>
      </c>
      <c r="D99" s="105">
        <v>-1917781</v>
      </c>
      <c r="E99" s="170"/>
      <c r="F99" s="105">
        <v>0</v>
      </c>
      <c r="G99" s="105">
        <v>19623</v>
      </c>
      <c r="H99" s="105">
        <v>0</v>
      </c>
      <c r="I99" s="105">
        <v>396527</v>
      </c>
      <c r="J99" s="112"/>
      <c r="K99" s="105">
        <v>92479</v>
      </c>
      <c r="L99" s="105"/>
      <c r="M99" s="105">
        <v>0</v>
      </c>
      <c r="N99" s="105">
        <v>71352</v>
      </c>
      <c r="O99" s="112"/>
      <c r="P99" s="105">
        <v>129199</v>
      </c>
      <c r="Q99" s="105">
        <v>-24266</v>
      </c>
      <c r="R99" s="105">
        <v>104933</v>
      </c>
      <c r="S99" s="105"/>
      <c r="T99" s="105">
        <v>-1585264</v>
      </c>
      <c r="U99" s="105">
        <v>-2198911</v>
      </c>
    </row>
    <row r="100" spans="1:21">
      <c r="A100" s="140" t="s">
        <v>115</v>
      </c>
      <c r="B100" s="121">
        <v>1.405E-3</v>
      </c>
      <c r="C100" s="121">
        <v>1.4475E-3</v>
      </c>
      <c r="D100" s="105">
        <v>-27738</v>
      </c>
      <c r="E100" s="170"/>
      <c r="F100" s="105">
        <v>0</v>
      </c>
      <c r="G100" s="105">
        <v>284</v>
      </c>
      <c r="H100" s="105">
        <v>0</v>
      </c>
      <c r="I100" s="105">
        <v>984</v>
      </c>
      <c r="J100" s="112"/>
      <c r="K100" s="105">
        <v>1338</v>
      </c>
      <c r="L100" s="105"/>
      <c r="M100" s="105">
        <v>0</v>
      </c>
      <c r="N100" s="105">
        <v>0</v>
      </c>
      <c r="O100" s="112"/>
      <c r="P100" s="105">
        <v>1869</v>
      </c>
      <c r="Q100" s="105">
        <v>906</v>
      </c>
      <c r="R100" s="105">
        <v>2775</v>
      </c>
      <c r="S100" s="105"/>
      <c r="T100" s="105">
        <v>-22928</v>
      </c>
      <c r="U100" s="105">
        <v>-31804</v>
      </c>
    </row>
    <row r="101" spans="1:21">
      <c r="A101" s="140" t="s">
        <v>116</v>
      </c>
      <c r="B101" s="121">
        <v>7.3539999999999999E-4</v>
      </c>
      <c r="C101" s="121">
        <v>8.5550000000000003E-4</v>
      </c>
      <c r="D101" s="105">
        <v>-14518</v>
      </c>
      <c r="E101" s="170"/>
      <c r="F101" s="105">
        <v>0</v>
      </c>
      <c r="G101" s="105">
        <v>149</v>
      </c>
      <c r="H101" s="105">
        <v>0</v>
      </c>
      <c r="I101" s="105">
        <v>5086</v>
      </c>
      <c r="J101" s="112"/>
      <c r="K101" s="105">
        <v>700</v>
      </c>
      <c r="L101" s="105"/>
      <c r="M101" s="105">
        <v>0</v>
      </c>
      <c r="N101" s="105">
        <v>0</v>
      </c>
      <c r="O101" s="112"/>
      <c r="P101" s="105">
        <v>978</v>
      </c>
      <c r="Q101" s="105">
        <v>3083</v>
      </c>
      <c r="R101" s="105">
        <v>4061</v>
      </c>
      <c r="S101" s="105"/>
      <c r="T101" s="105">
        <v>-12001</v>
      </c>
      <c r="U101" s="105">
        <v>-16647</v>
      </c>
    </row>
    <row r="102" spans="1:21">
      <c r="A102" s="140" t="s">
        <v>117</v>
      </c>
      <c r="B102" s="121">
        <v>5.6359000000000001E-3</v>
      </c>
      <c r="C102" s="121">
        <v>6.1612999999999998E-3</v>
      </c>
      <c r="D102" s="105">
        <v>-111264</v>
      </c>
      <c r="E102" s="170"/>
      <c r="F102" s="105">
        <v>0</v>
      </c>
      <c r="G102" s="105">
        <v>1138</v>
      </c>
      <c r="H102" s="105">
        <v>0</v>
      </c>
      <c r="I102" s="105">
        <v>10123</v>
      </c>
      <c r="J102" s="112"/>
      <c r="K102" s="105">
        <v>5365</v>
      </c>
      <c r="L102" s="105"/>
      <c r="M102" s="105">
        <v>0</v>
      </c>
      <c r="N102" s="105">
        <v>0</v>
      </c>
      <c r="O102" s="112"/>
      <c r="P102" s="105">
        <v>7496</v>
      </c>
      <c r="Q102" s="105">
        <v>6127</v>
      </c>
      <c r="R102" s="105">
        <v>13623</v>
      </c>
      <c r="S102" s="105"/>
      <c r="T102" s="105">
        <v>-91972</v>
      </c>
      <c r="U102" s="105">
        <v>-127574</v>
      </c>
    </row>
    <row r="103" spans="1:21">
      <c r="A103" s="140" t="s">
        <v>118</v>
      </c>
      <c r="B103" s="121">
        <v>8.2743999999999995E-3</v>
      </c>
      <c r="C103" s="121">
        <v>9.5361000000000005E-3</v>
      </c>
      <c r="D103" s="105">
        <v>-163353</v>
      </c>
      <c r="E103" s="170"/>
      <c r="F103" s="105">
        <v>0</v>
      </c>
      <c r="G103" s="105">
        <v>1671</v>
      </c>
      <c r="H103" s="105">
        <v>0</v>
      </c>
      <c r="I103" s="105">
        <v>19992</v>
      </c>
      <c r="J103" s="112"/>
      <c r="K103" s="105">
        <v>7877</v>
      </c>
      <c r="L103" s="105"/>
      <c r="M103" s="105">
        <v>0</v>
      </c>
      <c r="N103" s="105">
        <v>0</v>
      </c>
      <c r="O103" s="112"/>
      <c r="P103" s="105">
        <v>11005</v>
      </c>
      <c r="Q103" s="105">
        <v>7422</v>
      </c>
      <c r="R103" s="105">
        <v>18427</v>
      </c>
      <c r="S103" s="105"/>
      <c r="T103" s="105">
        <v>-135030</v>
      </c>
      <c r="U103" s="105">
        <v>-187299</v>
      </c>
    </row>
    <row r="104" spans="1:21">
      <c r="A104" s="140" t="s">
        <v>119</v>
      </c>
      <c r="B104" s="121">
        <v>5.2541999999999997E-3</v>
      </c>
      <c r="C104" s="121">
        <v>5.9652999999999998E-3</v>
      </c>
      <c r="D104" s="105">
        <v>-103728</v>
      </c>
      <c r="E104" s="170"/>
      <c r="F104" s="105">
        <v>0</v>
      </c>
      <c r="G104" s="105">
        <v>1061</v>
      </c>
      <c r="H104" s="105">
        <v>0</v>
      </c>
      <c r="I104" s="105">
        <v>10331</v>
      </c>
      <c r="J104" s="112"/>
      <c r="K104" s="105">
        <v>5002</v>
      </c>
      <c r="L104" s="105"/>
      <c r="M104" s="105">
        <v>0</v>
      </c>
      <c r="N104" s="105">
        <v>921</v>
      </c>
      <c r="O104" s="112"/>
      <c r="P104" s="105">
        <v>6988</v>
      </c>
      <c r="Q104" s="105">
        <v>5734</v>
      </c>
      <c r="R104" s="105">
        <v>12722</v>
      </c>
      <c r="S104" s="105"/>
      <c r="T104" s="105">
        <v>-85743</v>
      </c>
      <c r="U104" s="105">
        <v>-118934</v>
      </c>
    </row>
    <row r="105" spans="1:21">
      <c r="A105" s="140" t="s">
        <v>120</v>
      </c>
      <c r="B105" s="121">
        <v>4.2065999999999996E-3</v>
      </c>
      <c r="C105" s="121">
        <v>4.4482000000000002E-3</v>
      </c>
      <c r="D105" s="105">
        <v>-83047</v>
      </c>
      <c r="E105" s="170"/>
      <c r="F105" s="105">
        <v>0</v>
      </c>
      <c r="G105" s="105">
        <v>850</v>
      </c>
      <c r="H105" s="105">
        <v>0</v>
      </c>
      <c r="I105" s="105">
        <v>4447</v>
      </c>
      <c r="J105" s="112"/>
      <c r="K105" s="105">
        <v>4005</v>
      </c>
      <c r="L105" s="105"/>
      <c r="M105" s="105">
        <v>0</v>
      </c>
      <c r="N105" s="105">
        <v>0</v>
      </c>
      <c r="O105" s="112"/>
      <c r="P105" s="105">
        <v>5595</v>
      </c>
      <c r="Q105" s="105">
        <v>3584</v>
      </c>
      <c r="R105" s="105">
        <v>9179</v>
      </c>
      <c r="S105" s="105"/>
      <c r="T105" s="105">
        <v>-68648</v>
      </c>
      <c r="U105" s="105">
        <v>-95221</v>
      </c>
    </row>
    <row r="106" spans="1:21">
      <c r="A106" s="140" t="s">
        <v>121</v>
      </c>
      <c r="B106" s="121">
        <v>2.7458000000000001E-3</v>
      </c>
      <c r="C106" s="121">
        <v>3.0008999999999999E-3</v>
      </c>
      <c r="D106" s="105">
        <v>-54208</v>
      </c>
      <c r="E106" s="170"/>
      <c r="F106" s="105">
        <v>0</v>
      </c>
      <c r="G106" s="105">
        <v>555</v>
      </c>
      <c r="H106" s="105">
        <v>0</v>
      </c>
      <c r="I106" s="105">
        <v>4527</v>
      </c>
      <c r="J106" s="112"/>
      <c r="K106" s="105">
        <v>2614</v>
      </c>
      <c r="L106" s="105"/>
      <c r="M106" s="105">
        <v>0</v>
      </c>
      <c r="N106" s="105">
        <v>0</v>
      </c>
      <c r="O106" s="112"/>
      <c r="P106" s="105">
        <v>3652</v>
      </c>
      <c r="Q106" s="105">
        <v>2454</v>
      </c>
      <c r="R106" s="105">
        <v>6106</v>
      </c>
      <c r="S106" s="105"/>
      <c r="T106" s="105">
        <v>-44809</v>
      </c>
      <c r="U106" s="105">
        <v>-62154</v>
      </c>
    </row>
    <row r="107" spans="1:21">
      <c r="A107" s="140" t="s">
        <v>122</v>
      </c>
      <c r="B107" s="121">
        <v>1.627E-3</v>
      </c>
      <c r="C107" s="121">
        <v>1.9143000000000001E-3</v>
      </c>
      <c r="D107" s="105">
        <v>-32120</v>
      </c>
      <c r="E107" s="170"/>
      <c r="F107" s="105">
        <v>0</v>
      </c>
      <c r="G107" s="105">
        <v>329</v>
      </c>
      <c r="H107" s="105">
        <v>0</v>
      </c>
      <c r="I107" s="105">
        <v>4174</v>
      </c>
      <c r="J107" s="112"/>
      <c r="K107" s="105">
        <v>1549</v>
      </c>
      <c r="L107" s="105"/>
      <c r="M107" s="105">
        <v>0</v>
      </c>
      <c r="N107" s="105">
        <v>1260</v>
      </c>
      <c r="O107" s="112"/>
      <c r="P107" s="105">
        <v>2164</v>
      </c>
      <c r="Q107" s="105">
        <v>-85</v>
      </c>
      <c r="R107" s="105">
        <v>2079</v>
      </c>
      <c r="S107" s="105"/>
      <c r="T107" s="105">
        <v>-26551</v>
      </c>
      <c r="U107" s="105">
        <v>-36829</v>
      </c>
    </row>
    <row r="108" spans="1:21">
      <c r="A108" s="110"/>
      <c r="B108" s="119"/>
      <c r="C108" s="119"/>
      <c r="D108" s="1"/>
      <c r="E108" s="112"/>
      <c r="F108" s="113"/>
      <c r="G108" s="113"/>
      <c r="H108" s="113"/>
      <c r="I108" s="112"/>
      <c r="J108" s="112"/>
      <c r="K108" s="113"/>
      <c r="L108" s="113"/>
      <c r="M108" s="113"/>
      <c r="N108" s="112"/>
      <c r="O108" s="112"/>
      <c r="P108" s="105"/>
      <c r="Q108" s="105"/>
      <c r="R108" s="105"/>
      <c r="S108" s="105"/>
    </row>
    <row r="109" spans="1:21">
      <c r="A109" s="104"/>
      <c r="B109" s="120"/>
      <c r="C109" s="116"/>
      <c r="D109" s="117"/>
      <c r="E109" s="104"/>
      <c r="F109" s="1"/>
      <c r="G109" s="1"/>
      <c r="H109" s="1"/>
      <c r="I109" s="1"/>
      <c r="J109" s="104"/>
      <c r="K109" s="1"/>
      <c r="L109" s="1"/>
      <c r="M109" s="1"/>
      <c r="N109" s="1"/>
      <c r="O109" s="104"/>
      <c r="P109" s="1"/>
      <c r="Q109" s="1"/>
      <c r="R109" s="1"/>
      <c r="S109" s="104"/>
    </row>
    <row r="110" spans="1:21">
      <c r="A110" s="115"/>
      <c r="B110" s="104"/>
      <c r="C110" s="104"/>
      <c r="D110" s="114"/>
      <c r="E110" s="118"/>
      <c r="F110" s="117"/>
      <c r="G110" s="117"/>
      <c r="H110" s="117"/>
      <c r="I110" s="117"/>
      <c r="J110" s="118"/>
      <c r="K110" s="117"/>
      <c r="L110" s="117"/>
      <c r="M110" s="117"/>
      <c r="N110" s="117"/>
      <c r="O110" s="118"/>
      <c r="P110" s="117"/>
      <c r="Q110" s="117"/>
      <c r="R110" s="117"/>
      <c r="S110" s="117"/>
    </row>
    <row r="111" spans="1:21">
      <c r="A111" s="104"/>
      <c r="B111" s="104"/>
      <c r="C111" s="104"/>
      <c r="D111" s="114"/>
      <c r="E111" s="104"/>
      <c r="F111" s="114"/>
      <c r="G111" s="114"/>
      <c r="H111" s="114"/>
      <c r="I111" s="114"/>
      <c r="J111" s="114"/>
      <c r="K111" s="114"/>
      <c r="L111" s="114"/>
      <c r="M111" s="114"/>
      <c r="N111" s="114"/>
      <c r="O111" s="104"/>
      <c r="P111" s="114"/>
      <c r="Q111" s="104"/>
      <c r="R111" s="114"/>
      <c r="S111" s="114"/>
    </row>
    <row r="112" spans="1:21">
      <c r="A112" s="104"/>
      <c r="E112" s="104"/>
      <c r="F112" s="104"/>
      <c r="G112" s="104"/>
      <c r="H112" s="104"/>
      <c r="I112" s="104"/>
      <c r="J112" s="104"/>
      <c r="K112" s="104"/>
      <c r="L112" s="104"/>
      <c r="M112" s="104"/>
      <c r="N112" s="104"/>
      <c r="O112" s="104"/>
      <c r="P112" s="104"/>
      <c r="Q112" s="104"/>
      <c r="R112" s="104"/>
      <c r="S112" s="104"/>
    </row>
    <row r="118" spans="1:4">
      <c r="B118" s="104"/>
      <c r="C118" s="104"/>
      <c r="D118" s="104"/>
    </row>
    <row r="119" spans="1:4">
      <c r="B119" s="104"/>
      <c r="C119" s="104"/>
      <c r="D119" s="104"/>
    </row>
    <row r="121" spans="1:4" s="144" customFormat="1">
      <c r="A121" s="144" t="s">
        <v>290</v>
      </c>
    </row>
  </sheetData>
  <sheetProtection password="CEAA"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C5DCB-49EA-44FB-8E6D-254C5778DE98}">
  <sheetPr>
    <pageSetUpPr fitToPage="1"/>
  </sheetPr>
  <dimension ref="A1:U110"/>
  <sheetViews>
    <sheetView zoomScaleNormal="100" workbookViewId="0">
      <pane xSplit="1" ySplit="5" topLeftCell="C6" activePane="bottomRight" state="frozen"/>
      <selection activeCell="G50" activeCellId="1" sqref="C8 G50"/>
      <selection pane="topRight" activeCell="G50" activeCellId="1" sqref="C8 G50"/>
      <selection pane="bottomLeft" activeCell="G50" activeCellId="1" sqref="C8 G50"/>
      <selection pane="bottomRight" activeCell="D108" sqref="D108"/>
    </sheetView>
  </sheetViews>
  <sheetFormatPr defaultColWidth="9.140625" defaultRowHeight="15"/>
  <cols>
    <col min="1" max="1" width="20.5703125" style="106" customWidth="1"/>
    <col min="2" max="3" width="13.85546875" style="106" customWidth="1"/>
    <col min="4" max="4" width="18.28515625" style="106" customWidth="1"/>
    <col min="5" max="5" width="2.85546875" style="106" customWidth="1"/>
    <col min="6" max="6" width="18.28515625" style="106" customWidth="1"/>
    <col min="7" max="7" width="20" style="106" customWidth="1"/>
    <col min="8" max="8" width="14.42578125" style="106" customWidth="1"/>
    <col min="9" max="9" width="19.42578125" style="106" customWidth="1"/>
    <col min="10" max="10" width="2.85546875" style="106" customWidth="1"/>
    <col min="11" max="11" width="18.28515625" style="106" customWidth="1"/>
    <col min="12" max="12" width="20" style="106" customWidth="1"/>
    <col min="13" max="13" width="14.42578125" style="106" customWidth="1"/>
    <col min="14" max="14" width="19.42578125" style="106" customWidth="1"/>
    <col min="15" max="15" width="3" style="106" customWidth="1"/>
    <col min="16" max="16" width="13.85546875" style="106" customWidth="1"/>
    <col min="17" max="17" width="22.42578125" style="106" customWidth="1"/>
    <col min="18" max="18" width="12.42578125" style="106" customWidth="1"/>
    <col min="19" max="19" width="9.140625" style="106" customWidth="1"/>
    <col min="20" max="20" width="16.85546875" style="106" bestFit="1" customWidth="1"/>
    <col min="21" max="21" width="14.5703125" style="106" customWidth="1"/>
    <col min="22" max="16384" width="9.140625" style="106"/>
  </cols>
  <sheetData>
    <row r="1" spans="1:21">
      <c r="A1" s="208" t="s">
        <v>220</v>
      </c>
      <c r="B1" s="208"/>
    </row>
    <row r="2" spans="1:21">
      <c r="A2" s="209" t="s">
        <v>210</v>
      </c>
      <c r="B2" s="209"/>
    </row>
    <row r="3" spans="1:21">
      <c r="A3" s="140" t="s">
        <v>282</v>
      </c>
      <c r="B3" s="140"/>
      <c r="C3" s="41"/>
      <c r="D3" s="41"/>
      <c r="E3" s="41"/>
      <c r="F3" s="41"/>
      <c r="G3" s="41"/>
      <c r="H3" s="41"/>
      <c r="I3" s="41"/>
      <c r="J3" s="41"/>
      <c r="K3" s="41"/>
      <c r="L3" s="41"/>
      <c r="M3" s="41"/>
      <c r="N3" s="41"/>
      <c r="O3" s="41"/>
      <c r="P3" s="41"/>
      <c r="Q3" s="41"/>
      <c r="R3" s="41"/>
      <c r="S3" s="151" t="s">
        <v>283</v>
      </c>
      <c r="T3" s="141" t="s">
        <v>284</v>
      </c>
      <c r="U3" s="41"/>
    </row>
    <row r="4" spans="1:21">
      <c r="A4" s="104"/>
      <c r="B4" s="104"/>
      <c r="C4" s="104"/>
      <c r="D4" s="104"/>
      <c r="E4" s="104"/>
      <c r="F4" s="107" t="s">
        <v>2</v>
      </c>
      <c r="G4" s="107"/>
      <c r="H4" s="107"/>
      <c r="I4" s="107"/>
      <c r="J4" s="104"/>
      <c r="K4" s="107" t="s">
        <v>3</v>
      </c>
      <c r="L4" s="107"/>
      <c r="M4" s="107"/>
      <c r="N4" s="107"/>
      <c r="O4" s="104"/>
      <c r="P4" s="107" t="s">
        <v>4</v>
      </c>
      <c r="Q4" s="107"/>
      <c r="R4" s="107"/>
      <c r="S4" s="124" t="s">
        <v>211</v>
      </c>
      <c r="T4" s="108"/>
      <c r="U4" s="108"/>
    </row>
    <row r="5" spans="1:21" ht="120">
      <c r="A5" s="109" t="s">
        <v>173</v>
      </c>
      <c r="B5" s="109" t="s">
        <v>151</v>
      </c>
      <c r="C5" s="109" t="s">
        <v>152</v>
      </c>
      <c r="D5" s="109" t="s">
        <v>221</v>
      </c>
      <c r="E5" s="109"/>
      <c r="F5" s="109" t="s">
        <v>5</v>
      </c>
      <c r="G5" s="109" t="s">
        <v>6</v>
      </c>
      <c r="H5" s="109" t="s">
        <v>7</v>
      </c>
      <c r="I5" s="109" t="s">
        <v>8</v>
      </c>
      <c r="J5" s="109"/>
      <c r="K5" s="109" t="s">
        <v>5</v>
      </c>
      <c r="L5" s="109" t="s">
        <v>212</v>
      </c>
      <c r="M5" s="109" t="s">
        <v>7</v>
      </c>
      <c r="N5" s="109" t="s">
        <v>8</v>
      </c>
      <c r="O5" s="109"/>
      <c r="P5" s="109" t="s">
        <v>9</v>
      </c>
      <c r="Q5" s="109" t="s">
        <v>10</v>
      </c>
      <c r="R5" s="109" t="s">
        <v>11</v>
      </c>
      <c r="S5" s="109"/>
      <c r="T5" s="109" t="s">
        <v>213</v>
      </c>
      <c r="U5" s="109" t="s">
        <v>214</v>
      </c>
    </row>
    <row r="6" spans="1:21">
      <c r="A6" s="110" t="s">
        <v>208</v>
      </c>
      <c r="B6" s="125">
        <v>0</v>
      </c>
      <c r="C6" s="125">
        <v>0</v>
      </c>
      <c r="D6" s="125">
        <v>0</v>
      </c>
      <c r="E6" s="125"/>
      <c r="F6" s="125">
        <v>0</v>
      </c>
      <c r="G6" s="125">
        <v>0</v>
      </c>
      <c r="H6" s="125">
        <v>0</v>
      </c>
      <c r="I6" s="125">
        <v>0</v>
      </c>
      <c r="J6" s="125"/>
      <c r="K6" s="125">
        <v>0</v>
      </c>
      <c r="L6" s="125">
        <v>0</v>
      </c>
      <c r="M6" s="125">
        <v>0</v>
      </c>
      <c r="N6" s="125">
        <v>0</v>
      </c>
      <c r="O6" s="125"/>
      <c r="P6" s="125">
        <v>0</v>
      </c>
      <c r="Q6" s="125">
        <v>0</v>
      </c>
      <c r="R6" s="125">
        <v>0</v>
      </c>
      <c r="S6" s="125"/>
      <c r="T6" s="125">
        <v>0</v>
      </c>
      <c r="U6" s="125">
        <v>0</v>
      </c>
    </row>
    <row r="7" spans="1:21">
      <c r="A7" s="110" t="s">
        <v>24</v>
      </c>
      <c r="B7" s="121">
        <v>1.5755000000000002E-2</v>
      </c>
      <c r="C7" s="121">
        <v>1.55155E-2</v>
      </c>
      <c r="D7" s="122">
        <v>-260950</v>
      </c>
      <c r="E7" s="112"/>
      <c r="F7" s="122">
        <v>2300</v>
      </c>
      <c r="G7" s="122">
        <v>41593</v>
      </c>
      <c r="H7" s="122">
        <v>12273</v>
      </c>
      <c r="I7" s="122">
        <v>2856</v>
      </c>
      <c r="J7" s="112"/>
      <c r="K7" s="122">
        <v>11911</v>
      </c>
      <c r="L7" s="122"/>
      <c r="M7" s="122">
        <v>0</v>
      </c>
      <c r="N7" s="122">
        <v>3862</v>
      </c>
      <c r="O7" s="112"/>
      <c r="P7" s="122">
        <v>49187</v>
      </c>
      <c r="Q7" s="122">
        <v>28909</v>
      </c>
      <c r="R7" s="122">
        <v>78096</v>
      </c>
      <c r="S7" s="122"/>
      <c r="T7" s="122">
        <v>-205745</v>
      </c>
      <c r="U7" s="122">
        <v>-307506</v>
      </c>
    </row>
    <row r="8" spans="1:21">
      <c r="A8" s="110" t="s">
        <v>25</v>
      </c>
      <c r="B8" s="121">
        <v>2.8513000000000002E-3</v>
      </c>
      <c r="C8" s="121">
        <v>2.7699999999999999E-3</v>
      </c>
      <c r="D8" s="105">
        <v>-47226</v>
      </c>
      <c r="E8" s="112"/>
      <c r="F8" s="105">
        <v>416</v>
      </c>
      <c r="G8" s="105">
        <v>7527</v>
      </c>
      <c r="H8" s="105">
        <v>2221</v>
      </c>
      <c r="I8" s="105">
        <v>607</v>
      </c>
      <c r="J8" s="112"/>
      <c r="K8" s="105">
        <v>2156</v>
      </c>
      <c r="L8" s="105"/>
      <c r="M8" s="105">
        <v>0</v>
      </c>
      <c r="N8" s="105">
        <v>1172</v>
      </c>
      <c r="O8" s="112"/>
      <c r="P8" s="105">
        <v>8902</v>
      </c>
      <c r="Q8" s="105">
        <v>123</v>
      </c>
      <c r="R8" s="105">
        <v>9025</v>
      </c>
      <c r="S8" s="105"/>
      <c r="T8" s="105">
        <v>-37235</v>
      </c>
      <c r="U8" s="105">
        <v>-55652</v>
      </c>
    </row>
    <row r="9" spans="1:21">
      <c r="A9" s="110" t="s">
        <v>26</v>
      </c>
      <c r="B9" s="121">
        <v>1.5004E-3</v>
      </c>
      <c r="C9" s="121">
        <v>1.4677E-3</v>
      </c>
      <c r="D9" s="105">
        <v>-24851</v>
      </c>
      <c r="E9" s="112"/>
      <c r="F9" s="105">
        <v>219</v>
      </c>
      <c r="G9" s="105">
        <v>3961</v>
      </c>
      <c r="H9" s="105">
        <v>1169</v>
      </c>
      <c r="I9" s="105">
        <v>216</v>
      </c>
      <c r="J9" s="112"/>
      <c r="K9" s="105">
        <v>1134</v>
      </c>
      <c r="L9" s="105"/>
      <c r="M9" s="105">
        <v>0</v>
      </c>
      <c r="N9" s="105">
        <v>471</v>
      </c>
      <c r="O9" s="112"/>
      <c r="P9" s="105">
        <v>4684</v>
      </c>
      <c r="Q9" s="105">
        <v>158</v>
      </c>
      <c r="R9" s="105">
        <v>4842</v>
      </c>
      <c r="S9" s="105"/>
      <c r="T9" s="105">
        <v>-19594</v>
      </c>
      <c r="U9" s="105">
        <v>-29285</v>
      </c>
    </row>
    <row r="10" spans="1:21">
      <c r="A10" s="110" t="s">
        <v>27</v>
      </c>
      <c r="B10" s="121">
        <v>1.7306000000000001E-3</v>
      </c>
      <c r="C10" s="121">
        <v>1.6808999999999999E-3</v>
      </c>
      <c r="D10" s="105">
        <v>-28664</v>
      </c>
      <c r="E10" s="112"/>
      <c r="F10" s="105">
        <v>253</v>
      </c>
      <c r="G10" s="105">
        <v>4569</v>
      </c>
      <c r="H10" s="105">
        <v>1348</v>
      </c>
      <c r="I10" s="105">
        <v>377</v>
      </c>
      <c r="J10" s="112"/>
      <c r="K10" s="105">
        <v>1308</v>
      </c>
      <c r="L10" s="105"/>
      <c r="M10" s="105">
        <v>0</v>
      </c>
      <c r="N10" s="105">
        <v>717</v>
      </c>
      <c r="O10" s="112"/>
      <c r="P10" s="105">
        <v>5403</v>
      </c>
      <c r="Q10" s="105">
        <v>238</v>
      </c>
      <c r="R10" s="105">
        <v>5641</v>
      </c>
      <c r="S10" s="105"/>
      <c r="T10" s="105">
        <v>-22600</v>
      </c>
      <c r="U10" s="105">
        <v>-33778</v>
      </c>
    </row>
    <row r="11" spans="1:21">
      <c r="A11" s="110" t="s">
        <v>28</v>
      </c>
      <c r="B11" s="121">
        <v>3.4716E-3</v>
      </c>
      <c r="C11" s="121">
        <v>3.4340999999999998E-3</v>
      </c>
      <c r="D11" s="105">
        <v>-57500</v>
      </c>
      <c r="E11" s="112"/>
      <c r="F11" s="105">
        <v>507</v>
      </c>
      <c r="G11" s="105">
        <v>9165</v>
      </c>
      <c r="H11" s="105">
        <v>2704</v>
      </c>
      <c r="I11" s="105">
        <v>963</v>
      </c>
      <c r="J11" s="112"/>
      <c r="K11" s="105">
        <v>2625</v>
      </c>
      <c r="L11" s="105"/>
      <c r="M11" s="105">
        <v>0</v>
      </c>
      <c r="N11" s="105">
        <v>666</v>
      </c>
      <c r="O11" s="112"/>
      <c r="P11" s="105">
        <v>10838</v>
      </c>
      <c r="Q11" s="105">
        <v>135</v>
      </c>
      <c r="R11" s="105">
        <v>10973</v>
      </c>
      <c r="S11" s="105"/>
      <c r="T11" s="105">
        <v>-45336</v>
      </c>
      <c r="U11" s="105">
        <v>-67759</v>
      </c>
    </row>
    <row r="12" spans="1:21">
      <c r="A12" s="110" t="s">
        <v>29</v>
      </c>
      <c r="B12" s="121">
        <v>4.1438999999999998E-3</v>
      </c>
      <c r="C12" s="121">
        <v>2.928E-3</v>
      </c>
      <c r="D12" s="105">
        <v>-68635</v>
      </c>
      <c r="E12" s="112"/>
      <c r="F12" s="105">
        <v>605</v>
      </c>
      <c r="G12" s="105">
        <v>10940</v>
      </c>
      <c r="H12" s="105">
        <v>3228</v>
      </c>
      <c r="I12" s="105">
        <v>0</v>
      </c>
      <c r="J12" s="112"/>
      <c r="K12" s="105">
        <v>3133</v>
      </c>
      <c r="L12" s="105"/>
      <c r="M12" s="105">
        <v>0</v>
      </c>
      <c r="N12" s="105">
        <v>18835</v>
      </c>
      <c r="O12" s="112"/>
      <c r="P12" s="105">
        <v>12937</v>
      </c>
      <c r="Q12" s="105">
        <v>-10625</v>
      </c>
      <c r="R12" s="105">
        <v>2312</v>
      </c>
      <c r="S12" s="105"/>
      <c r="T12" s="105">
        <v>-54115</v>
      </c>
      <c r="U12" s="105">
        <v>-80881</v>
      </c>
    </row>
    <row r="13" spans="1:21">
      <c r="A13" s="110" t="s">
        <v>30</v>
      </c>
      <c r="B13" s="121">
        <v>4.5899000000000001E-3</v>
      </c>
      <c r="C13" s="121">
        <v>4.5522000000000002E-3</v>
      </c>
      <c r="D13" s="105">
        <v>-76023</v>
      </c>
      <c r="E13" s="112"/>
      <c r="F13" s="105">
        <v>670</v>
      </c>
      <c r="G13" s="105">
        <v>12117</v>
      </c>
      <c r="H13" s="105">
        <v>3576</v>
      </c>
      <c r="I13" s="105">
        <v>0</v>
      </c>
      <c r="J13" s="112"/>
      <c r="K13" s="105">
        <v>3470</v>
      </c>
      <c r="L13" s="105"/>
      <c r="M13" s="105">
        <v>0</v>
      </c>
      <c r="N13" s="105">
        <v>1642</v>
      </c>
      <c r="O13" s="112"/>
      <c r="P13" s="105">
        <v>14330</v>
      </c>
      <c r="Q13" s="105">
        <v>-2144</v>
      </c>
      <c r="R13" s="105">
        <v>12186</v>
      </c>
      <c r="S13" s="105"/>
      <c r="T13" s="105">
        <v>-59940</v>
      </c>
      <c r="U13" s="105">
        <v>-89586</v>
      </c>
    </row>
    <row r="14" spans="1:21">
      <c r="A14" s="110" t="s">
        <v>31</v>
      </c>
      <c r="B14" s="121">
        <v>1.1714E-3</v>
      </c>
      <c r="C14" s="121">
        <v>1.2287999999999999E-3</v>
      </c>
      <c r="D14" s="105">
        <v>-19402</v>
      </c>
      <c r="E14" s="112"/>
      <c r="F14" s="105">
        <v>171</v>
      </c>
      <c r="G14" s="105">
        <v>3092</v>
      </c>
      <c r="H14" s="105">
        <v>913</v>
      </c>
      <c r="I14" s="105">
        <v>848</v>
      </c>
      <c r="J14" s="112"/>
      <c r="K14" s="105">
        <v>886</v>
      </c>
      <c r="L14" s="105"/>
      <c r="M14" s="105">
        <v>0</v>
      </c>
      <c r="N14" s="105">
        <v>293</v>
      </c>
      <c r="O14" s="112"/>
      <c r="P14" s="105">
        <v>3657</v>
      </c>
      <c r="Q14" s="105">
        <v>221</v>
      </c>
      <c r="R14" s="105">
        <v>3878</v>
      </c>
      <c r="S14" s="105"/>
      <c r="T14" s="105">
        <v>-15297</v>
      </c>
      <c r="U14" s="105">
        <v>-22863</v>
      </c>
    </row>
    <row r="15" spans="1:21">
      <c r="A15" s="110" t="s">
        <v>32</v>
      </c>
      <c r="B15" s="121">
        <v>2.4632E-3</v>
      </c>
      <c r="C15" s="121">
        <v>2.5241999999999999E-3</v>
      </c>
      <c r="D15" s="105">
        <v>-40798</v>
      </c>
      <c r="E15" s="112"/>
      <c r="F15" s="105">
        <v>360</v>
      </c>
      <c r="G15" s="105">
        <v>6503</v>
      </c>
      <c r="H15" s="105">
        <v>1919</v>
      </c>
      <c r="I15" s="105">
        <v>1067</v>
      </c>
      <c r="J15" s="112"/>
      <c r="K15" s="105">
        <v>1862</v>
      </c>
      <c r="L15" s="105"/>
      <c r="M15" s="105">
        <v>0</v>
      </c>
      <c r="N15" s="105">
        <v>51</v>
      </c>
      <c r="O15" s="112"/>
      <c r="P15" s="105">
        <v>7690</v>
      </c>
      <c r="Q15" s="105">
        <v>889</v>
      </c>
      <c r="R15" s="105">
        <v>8579</v>
      </c>
      <c r="S15" s="105"/>
      <c r="T15" s="105">
        <v>-32167</v>
      </c>
      <c r="U15" s="105">
        <v>-48077</v>
      </c>
    </row>
    <row r="16" spans="1:21">
      <c r="A16" s="110" t="s">
        <v>33</v>
      </c>
      <c r="B16" s="121">
        <v>2.5120699999999999E-2</v>
      </c>
      <c r="C16" s="121">
        <v>2.1895999999999999E-2</v>
      </c>
      <c r="D16" s="105">
        <v>-416074</v>
      </c>
      <c r="E16" s="112"/>
      <c r="F16" s="105">
        <v>3668</v>
      </c>
      <c r="G16" s="105">
        <v>66319</v>
      </c>
      <c r="H16" s="105">
        <v>19569</v>
      </c>
      <c r="I16" s="105">
        <v>4273</v>
      </c>
      <c r="J16" s="112"/>
      <c r="K16" s="105">
        <v>18991</v>
      </c>
      <c r="L16" s="105"/>
      <c r="M16" s="105">
        <v>0</v>
      </c>
      <c r="N16" s="105">
        <v>66167</v>
      </c>
      <c r="O16" s="112"/>
      <c r="P16" s="105">
        <v>78427</v>
      </c>
      <c r="Q16" s="105">
        <v>-31370</v>
      </c>
      <c r="R16" s="105">
        <v>47057</v>
      </c>
      <c r="S16" s="105"/>
      <c r="T16" s="105">
        <v>-328051</v>
      </c>
      <c r="U16" s="105">
        <v>-490306</v>
      </c>
    </row>
    <row r="17" spans="1:21">
      <c r="A17" s="110" t="s">
        <v>34</v>
      </c>
      <c r="B17" s="121">
        <v>3.1788799999999999E-2</v>
      </c>
      <c r="C17" s="121">
        <v>3.51478E-2</v>
      </c>
      <c r="D17" s="105">
        <v>-526518</v>
      </c>
      <c r="E17" s="112"/>
      <c r="F17" s="105">
        <v>4641</v>
      </c>
      <c r="G17" s="105">
        <v>83922</v>
      </c>
      <c r="H17" s="105">
        <v>24763</v>
      </c>
      <c r="I17" s="105">
        <v>48455</v>
      </c>
      <c r="J17" s="112"/>
      <c r="K17" s="105">
        <v>24032</v>
      </c>
      <c r="L17" s="105"/>
      <c r="M17" s="105">
        <v>0</v>
      </c>
      <c r="N17" s="105">
        <v>3942</v>
      </c>
      <c r="O17" s="112"/>
      <c r="P17" s="105">
        <v>99245</v>
      </c>
      <c r="Q17" s="105">
        <v>15604</v>
      </c>
      <c r="R17" s="105">
        <v>114849</v>
      </c>
      <c r="S17" s="105"/>
      <c r="T17" s="105">
        <v>-415130</v>
      </c>
      <c r="U17" s="105">
        <v>-620454</v>
      </c>
    </row>
    <row r="18" spans="1:21">
      <c r="A18" s="110" t="s">
        <v>35</v>
      </c>
      <c r="B18" s="121">
        <v>1.3018500000000001E-2</v>
      </c>
      <c r="C18" s="121">
        <v>1.1046800000000001E-2</v>
      </c>
      <c r="D18" s="105">
        <v>-215625</v>
      </c>
      <c r="E18" s="112"/>
      <c r="F18" s="105">
        <v>1901</v>
      </c>
      <c r="G18" s="105">
        <v>34369</v>
      </c>
      <c r="H18" s="105">
        <v>10141</v>
      </c>
      <c r="I18" s="105">
        <v>0</v>
      </c>
      <c r="J18" s="112"/>
      <c r="K18" s="105">
        <v>9842</v>
      </c>
      <c r="L18" s="105"/>
      <c r="M18" s="105">
        <v>0</v>
      </c>
      <c r="N18" s="105">
        <v>37367</v>
      </c>
      <c r="O18" s="112"/>
      <c r="P18" s="105">
        <v>40644</v>
      </c>
      <c r="Q18" s="105">
        <v>-34637</v>
      </c>
      <c r="R18" s="105">
        <v>6007</v>
      </c>
      <c r="S18" s="105"/>
      <c r="T18" s="105">
        <v>-170009</v>
      </c>
      <c r="U18" s="105">
        <v>-254095</v>
      </c>
    </row>
    <row r="19" spans="1:21">
      <c r="A19" s="110" t="s">
        <v>36</v>
      </c>
      <c r="B19" s="121">
        <v>2.2804499999999998E-2</v>
      </c>
      <c r="C19" s="121">
        <v>2.3873700000000001E-2</v>
      </c>
      <c r="D19" s="105">
        <v>-377711</v>
      </c>
      <c r="E19" s="112"/>
      <c r="F19" s="105">
        <v>3329</v>
      </c>
      <c r="G19" s="105">
        <v>60204</v>
      </c>
      <c r="H19" s="105">
        <v>17765</v>
      </c>
      <c r="I19" s="105">
        <v>16321</v>
      </c>
      <c r="J19" s="112"/>
      <c r="K19" s="105">
        <v>17240</v>
      </c>
      <c r="L19" s="105"/>
      <c r="M19" s="105">
        <v>0</v>
      </c>
      <c r="N19" s="105">
        <v>3500</v>
      </c>
      <c r="O19" s="112"/>
      <c r="P19" s="105">
        <v>71196</v>
      </c>
      <c r="Q19" s="105">
        <v>-2609</v>
      </c>
      <c r="R19" s="105">
        <v>68587</v>
      </c>
      <c r="S19" s="105"/>
      <c r="T19" s="105">
        <v>-297804</v>
      </c>
      <c r="U19" s="105">
        <v>-445098</v>
      </c>
    </row>
    <row r="20" spans="1:21">
      <c r="A20" s="110" t="s">
        <v>37</v>
      </c>
      <c r="B20" s="121">
        <v>6.8684000000000002E-3</v>
      </c>
      <c r="C20" s="121">
        <v>6.7060000000000002E-3</v>
      </c>
      <c r="D20" s="105">
        <v>-113761</v>
      </c>
      <c r="E20" s="112"/>
      <c r="F20" s="105">
        <v>1003</v>
      </c>
      <c r="G20" s="105">
        <v>18133</v>
      </c>
      <c r="H20" s="105">
        <v>5350</v>
      </c>
      <c r="I20" s="105">
        <v>6826</v>
      </c>
      <c r="J20" s="112"/>
      <c r="K20" s="105">
        <v>5193</v>
      </c>
      <c r="L20" s="105"/>
      <c r="M20" s="105">
        <v>0</v>
      </c>
      <c r="N20" s="105">
        <v>3310</v>
      </c>
      <c r="O20" s="112"/>
      <c r="P20" s="105">
        <v>21443</v>
      </c>
      <c r="Q20" s="105">
        <v>3676</v>
      </c>
      <c r="R20" s="105">
        <v>25119</v>
      </c>
      <c r="S20" s="105"/>
      <c r="T20" s="105">
        <v>-89694</v>
      </c>
      <c r="U20" s="105">
        <v>-134057</v>
      </c>
    </row>
    <row r="21" spans="1:21">
      <c r="A21" s="110" t="s">
        <v>38</v>
      </c>
      <c r="B21" s="121">
        <v>1.1213E-3</v>
      </c>
      <c r="C21" s="121">
        <v>1.0656999999999999E-3</v>
      </c>
      <c r="D21" s="105">
        <v>-18572</v>
      </c>
      <c r="E21" s="112"/>
      <c r="F21" s="105">
        <v>164</v>
      </c>
      <c r="G21" s="105">
        <v>2960</v>
      </c>
      <c r="H21" s="105">
        <v>873</v>
      </c>
      <c r="I21" s="105">
        <v>292</v>
      </c>
      <c r="J21" s="112"/>
      <c r="K21" s="105">
        <v>848</v>
      </c>
      <c r="L21" s="105"/>
      <c r="M21" s="105">
        <v>0</v>
      </c>
      <c r="N21" s="105">
        <v>1202</v>
      </c>
      <c r="O21" s="112"/>
      <c r="P21" s="105">
        <v>3501</v>
      </c>
      <c r="Q21" s="105">
        <v>-1103</v>
      </c>
      <c r="R21" s="105">
        <v>2398</v>
      </c>
      <c r="S21" s="105"/>
      <c r="T21" s="105">
        <v>-14643</v>
      </c>
      <c r="U21" s="105">
        <v>-21886</v>
      </c>
    </row>
    <row r="22" spans="1:21">
      <c r="A22" s="110" t="s">
        <v>39</v>
      </c>
      <c r="B22" s="121">
        <v>1.0663000000000001E-2</v>
      </c>
      <c r="C22" s="121">
        <v>9.3938000000000008E-3</v>
      </c>
      <c r="D22" s="105">
        <v>-176611</v>
      </c>
      <c r="E22" s="112"/>
      <c r="F22" s="105">
        <v>1557</v>
      </c>
      <c r="G22" s="105">
        <v>28150</v>
      </c>
      <c r="H22" s="105">
        <v>8306</v>
      </c>
      <c r="I22" s="105">
        <v>31108</v>
      </c>
      <c r="J22" s="112"/>
      <c r="K22" s="105">
        <v>8061</v>
      </c>
      <c r="L22" s="105"/>
      <c r="M22" s="105">
        <v>0</v>
      </c>
      <c r="N22" s="105">
        <v>24791</v>
      </c>
      <c r="O22" s="112"/>
      <c r="P22" s="105">
        <v>33290</v>
      </c>
      <c r="Q22" s="105">
        <v>4570</v>
      </c>
      <c r="R22" s="105">
        <v>37860</v>
      </c>
      <c r="S22" s="105"/>
      <c r="T22" s="105">
        <v>-139248</v>
      </c>
      <c r="U22" s="105">
        <v>-208120</v>
      </c>
    </row>
    <row r="23" spans="1:21">
      <c r="A23" s="110" t="s">
        <v>40</v>
      </c>
      <c r="B23" s="121">
        <v>1.2042000000000001E-3</v>
      </c>
      <c r="C23" s="121">
        <v>1.6682999999999999E-3</v>
      </c>
      <c r="D23" s="105">
        <v>-19945</v>
      </c>
      <c r="E23" s="112"/>
      <c r="F23" s="105">
        <v>176</v>
      </c>
      <c r="G23" s="105">
        <v>3179</v>
      </c>
      <c r="H23" s="105">
        <v>938</v>
      </c>
      <c r="I23" s="105">
        <v>7218</v>
      </c>
      <c r="J23" s="112"/>
      <c r="K23" s="105">
        <v>910</v>
      </c>
      <c r="L23" s="105"/>
      <c r="M23" s="105">
        <v>0</v>
      </c>
      <c r="N23" s="105">
        <v>125</v>
      </c>
      <c r="O23" s="112"/>
      <c r="P23" s="105">
        <v>3760</v>
      </c>
      <c r="Q23" s="105">
        <v>3547</v>
      </c>
      <c r="R23" s="105">
        <v>7307</v>
      </c>
      <c r="S23" s="105"/>
      <c r="T23" s="105">
        <v>-15726</v>
      </c>
      <c r="U23" s="105">
        <v>-23504</v>
      </c>
    </row>
    <row r="24" spans="1:21">
      <c r="A24" s="110" t="s">
        <v>41</v>
      </c>
      <c r="B24" s="121">
        <v>1.6183199999999998E-2</v>
      </c>
      <c r="C24" s="121">
        <v>1.6446300000000001E-2</v>
      </c>
      <c r="D24" s="105">
        <v>-268042</v>
      </c>
      <c r="E24" s="112"/>
      <c r="F24" s="105">
        <v>2363</v>
      </c>
      <c r="G24" s="105">
        <v>42724</v>
      </c>
      <c r="H24" s="105">
        <v>12607</v>
      </c>
      <c r="I24" s="105">
        <v>7091</v>
      </c>
      <c r="J24" s="112"/>
      <c r="K24" s="105">
        <v>12234</v>
      </c>
      <c r="L24" s="105"/>
      <c r="M24" s="105">
        <v>0</v>
      </c>
      <c r="N24" s="105">
        <v>754</v>
      </c>
      <c r="O24" s="112"/>
      <c r="P24" s="105">
        <v>50524</v>
      </c>
      <c r="Q24" s="105">
        <v>2530</v>
      </c>
      <c r="R24" s="105">
        <v>53054</v>
      </c>
      <c r="S24" s="105"/>
      <c r="T24" s="105">
        <v>-211336</v>
      </c>
      <c r="U24" s="105">
        <v>-315864</v>
      </c>
    </row>
    <row r="25" spans="1:21">
      <c r="A25" s="110" t="s">
        <v>42</v>
      </c>
      <c r="B25" s="121">
        <v>8.7805000000000001E-3</v>
      </c>
      <c r="C25" s="121">
        <v>8.7611000000000008E-3</v>
      </c>
      <c r="D25" s="105">
        <v>-145431</v>
      </c>
      <c r="E25" s="112"/>
      <c r="F25" s="105">
        <v>1282</v>
      </c>
      <c r="G25" s="105">
        <v>23181</v>
      </c>
      <c r="H25" s="105">
        <v>6840</v>
      </c>
      <c r="I25" s="105">
        <v>561</v>
      </c>
      <c r="J25" s="112"/>
      <c r="K25" s="105">
        <v>6638</v>
      </c>
      <c r="L25" s="105"/>
      <c r="M25" s="105">
        <v>0</v>
      </c>
      <c r="N25" s="105">
        <v>4747</v>
      </c>
      <c r="O25" s="112"/>
      <c r="P25" s="105">
        <v>27413</v>
      </c>
      <c r="Q25" s="105">
        <v>-3269</v>
      </c>
      <c r="R25" s="105">
        <v>24144</v>
      </c>
      <c r="S25" s="105"/>
      <c r="T25" s="105">
        <v>-114665</v>
      </c>
      <c r="U25" s="105">
        <v>-171378</v>
      </c>
    </row>
    <row r="26" spans="1:21">
      <c r="A26" s="110" t="s">
        <v>43</v>
      </c>
      <c r="B26" s="121">
        <v>4.0013999999999996E-3</v>
      </c>
      <c r="C26" s="121">
        <v>3.6286999999999999E-3</v>
      </c>
      <c r="D26" s="105">
        <v>-66275</v>
      </c>
      <c r="E26" s="112"/>
      <c r="F26" s="105">
        <v>584</v>
      </c>
      <c r="G26" s="105">
        <v>10564</v>
      </c>
      <c r="H26" s="105">
        <v>3117</v>
      </c>
      <c r="I26" s="105">
        <v>1525</v>
      </c>
      <c r="J26" s="112"/>
      <c r="K26" s="105">
        <v>3025</v>
      </c>
      <c r="L26" s="105"/>
      <c r="M26" s="105">
        <v>0</v>
      </c>
      <c r="N26" s="105">
        <v>5449</v>
      </c>
      <c r="O26" s="112"/>
      <c r="P26" s="105">
        <v>12492</v>
      </c>
      <c r="Q26" s="105">
        <v>-1684</v>
      </c>
      <c r="R26" s="105">
        <v>10808</v>
      </c>
      <c r="S26" s="105"/>
      <c r="T26" s="105">
        <v>-52254</v>
      </c>
      <c r="U26" s="105">
        <v>-78099</v>
      </c>
    </row>
    <row r="27" spans="1:21">
      <c r="A27" s="110" t="s">
        <v>44</v>
      </c>
      <c r="B27" s="121">
        <v>1.5900000000000001E-3</v>
      </c>
      <c r="C27" s="121">
        <v>1.5244E-3</v>
      </c>
      <c r="D27" s="105">
        <v>-26335</v>
      </c>
      <c r="E27" s="112"/>
      <c r="F27" s="105">
        <v>232</v>
      </c>
      <c r="G27" s="105">
        <v>4198</v>
      </c>
      <c r="H27" s="105">
        <v>1239</v>
      </c>
      <c r="I27" s="105">
        <v>466</v>
      </c>
      <c r="J27" s="112"/>
      <c r="K27" s="105">
        <v>1202</v>
      </c>
      <c r="L27" s="105"/>
      <c r="M27" s="105">
        <v>0</v>
      </c>
      <c r="N27" s="105">
        <v>947</v>
      </c>
      <c r="O27" s="112"/>
      <c r="P27" s="105">
        <v>4964</v>
      </c>
      <c r="Q27" s="105">
        <v>223</v>
      </c>
      <c r="R27" s="105">
        <v>5187</v>
      </c>
      <c r="S27" s="105"/>
      <c r="T27" s="105">
        <v>-20764</v>
      </c>
      <c r="U27" s="105">
        <v>-31034</v>
      </c>
    </row>
    <row r="28" spans="1:21">
      <c r="A28" s="110" t="s">
        <v>45</v>
      </c>
      <c r="B28" s="121">
        <v>1.6616000000000001E-3</v>
      </c>
      <c r="C28" s="121">
        <v>1.5047999999999999E-3</v>
      </c>
      <c r="D28" s="105">
        <v>-27521</v>
      </c>
      <c r="E28" s="112"/>
      <c r="F28" s="105">
        <v>243</v>
      </c>
      <c r="G28" s="105">
        <v>4387</v>
      </c>
      <c r="H28" s="105">
        <v>1294</v>
      </c>
      <c r="I28" s="105">
        <v>264</v>
      </c>
      <c r="J28" s="112"/>
      <c r="K28" s="105">
        <v>1256</v>
      </c>
      <c r="L28" s="105"/>
      <c r="M28" s="105">
        <v>0</v>
      </c>
      <c r="N28" s="105">
        <v>2263</v>
      </c>
      <c r="O28" s="112"/>
      <c r="P28" s="105">
        <v>5188</v>
      </c>
      <c r="Q28" s="105">
        <v>-312</v>
      </c>
      <c r="R28" s="105">
        <v>4876</v>
      </c>
      <c r="S28" s="105"/>
      <c r="T28" s="105">
        <v>-21699</v>
      </c>
      <c r="U28" s="105">
        <v>-32431</v>
      </c>
    </row>
    <row r="29" spans="1:21">
      <c r="A29" s="110" t="s">
        <v>46</v>
      </c>
      <c r="B29" s="121">
        <v>8.0599000000000001E-3</v>
      </c>
      <c r="C29" s="121">
        <v>7.0412000000000001E-3</v>
      </c>
      <c r="D29" s="105">
        <v>-133496</v>
      </c>
      <c r="E29" s="112"/>
      <c r="F29" s="105">
        <v>1177</v>
      </c>
      <c r="G29" s="105">
        <v>21278</v>
      </c>
      <c r="H29" s="105">
        <v>6279</v>
      </c>
      <c r="I29" s="105">
        <v>309</v>
      </c>
      <c r="J29" s="112"/>
      <c r="K29" s="105">
        <v>6093</v>
      </c>
      <c r="L29" s="105"/>
      <c r="M29" s="105">
        <v>0</v>
      </c>
      <c r="N29" s="105">
        <v>18258</v>
      </c>
      <c r="O29" s="112"/>
      <c r="P29" s="105">
        <v>25163</v>
      </c>
      <c r="Q29" s="105">
        <v>-10508</v>
      </c>
      <c r="R29" s="105">
        <v>14655</v>
      </c>
      <c r="S29" s="105"/>
      <c r="T29" s="105">
        <v>-105254</v>
      </c>
      <c r="U29" s="105">
        <v>-157313</v>
      </c>
    </row>
    <row r="30" spans="1:21">
      <c r="A30" s="110" t="s">
        <v>47</v>
      </c>
      <c r="B30" s="121">
        <v>4.4640000000000001E-3</v>
      </c>
      <c r="C30" s="121">
        <v>4.2263999999999999E-3</v>
      </c>
      <c r="D30" s="105">
        <v>-73937</v>
      </c>
      <c r="E30" s="112"/>
      <c r="F30" s="105">
        <v>652</v>
      </c>
      <c r="G30" s="105">
        <v>11785</v>
      </c>
      <c r="H30" s="105">
        <v>3477</v>
      </c>
      <c r="I30" s="105">
        <v>932</v>
      </c>
      <c r="J30" s="112"/>
      <c r="K30" s="105">
        <v>3375</v>
      </c>
      <c r="L30" s="105"/>
      <c r="M30" s="105">
        <v>0</v>
      </c>
      <c r="N30" s="105">
        <v>3918</v>
      </c>
      <c r="O30" s="112"/>
      <c r="P30" s="105">
        <v>13937</v>
      </c>
      <c r="Q30" s="105">
        <v>409</v>
      </c>
      <c r="R30" s="105">
        <v>14346</v>
      </c>
      <c r="S30" s="105"/>
      <c r="T30" s="105">
        <v>-58295</v>
      </c>
      <c r="U30" s="105">
        <v>-87128</v>
      </c>
    </row>
    <row r="31" spans="1:21">
      <c r="A31" s="110" t="s">
        <v>48</v>
      </c>
      <c r="B31" s="121">
        <v>8.7150000000000005E-3</v>
      </c>
      <c r="C31" s="121">
        <v>1.1783800000000001E-2</v>
      </c>
      <c r="D31" s="105">
        <v>-144347</v>
      </c>
      <c r="E31" s="112"/>
      <c r="F31" s="105">
        <v>1272</v>
      </c>
      <c r="G31" s="105">
        <v>23008</v>
      </c>
      <c r="H31" s="105">
        <v>6789</v>
      </c>
      <c r="I31" s="105">
        <v>47280</v>
      </c>
      <c r="J31" s="112"/>
      <c r="K31" s="105">
        <v>6589</v>
      </c>
      <c r="L31" s="105"/>
      <c r="M31" s="105">
        <v>0</v>
      </c>
      <c r="N31" s="105">
        <v>2772</v>
      </c>
      <c r="O31" s="112"/>
      <c r="P31" s="105">
        <v>27208</v>
      </c>
      <c r="Q31" s="105">
        <v>17599</v>
      </c>
      <c r="R31" s="105">
        <v>44807</v>
      </c>
      <c r="S31" s="105"/>
      <c r="T31" s="105">
        <v>-113809</v>
      </c>
      <c r="U31" s="105">
        <v>-170099</v>
      </c>
    </row>
    <row r="32" spans="1:21">
      <c r="A32" s="110" t="s">
        <v>49</v>
      </c>
      <c r="B32" s="121">
        <v>2.9560099999999999E-2</v>
      </c>
      <c r="C32" s="121">
        <v>3.2709700000000001E-2</v>
      </c>
      <c r="D32" s="105">
        <v>-489604</v>
      </c>
      <c r="E32" s="112"/>
      <c r="F32" s="105">
        <v>4316</v>
      </c>
      <c r="G32" s="105">
        <v>78039</v>
      </c>
      <c r="H32" s="105">
        <v>23027</v>
      </c>
      <c r="I32" s="105">
        <v>52838</v>
      </c>
      <c r="J32" s="112"/>
      <c r="K32" s="105">
        <v>22347</v>
      </c>
      <c r="L32" s="105"/>
      <c r="M32" s="105">
        <v>0</v>
      </c>
      <c r="N32" s="105">
        <v>0</v>
      </c>
      <c r="O32" s="112"/>
      <c r="P32" s="105">
        <v>92287</v>
      </c>
      <c r="Q32" s="105">
        <v>37063</v>
      </c>
      <c r="R32" s="105">
        <v>129350</v>
      </c>
      <c r="S32" s="105"/>
      <c r="T32" s="105">
        <v>-386025</v>
      </c>
      <c r="U32" s="105">
        <v>-576954</v>
      </c>
    </row>
    <row r="33" spans="1:21">
      <c r="A33" s="110" t="s">
        <v>50</v>
      </c>
      <c r="B33" s="121">
        <v>4.0235999999999996E-3</v>
      </c>
      <c r="C33" s="121">
        <v>3.9345999999999999E-3</v>
      </c>
      <c r="D33" s="105">
        <v>-66643</v>
      </c>
      <c r="E33" s="112"/>
      <c r="F33" s="105">
        <v>587</v>
      </c>
      <c r="G33" s="105">
        <v>10622</v>
      </c>
      <c r="H33" s="105">
        <v>3134</v>
      </c>
      <c r="I33" s="105">
        <v>1652</v>
      </c>
      <c r="J33" s="112"/>
      <c r="K33" s="105">
        <v>3042</v>
      </c>
      <c r="L33" s="105"/>
      <c r="M33" s="105">
        <v>0</v>
      </c>
      <c r="N33" s="105">
        <v>1283</v>
      </c>
      <c r="O33" s="112"/>
      <c r="P33" s="105">
        <v>12562</v>
      </c>
      <c r="Q33" s="105">
        <v>1646</v>
      </c>
      <c r="R33" s="105">
        <v>14208</v>
      </c>
      <c r="S33" s="105"/>
      <c r="T33" s="105">
        <v>-52544</v>
      </c>
      <c r="U33" s="105">
        <v>-78533</v>
      </c>
    </row>
    <row r="34" spans="1:21">
      <c r="A34" s="110" t="s">
        <v>51</v>
      </c>
      <c r="B34" s="121">
        <v>8.5092999999999992E-3</v>
      </c>
      <c r="C34" s="121">
        <v>8.9502999999999996E-3</v>
      </c>
      <c r="D34" s="105">
        <v>-140940</v>
      </c>
      <c r="E34" s="112"/>
      <c r="F34" s="105">
        <v>1242</v>
      </c>
      <c r="G34" s="105">
        <v>22465</v>
      </c>
      <c r="H34" s="105">
        <v>6629</v>
      </c>
      <c r="I34" s="105">
        <v>10793</v>
      </c>
      <c r="J34" s="112"/>
      <c r="K34" s="105">
        <v>6433</v>
      </c>
      <c r="L34" s="105"/>
      <c r="M34" s="105">
        <v>0</v>
      </c>
      <c r="N34" s="105">
        <v>1054</v>
      </c>
      <c r="O34" s="112"/>
      <c r="P34" s="105">
        <v>26566</v>
      </c>
      <c r="Q34" s="105">
        <v>5160</v>
      </c>
      <c r="R34" s="105">
        <v>31726</v>
      </c>
      <c r="S34" s="105"/>
      <c r="T34" s="105">
        <v>-111123</v>
      </c>
      <c r="U34" s="105">
        <v>-166085</v>
      </c>
    </row>
    <row r="35" spans="1:21">
      <c r="A35" s="110" t="s">
        <v>52</v>
      </c>
      <c r="B35" s="121">
        <v>1.32316E-2</v>
      </c>
      <c r="C35" s="121">
        <v>1.55941E-2</v>
      </c>
      <c r="D35" s="105">
        <v>-219155</v>
      </c>
      <c r="E35" s="112"/>
      <c r="F35" s="105">
        <v>1932</v>
      </c>
      <c r="G35" s="105">
        <v>34931</v>
      </c>
      <c r="H35" s="105">
        <v>10307</v>
      </c>
      <c r="I35" s="105">
        <v>39458</v>
      </c>
      <c r="J35" s="112"/>
      <c r="K35" s="105">
        <v>10003</v>
      </c>
      <c r="L35" s="105"/>
      <c r="M35" s="105">
        <v>0</v>
      </c>
      <c r="N35" s="105">
        <v>36970</v>
      </c>
      <c r="O35" s="112"/>
      <c r="P35" s="105">
        <v>41309</v>
      </c>
      <c r="Q35" s="105">
        <v>-5182</v>
      </c>
      <c r="R35" s="105">
        <v>36127</v>
      </c>
      <c r="S35" s="105"/>
      <c r="T35" s="105">
        <v>-172791</v>
      </c>
      <c r="U35" s="105">
        <v>-258254</v>
      </c>
    </row>
    <row r="36" spans="1:21">
      <c r="A36" s="110" t="s">
        <v>53</v>
      </c>
      <c r="B36" s="121">
        <v>3.7848999999999999E-3</v>
      </c>
      <c r="C36" s="121">
        <v>4.2516000000000003E-3</v>
      </c>
      <c r="D36" s="105">
        <v>-62689</v>
      </c>
      <c r="E36" s="112"/>
      <c r="F36" s="105">
        <v>553</v>
      </c>
      <c r="G36" s="105">
        <v>9992</v>
      </c>
      <c r="H36" s="105">
        <v>2948</v>
      </c>
      <c r="I36" s="105">
        <v>7023</v>
      </c>
      <c r="J36" s="112"/>
      <c r="K36" s="105">
        <v>2861</v>
      </c>
      <c r="L36" s="105"/>
      <c r="M36" s="105">
        <v>0</v>
      </c>
      <c r="N36" s="105">
        <v>1251</v>
      </c>
      <c r="O36" s="112"/>
      <c r="P36" s="105">
        <v>11816</v>
      </c>
      <c r="Q36" s="105">
        <v>2616</v>
      </c>
      <c r="R36" s="105">
        <v>14432</v>
      </c>
      <c r="S36" s="105"/>
      <c r="T36" s="105">
        <v>-49427</v>
      </c>
      <c r="U36" s="105">
        <v>-73874</v>
      </c>
    </row>
    <row r="37" spans="1:21">
      <c r="A37" s="110" t="s">
        <v>54</v>
      </c>
      <c r="B37" s="121">
        <v>3.8148000000000001E-3</v>
      </c>
      <c r="C37" s="121">
        <v>3.9173999999999997E-3</v>
      </c>
      <c r="D37" s="105">
        <v>-63185</v>
      </c>
      <c r="E37" s="112"/>
      <c r="F37" s="105">
        <v>557</v>
      </c>
      <c r="G37" s="105">
        <v>10071</v>
      </c>
      <c r="H37" s="105">
        <v>2972</v>
      </c>
      <c r="I37" s="105">
        <v>4094</v>
      </c>
      <c r="J37" s="112"/>
      <c r="K37" s="105">
        <v>2884</v>
      </c>
      <c r="L37" s="105"/>
      <c r="M37" s="105">
        <v>0</v>
      </c>
      <c r="N37" s="105">
        <v>246</v>
      </c>
      <c r="O37" s="112"/>
      <c r="P37" s="105">
        <v>11910</v>
      </c>
      <c r="Q37" s="105">
        <v>2674</v>
      </c>
      <c r="R37" s="105">
        <v>14584</v>
      </c>
      <c r="S37" s="105"/>
      <c r="T37" s="105">
        <v>-49817</v>
      </c>
      <c r="U37" s="105">
        <v>-74457</v>
      </c>
    </row>
    <row r="38" spans="1:21">
      <c r="A38" s="110" t="s">
        <v>55</v>
      </c>
      <c r="B38" s="121">
        <v>3.0817600000000001E-2</v>
      </c>
      <c r="C38" s="121">
        <v>3.13446E-2</v>
      </c>
      <c r="D38" s="105">
        <v>-510432</v>
      </c>
      <c r="E38" s="112"/>
      <c r="F38" s="105">
        <v>4499</v>
      </c>
      <c r="G38" s="105">
        <v>81358</v>
      </c>
      <c r="H38" s="105">
        <v>24007</v>
      </c>
      <c r="I38" s="105">
        <v>7601</v>
      </c>
      <c r="J38" s="112"/>
      <c r="K38" s="105">
        <v>23298</v>
      </c>
      <c r="L38" s="105"/>
      <c r="M38" s="105">
        <v>0</v>
      </c>
      <c r="N38" s="105">
        <v>4323</v>
      </c>
      <c r="O38" s="112"/>
      <c r="P38" s="105">
        <v>96213</v>
      </c>
      <c r="Q38" s="105">
        <v>-6613</v>
      </c>
      <c r="R38" s="105">
        <v>89600</v>
      </c>
      <c r="S38" s="105"/>
      <c r="T38" s="105">
        <v>-402447</v>
      </c>
      <c r="U38" s="105">
        <v>-601498</v>
      </c>
    </row>
    <row r="39" spans="1:21">
      <c r="A39" s="110" t="s">
        <v>56</v>
      </c>
      <c r="B39" s="121">
        <v>3.6396000000000002E-3</v>
      </c>
      <c r="C39" s="121">
        <v>3.1862000000000001E-3</v>
      </c>
      <c r="D39" s="105">
        <v>-60283</v>
      </c>
      <c r="E39" s="112"/>
      <c r="F39" s="105">
        <v>531</v>
      </c>
      <c r="G39" s="105">
        <v>9609</v>
      </c>
      <c r="H39" s="105">
        <v>2835</v>
      </c>
      <c r="I39" s="105">
        <v>2207</v>
      </c>
      <c r="J39" s="112"/>
      <c r="K39" s="105">
        <v>2752</v>
      </c>
      <c r="L39" s="105"/>
      <c r="M39" s="105">
        <v>0</v>
      </c>
      <c r="N39" s="105">
        <v>6541</v>
      </c>
      <c r="O39" s="112"/>
      <c r="P39" s="105">
        <v>11363</v>
      </c>
      <c r="Q39" s="105">
        <v>-582</v>
      </c>
      <c r="R39" s="105">
        <v>10781</v>
      </c>
      <c r="S39" s="105"/>
      <c r="T39" s="105">
        <v>-47530</v>
      </c>
      <c r="U39" s="105">
        <v>-71038</v>
      </c>
    </row>
    <row r="40" spans="1:21">
      <c r="A40" s="110" t="s">
        <v>57</v>
      </c>
      <c r="B40" s="121">
        <v>3.7801500000000002E-2</v>
      </c>
      <c r="C40" s="121">
        <v>3.9621999999999997E-2</v>
      </c>
      <c r="D40" s="105">
        <v>-626106</v>
      </c>
      <c r="E40" s="112"/>
      <c r="F40" s="105">
        <v>5519</v>
      </c>
      <c r="G40" s="105">
        <v>99796</v>
      </c>
      <c r="H40" s="105">
        <v>29447</v>
      </c>
      <c r="I40" s="105">
        <v>26261</v>
      </c>
      <c r="J40" s="112"/>
      <c r="K40" s="105">
        <v>28578</v>
      </c>
      <c r="L40" s="105"/>
      <c r="M40" s="105">
        <v>0</v>
      </c>
      <c r="N40" s="105">
        <v>972</v>
      </c>
      <c r="O40" s="112"/>
      <c r="P40" s="105">
        <v>118016</v>
      </c>
      <c r="Q40" s="105">
        <v>9876</v>
      </c>
      <c r="R40" s="105">
        <v>127892</v>
      </c>
      <c r="S40" s="105"/>
      <c r="T40" s="105">
        <v>-493650</v>
      </c>
      <c r="U40" s="105">
        <v>-737810</v>
      </c>
    </row>
    <row r="41" spans="1:21">
      <c r="A41" s="110" t="s">
        <v>58</v>
      </c>
      <c r="B41" s="121">
        <v>6.2415999999999999E-3</v>
      </c>
      <c r="C41" s="121">
        <v>6.2922000000000004E-3</v>
      </c>
      <c r="D41" s="105">
        <v>-103380</v>
      </c>
      <c r="E41" s="112"/>
      <c r="F41" s="105">
        <v>911</v>
      </c>
      <c r="G41" s="105">
        <v>16478</v>
      </c>
      <c r="H41" s="105">
        <v>4862</v>
      </c>
      <c r="I41" s="105">
        <v>731</v>
      </c>
      <c r="J41" s="112"/>
      <c r="K41" s="105">
        <v>4719</v>
      </c>
      <c r="L41" s="105"/>
      <c r="M41" s="105">
        <v>0</v>
      </c>
      <c r="N41" s="105">
        <v>5784</v>
      </c>
      <c r="O41" s="112"/>
      <c r="P41" s="105">
        <v>19486</v>
      </c>
      <c r="Q41" s="105">
        <v>-7423</v>
      </c>
      <c r="R41" s="105">
        <v>12063</v>
      </c>
      <c r="S41" s="105"/>
      <c r="T41" s="105">
        <v>-81509</v>
      </c>
      <c r="U41" s="105">
        <v>-121824</v>
      </c>
    </row>
    <row r="42" spans="1:21">
      <c r="A42" s="110" t="s">
        <v>59</v>
      </c>
      <c r="B42" s="121">
        <v>7.8516999999999997E-3</v>
      </c>
      <c r="C42" s="121">
        <v>8.5229999999999993E-3</v>
      </c>
      <c r="D42" s="105">
        <v>-130048</v>
      </c>
      <c r="E42" s="112"/>
      <c r="F42" s="105">
        <v>1146</v>
      </c>
      <c r="G42" s="105">
        <v>20728</v>
      </c>
      <c r="H42" s="105">
        <v>6116</v>
      </c>
      <c r="I42" s="105">
        <v>37166</v>
      </c>
      <c r="J42" s="112"/>
      <c r="K42" s="105">
        <v>5936</v>
      </c>
      <c r="L42" s="105"/>
      <c r="M42" s="105">
        <v>0</v>
      </c>
      <c r="N42" s="105">
        <v>0</v>
      </c>
      <c r="O42" s="112"/>
      <c r="P42" s="105">
        <v>24513</v>
      </c>
      <c r="Q42" s="105">
        <v>42837</v>
      </c>
      <c r="R42" s="105">
        <v>67350</v>
      </c>
      <c r="S42" s="105"/>
      <c r="T42" s="105">
        <v>-102535</v>
      </c>
      <c r="U42" s="105">
        <v>-153249</v>
      </c>
    </row>
    <row r="43" spans="1:21">
      <c r="A43" s="110" t="s">
        <v>60</v>
      </c>
      <c r="B43" s="121">
        <v>8.9740000000000002E-4</v>
      </c>
      <c r="C43" s="121">
        <v>8.7089999999999997E-4</v>
      </c>
      <c r="D43" s="105">
        <v>-14864</v>
      </c>
      <c r="E43" s="112"/>
      <c r="F43" s="105">
        <v>131</v>
      </c>
      <c r="G43" s="105">
        <v>2369</v>
      </c>
      <c r="H43" s="105">
        <v>699</v>
      </c>
      <c r="I43" s="105">
        <v>677</v>
      </c>
      <c r="J43" s="112"/>
      <c r="K43" s="105">
        <v>678</v>
      </c>
      <c r="L43" s="105"/>
      <c r="M43" s="105">
        <v>0</v>
      </c>
      <c r="N43" s="105">
        <v>420</v>
      </c>
      <c r="O43" s="112"/>
      <c r="P43" s="105">
        <v>2802</v>
      </c>
      <c r="Q43" s="105">
        <v>460</v>
      </c>
      <c r="R43" s="105">
        <v>3262</v>
      </c>
      <c r="S43" s="105"/>
      <c r="T43" s="105">
        <v>-11719</v>
      </c>
      <c r="U43" s="105">
        <v>-17515</v>
      </c>
    </row>
    <row r="44" spans="1:21">
      <c r="A44" s="110" t="s">
        <v>61</v>
      </c>
      <c r="B44" s="121">
        <v>7.6199999999999998E-4</v>
      </c>
      <c r="C44" s="121">
        <v>6.9390000000000001E-4</v>
      </c>
      <c r="D44" s="105">
        <v>-12621</v>
      </c>
      <c r="E44" s="112"/>
      <c r="F44" s="105">
        <v>111</v>
      </c>
      <c r="G44" s="105">
        <v>2012</v>
      </c>
      <c r="H44" s="105">
        <v>594</v>
      </c>
      <c r="I44" s="105">
        <v>0</v>
      </c>
      <c r="J44" s="112"/>
      <c r="K44" s="105">
        <v>576</v>
      </c>
      <c r="L44" s="105"/>
      <c r="M44" s="105">
        <v>0</v>
      </c>
      <c r="N44" s="105">
        <v>1206</v>
      </c>
      <c r="O44" s="112"/>
      <c r="P44" s="105">
        <v>2379</v>
      </c>
      <c r="Q44" s="105">
        <v>-889</v>
      </c>
      <c r="R44" s="105">
        <v>1490</v>
      </c>
      <c r="S44" s="105"/>
      <c r="T44" s="105">
        <v>-9951</v>
      </c>
      <c r="U44" s="105">
        <v>-14873</v>
      </c>
    </row>
    <row r="45" spans="1:21">
      <c r="A45" s="110" t="s">
        <v>62</v>
      </c>
      <c r="B45" s="121">
        <v>4.7184000000000002E-3</v>
      </c>
      <c r="C45" s="121">
        <v>4.8060000000000004E-3</v>
      </c>
      <c r="D45" s="105">
        <v>-78151</v>
      </c>
      <c r="E45" s="112"/>
      <c r="F45" s="105">
        <v>689</v>
      </c>
      <c r="G45" s="105">
        <v>12457</v>
      </c>
      <c r="H45" s="105">
        <v>3676</v>
      </c>
      <c r="I45" s="105">
        <v>1778</v>
      </c>
      <c r="J45" s="112"/>
      <c r="K45" s="105">
        <v>3567</v>
      </c>
      <c r="L45" s="105"/>
      <c r="M45" s="105">
        <v>0</v>
      </c>
      <c r="N45" s="105">
        <v>3248</v>
      </c>
      <c r="O45" s="112"/>
      <c r="P45" s="105">
        <v>14731</v>
      </c>
      <c r="Q45" s="105">
        <v>-1242</v>
      </c>
      <c r="R45" s="105">
        <v>13489</v>
      </c>
      <c r="S45" s="105"/>
      <c r="T45" s="105">
        <v>-61618</v>
      </c>
      <c r="U45" s="105">
        <v>-92094</v>
      </c>
    </row>
    <row r="46" spans="1:21">
      <c r="A46" s="110" t="s">
        <v>63</v>
      </c>
      <c r="B46" s="121">
        <v>1.0494E-3</v>
      </c>
      <c r="C46" s="121">
        <v>1.1391999999999999E-3</v>
      </c>
      <c r="D46" s="105">
        <v>-17381</v>
      </c>
      <c r="E46" s="112"/>
      <c r="F46" s="105">
        <v>153</v>
      </c>
      <c r="G46" s="105">
        <v>2770</v>
      </c>
      <c r="H46" s="105">
        <v>817</v>
      </c>
      <c r="I46" s="105">
        <v>2029</v>
      </c>
      <c r="J46" s="112"/>
      <c r="K46" s="105">
        <v>793</v>
      </c>
      <c r="L46" s="105"/>
      <c r="M46" s="105">
        <v>0</v>
      </c>
      <c r="N46" s="105">
        <v>243</v>
      </c>
      <c r="O46" s="112"/>
      <c r="P46" s="105">
        <v>3276</v>
      </c>
      <c r="Q46" s="105">
        <v>803</v>
      </c>
      <c r="R46" s="105">
        <v>4079</v>
      </c>
      <c r="S46" s="105"/>
      <c r="T46" s="105">
        <v>-13704</v>
      </c>
      <c r="U46" s="105">
        <v>-20482</v>
      </c>
    </row>
    <row r="47" spans="1:21">
      <c r="A47" s="110" t="s">
        <v>64</v>
      </c>
      <c r="B47" s="121">
        <v>4.2479299999999998E-2</v>
      </c>
      <c r="C47" s="121">
        <v>4.39079E-2</v>
      </c>
      <c r="D47" s="105">
        <v>-703585</v>
      </c>
      <c r="E47" s="112"/>
      <c r="F47" s="105">
        <v>6202</v>
      </c>
      <c r="G47" s="105">
        <v>112145</v>
      </c>
      <c r="H47" s="105">
        <v>33091</v>
      </c>
      <c r="I47" s="105">
        <v>21120</v>
      </c>
      <c r="J47" s="112"/>
      <c r="K47" s="105">
        <v>32114</v>
      </c>
      <c r="L47" s="105"/>
      <c r="M47" s="105">
        <v>0</v>
      </c>
      <c r="N47" s="105">
        <v>828</v>
      </c>
      <c r="O47" s="112"/>
      <c r="P47" s="105">
        <v>132620</v>
      </c>
      <c r="Q47" s="105">
        <v>7704</v>
      </c>
      <c r="R47" s="105">
        <v>140324</v>
      </c>
      <c r="S47" s="105"/>
      <c r="T47" s="105">
        <v>-554737</v>
      </c>
      <c r="U47" s="105">
        <v>-829111</v>
      </c>
    </row>
    <row r="48" spans="1:21">
      <c r="A48" s="110" t="s">
        <v>65</v>
      </c>
      <c r="B48" s="121">
        <v>4.1554000000000001E-3</v>
      </c>
      <c r="C48" s="121">
        <v>4.2783999999999999E-3</v>
      </c>
      <c r="D48" s="105">
        <v>-68826</v>
      </c>
      <c r="E48" s="112"/>
      <c r="F48" s="105">
        <v>607</v>
      </c>
      <c r="G48" s="105">
        <v>10970</v>
      </c>
      <c r="H48" s="105">
        <v>3237</v>
      </c>
      <c r="I48" s="105">
        <v>2224</v>
      </c>
      <c r="J48" s="112"/>
      <c r="K48" s="105">
        <v>3141</v>
      </c>
      <c r="L48" s="105"/>
      <c r="M48" s="105">
        <v>0</v>
      </c>
      <c r="N48" s="105">
        <v>446</v>
      </c>
      <c r="O48" s="112"/>
      <c r="P48" s="105">
        <v>12973</v>
      </c>
      <c r="Q48" s="105">
        <v>1507</v>
      </c>
      <c r="R48" s="105">
        <v>14480</v>
      </c>
      <c r="S48" s="105"/>
      <c r="T48" s="105">
        <v>-54265</v>
      </c>
      <c r="U48" s="105">
        <v>-81105</v>
      </c>
    </row>
    <row r="49" spans="1:21">
      <c r="A49" s="110" t="s">
        <v>66</v>
      </c>
      <c r="B49" s="121">
        <v>1.19995E-2</v>
      </c>
      <c r="C49" s="121">
        <v>1.24961E-2</v>
      </c>
      <c r="D49" s="105">
        <v>-198748</v>
      </c>
      <c r="E49" s="112"/>
      <c r="F49" s="105">
        <v>1752</v>
      </c>
      <c r="G49" s="105">
        <v>31679</v>
      </c>
      <c r="H49" s="105">
        <v>9348</v>
      </c>
      <c r="I49" s="105">
        <v>8012</v>
      </c>
      <c r="J49" s="112"/>
      <c r="K49" s="105">
        <v>9072</v>
      </c>
      <c r="L49" s="105"/>
      <c r="M49" s="105">
        <v>0</v>
      </c>
      <c r="N49" s="105">
        <v>2759</v>
      </c>
      <c r="O49" s="112"/>
      <c r="P49" s="105">
        <v>37462</v>
      </c>
      <c r="Q49" s="105">
        <v>2709</v>
      </c>
      <c r="R49" s="105">
        <v>40171</v>
      </c>
      <c r="S49" s="105"/>
      <c r="T49" s="105">
        <v>-156701</v>
      </c>
      <c r="U49" s="105">
        <v>-234206</v>
      </c>
    </row>
    <row r="50" spans="1:21">
      <c r="A50" s="110" t="s">
        <v>23</v>
      </c>
      <c r="B50" s="121">
        <v>7.7530999999999997E-3</v>
      </c>
      <c r="C50" s="121">
        <v>7.6893999999999999E-3</v>
      </c>
      <c r="D50" s="105">
        <v>-128415</v>
      </c>
      <c r="E50" s="112"/>
      <c r="F50" s="105">
        <v>1132</v>
      </c>
      <c r="G50" s="105">
        <v>20468</v>
      </c>
      <c r="H50" s="105">
        <v>6040</v>
      </c>
      <c r="I50" s="105">
        <v>334</v>
      </c>
      <c r="J50" s="112"/>
      <c r="K50" s="105">
        <v>5861</v>
      </c>
      <c r="L50" s="105"/>
      <c r="M50" s="105">
        <v>0</v>
      </c>
      <c r="N50" s="105">
        <v>2879</v>
      </c>
      <c r="O50" s="112"/>
      <c r="P50" s="105">
        <v>24205</v>
      </c>
      <c r="Q50" s="105">
        <v>-2226</v>
      </c>
      <c r="R50" s="105">
        <v>21979</v>
      </c>
      <c r="S50" s="105"/>
      <c r="T50" s="105">
        <v>-101248</v>
      </c>
      <c r="U50" s="105">
        <v>-151325</v>
      </c>
    </row>
    <row r="51" spans="1:21">
      <c r="A51" s="110" t="s">
        <v>67</v>
      </c>
      <c r="B51" s="121">
        <v>1.38721E-2</v>
      </c>
      <c r="C51" s="121">
        <v>1.42083E-2</v>
      </c>
      <c r="D51" s="105">
        <v>-229764</v>
      </c>
      <c r="E51" s="112"/>
      <c r="F51" s="105">
        <v>2025</v>
      </c>
      <c r="G51" s="105">
        <v>36622</v>
      </c>
      <c r="H51" s="105">
        <v>10806</v>
      </c>
      <c r="I51" s="105">
        <v>4906</v>
      </c>
      <c r="J51" s="112"/>
      <c r="K51" s="105">
        <v>10487</v>
      </c>
      <c r="L51" s="105"/>
      <c r="M51" s="105">
        <v>0</v>
      </c>
      <c r="N51" s="105">
        <v>1495</v>
      </c>
      <c r="O51" s="112"/>
      <c r="P51" s="105">
        <v>43309</v>
      </c>
      <c r="Q51" s="105">
        <v>-2218</v>
      </c>
      <c r="R51" s="105">
        <v>41091</v>
      </c>
      <c r="S51" s="105"/>
      <c r="T51" s="105">
        <v>-181156</v>
      </c>
      <c r="U51" s="105">
        <v>-270756</v>
      </c>
    </row>
    <row r="52" spans="1:21">
      <c r="A52" s="110" t="s">
        <v>68</v>
      </c>
      <c r="B52" s="121">
        <v>1.7214999999999999E-3</v>
      </c>
      <c r="C52" s="121">
        <v>1.7851E-3</v>
      </c>
      <c r="D52" s="105">
        <v>-28513</v>
      </c>
      <c r="E52" s="112"/>
      <c r="F52" s="105">
        <v>251</v>
      </c>
      <c r="G52" s="105">
        <v>4545</v>
      </c>
      <c r="H52" s="105">
        <v>1341</v>
      </c>
      <c r="I52" s="105">
        <v>1492</v>
      </c>
      <c r="J52" s="112"/>
      <c r="K52" s="105">
        <v>1301</v>
      </c>
      <c r="L52" s="105"/>
      <c r="M52" s="105">
        <v>0</v>
      </c>
      <c r="N52" s="105">
        <v>0</v>
      </c>
      <c r="O52" s="112"/>
      <c r="P52" s="105">
        <v>5375</v>
      </c>
      <c r="Q52" s="105">
        <v>1138</v>
      </c>
      <c r="R52" s="105">
        <v>6513</v>
      </c>
      <c r="S52" s="105"/>
      <c r="T52" s="105">
        <v>-22481</v>
      </c>
      <c r="U52" s="105">
        <v>-33600</v>
      </c>
    </row>
    <row r="53" spans="1:21">
      <c r="A53" s="110" t="s">
        <v>69</v>
      </c>
      <c r="B53" s="121">
        <v>5.1979000000000001E-3</v>
      </c>
      <c r="C53" s="121">
        <v>4.4527000000000004E-3</v>
      </c>
      <c r="D53" s="105">
        <v>-86093</v>
      </c>
      <c r="E53" s="112"/>
      <c r="F53" s="105">
        <v>759</v>
      </c>
      <c r="G53" s="105">
        <v>13722</v>
      </c>
      <c r="H53" s="105">
        <v>4049</v>
      </c>
      <c r="I53" s="105">
        <v>4350</v>
      </c>
      <c r="J53" s="112"/>
      <c r="K53" s="105">
        <v>3930</v>
      </c>
      <c r="L53" s="105"/>
      <c r="M53" s="105">
        <v>0</v>
      </c>
      <c r="N53" s="105">
        <v>11419</v>
      </c>
      <c r="O53" s="112"/>
      <c r="P53" s="105">
        <v>16228</v>
      </c>
      <c r="Q53" s="105">
        <v>-2437</v>
      </c>
      <c r="R53" s="105">
        <v>13791</v>
      </c>
      <c r="S53" s="105"/>
      <c r="T53" s="105">
        <v>-67879</v>
      </c>
      <c r="U53" s="105">
        <v>-101453</v>
      </c>
    </row>
    <row r="54" spans="1:21">
      <c r="A54" s="110" t="s">
        <v>70</v>
      </c>
      <c r="B54" s="121">
        <v>4.4860000000000001E-4</v>
      </c>
      <c r="C54" s="121">
        <v>4.8450000000000001E-4</v>
      </c>
      <c r="D54" s="105">
        <v>-7430</v>
      </c>
      <c r="E54" s="112"/>
      <c r="F54" s="105">
        <v>65</v>
      </c>
      <c r="G54" s="105">
        <v>1184</v>
      </c>
      <c r="H54" s="105">
        <v>349</v>
      </c>
      <c r="I54" s="105">
        <v>518</v>
      </c>
      <c r="J54" s="112"/>
      <c r="K54" s="105">
        <v>339</v>
      </c>
      <c r="L54" s="105"/>
      <c r="M54" s="105">
        <v>0</v>
      </c>
      <c r="N54" s="105">
        <v>147</v>
      </c>
      <c r="O54" s="112"/>
      <c r="P54" s="105">
        <v>1401</v>
      </c>
      <c r="Q54" s="105">
        <v>9</v>
      </c>
      <c r="R54" s="105">
        <v>1410</v>
      </c>
      <c r="S54" s="105"/>
      <c r="T54" s="105">
        <v>-5858</v>
      </c>
      <c r="U54" s="105">
        <v>-8756</v>
      </c>
    </row>
    <row r="55" spans="1:21">
      <c r="A55" s="110" t="s">
        <v>71</v>
      </c>
      <c r="B55" s="121">
        <v>2.0304300000000001E-2</v>
      </c>
      <c r="C55" s="121">
        <v>2.0341999999999999E-2</v>
      </c>
      <c r="D55" s="105">
        <v>-336300</v>
      </c>
      <c r="E55" s="112"/>
      <c r="F55" s="105">
        <v>2964</v>
      </c>
      <c r="G55" s="105">
        <v>53603</v>
      </c>
      <c r="H55" s="105">
        <v>15817</v>
      </c>
      <c r="I55" s="105">
        <v>2384</v>
      </c>
      <c r="J55" s="112"/>
      <c r="K55" s="105">
        <v>15350</v>
      </c>
      <c r="L55" s="105"/>
      <c r="M55" s="105">
        <v>0</v>
      </c>
      <c r="N55" s="105">
        <v>2920</v>
      </c>
      <c r="O55" s="112"/>
      <c r="P55" s="105">
        <v>63390</v>
      </c>
      <c r="Q55" s="105">
        <v>-6857</v>
      </c>
      <c r="R55" s="105">
        <v>56533</v>
      </c>
      <c r="S55" s="105"/>
      <c r="T55" s="105">
        <v>-265154</v>
      </c>
      <c r="U55" s="105">
        <v>-396299</v>
      </c>
    </row>
    <row r="56" spans="1:21">
      <c r="A56" s="110" t="s">
        <v>72</v>
      </c>
      <c r="B56" s="121">
        <v>6.1491999999999996E-3</v>
      </c>
      <c r="C56" s="121">
        <v>6.7647999999999996E-3</v>
      </c>
      <c r="D56" s="105">
        <v>-101849</v>
      </c>
      <c r="E56" s="112"/>
      <c r="F56" s="105">
        <v>898</v>
      </c>
      <c r="G56" s="105">
        <v>16234</v>
      </c>
      <c r="H56" s="105">
        <v>4790</v>
      </c>
      <c r="I56" s="105">
        <v>8880</v>
      </c>
      <c r="J56" s="112"/>
      <c r="K56" s="105">
        <v>4649</v>
      </c>
      <c r="L56" s="105"/>
      <c r="M56" s="105">
        <v>0</v>
      </c>
      <c r="N56" s="105">
        <v>6107</v>
      </c>
      <c r="O56" s="112"/>
      <c r="P56" s="105">
        <v>19198</v>
      </c>
      <c r="Q56" s="105">
        <v>-10161</v>
      </c>
      <c r="R56" s="105">
        <v>9037</v>
      </c>
      <c r="S56" s="105"/>
      <c r="T56" s="105">
        <v>-80302</v>
      </c>
      <c r="U56" s="105">
        <v>-120020</v>
      </c>
    </row>
    <row r="57" spans="1:21">
      <c r="A57" s="110" t="s">
        <v>73</v>
      </c>
      <c r="B57" s="121">
        <v>2.1887E-2</v>
      </c>
      <c r="C57" s="121">
        <v>2.1563800000000001E-2</v>
      </c>
      <c r="D57" s="105">
        <v>-362514</v>
      </c>
      <c r="E57" s="112"/>
      <c r="F57" s="105">
        <v>3196</v>
      </c>
      <c r="G57" s="105">
        <v>57782</v>
      </c>
      <c r="H57" s="105">
        <v>17050</v>
      </c>
      <c r="I57" s="105">
        <v>0</v>
      </c>
      <c r="J57" s="112"/>
      <c r="K57" s="105">
        <v>16547</v>
      </c>
      <c r="L57" s="105"/>
      <c r="M57" s="105">
        <v>0</v>
      </c>
      <c r="N57" s="105">
        <v>20386</v>
      </c>
      <c r="O57" s="112"/>
      <c r="P57" s="105">
        <v>68331</v>
      </c>
      <c r="Q57" s="105">
        <v>-21529</v>
      </c>
      <c r="R57" s="105">
        <v>46802</v>
      </c>
      <c r="S57" s="105"/>
      <c r="T57" s="105">
        <v>-285822</v>
      </c>
      <c r="U57" s="105">
        <v>-427190</v>
      </c>
    </row>
    <row r="58" spans="1:21">
      <c r="A58" s="110" t="s">
        <v>74</v>
      </c>
      <c r="B58" s="121">
        <v>8.1380000000000005E-4</v>
      </c>
      <c r="C58" s="121">
        <v>8.2770000000000001E-4</v>
      </c>
      <c r="D58" s="105">
        <v>-13479</v>
      </c>
      <c r="E58" s="112"/>
      <c r="F58" s="105">
        <v>119</v>
      </c>
      <c r="G58" s="105">
        <v>2148</v>
      </c>
      <c r="H58" s="105">
        <v>634</v>
      </c>
      <c r="I58" s="105">
        <v>876</v>
      </c>
      <c r="J58" s="112"/>
      <c r="K58" s="105">
        <v>615</v>
      </c>
      <c r="L58" s="105"/>
      <c r="M58" s="105">
        <v>0</v>
      </c>
      <c r="N58" s="105">
        <v>0</v>
      </c>
      <c r="O58" s="112"/>
      <c r="P58" s="105">
        <v>2541</v>
      </c>
      <c r="Q58" s="105">
        <v>1710</v>
      </c>
      <c r="R58" s="105">
        <v>4251</v>
      </c>
      <c r="S58" s="105"/>
      <c r="T58" s="105">
        <v>-10627</v>
      </c>
      <c r="U58" s="105">
        <v>-15884</v>
      </c>
    </row>
    <row r="59" spans="1:21">
      <c r="A59" s="110" t="s">
        <v>75</v>
      </c>
      <c r="B59" s="121">
        <v>5.6004000000000002E-3</v>
      </c>
      <c r="C59" s="121">
        <v>5.6318999999999996E-3</v>
      </c>
      <c r="D59" s="105">
        <v>-92759</v>
      </c>
      <c r="E59" s="112"/>
      <c r="F59" s="105">
        <v>818</v>
      </c>
      <c r="G59" s="105">
        <v>14785</v>
      </c>
      <c r="H59" s="105">
        <v>4363</v>
      </c>
      <c r="I59" s="105">
        <v>1343</v>
      </c>
      <c r="J59" s="112"/>
      <c r="K59" s="105">
        <v>4234</v>
      </c>
      <c r="L59" s="105"/>
      <c r="M59" s="105">
        <v>0</v>
      </c>
      <c r="N59" s="105">
        <v>380</v>
      </c>
      <c r="O59" s="112"/>
      <c r="P59" s="105">
        <v>17484</v>
      </c>
      <c r="Q59" s="105">
        <v>50</v>
      </c>
      <c r="R59" s="105">
        <v>17534</v>
      </c>
      <c r="S59" s="105"/>
      <c r="T59" s="105">
        <v>-73136</v>
      </c>
      <c r="U59" s="105">
        <v>-109309</v>
      </c>
    </row>
    <row r="60" spans="1:21">
      <c r="A60" s="110" t="s">
        <v>76</v>
      </c>
      <c r="B60" s="121">
        <v>3.5228E-3</v>
      </c>
      <c r="C60" s="121">
        <v>3.4169000000000001E-3</v>
      </c>
      <c r="D60" s="105">
        <v>-58348</v>
      </c>
      <c r="E60" s="112"/>
      <c r="F60" s="105">
        <v>514</v>
      </c>
      <c r="G60" s="105">
        <v>9300</v>
      </c>
      <c r="H60" s="105">
        <v>2744</v>
      </c>
      <c r="I60" s="105">
        <v>1237</v>
      </c>
      <c r="J60" s="112"/>
      <c r="K60" s="105">
        <v>2663</v>
      </c>
      <c r="L60" s="105"/>
      <c r="M60" s="105">
        <v>0</v>
      </c>
      <c r="N60" s="105">
        <v>1864</v>
      </c>
      <c r="O60" s="112"/>
      <c r="P60" s="105">
        <v>10998</v>
      </c>
      <c r="Q60" s="105">
        <v>-33</v>
      </c>
      <c r="R60" s="105">
        <v>10965</v>
      </c>
      <c r="S60" s="105"/>
      <c r="T60" s="105">
        <v>-46004</v>
      </c>
      <c r="U60" s="105">
        <v>-68758</v>
      </c>
    </row>
    <row r="61" spans="1:21">
      <c r="A61" s="110" t="s">
        <v>77</v>
      </c>
      <c r="B61" s="121">
        <v>9.5402000000000004E-3</v>
      </c>
      <c r="C61" s="121">
        <v>9.2902000000000002E-3</v>
      </c>
      <c r="D61" s="105">
        <v>-158014</v>
      </c>
      <c r="E61" s="112"/>
      <c r="F61" s="105">
        <v>1393</v>
      </c>
      <c r="G61" s="105">
        <v>25186</v>
      </c>
      <c r="H61" s="105">
        <v>7432</v>
      </c>
      <c r="I61" s="105">
        <v>0</v>
      </c>
      <c r="J61" s="112"/>
      <c r="K61" s="105">
        <v>7212</v>
      </c>
      <c r="L61" s="105"/>
      <c r="M61" s="105">
        <v>0</v>
      </c>
      <c r="N61" s="105">
        <v>7628</v>
      </c>
      <c r="O61" s="112"/>
      <c r="P61" s="105">
        <v>29785</v>
      </c>
      <c r="Q61" s="105">
        <v>-8730</v>
      </c>
      <c r="R61" s="105">
        <v>21055</v>
      </c>
      <c r="S61" s="105"/>
      <c r="T61" s="105">
        <v>-124585</v>
      </c>
      <c r="U61" s="105">
        <v>-186206</v>
      </c>
    </row>
    <row r="62" spans="1:21">
      <c r="A62" s="110" t="s">
        <v>78</v>
      </c>
      <c r="B62" s="121">
        <v>4.3553999999999997E-3</v>
      </c>
      <c r="C62" s="121">
        <v>4.2596999999999999E-3</v>
      </c>
      <c r="D62" s="105">
        <v>-72138</v>
      </c>
      <c r="E62" s="112"/>
      <c r="F62" s="105">
        <v>636</v>
      </c>
      <c r="G62" s="105">
        <v>11498</v>
      </c>
      <c r="H62" s="105">
        <v>3393</v>
      </c>
      <c r="I62" s="105">
        <v>295</v>
      </c>
      <c r="J62" s="112"/>
      <c r="K62" s="105">
        <v>3293</v>
      </c>
      <c r="L62" s="105"/>
      <c r="M62" s="105">
        <v>0</v>
      </c>
      <c r="N62" s="105">
        <v>1530</v>
      </c>
      <c r="O62" s="112"/>
      <c r="P62" s="105">
        <v>13598</v>
      </c>
      <c r="Q62" s="105">
        <v>-1325</v>
      </c>
      <c r="R62" s="105">
        <v>12273</v>
      </c>
      <c r="S62" s="105"/>
      <c r="T62" s="105">
        <v>-56877</v>
      </c>
      <c r="U62" s="105">
        <v>-85009</v>
      </c>
    </row>
    <row r="63" spans="1:21">
      <c r="A63" s="110" t="s">
        <v>79</v>
      </c>
      <c r="B63" s="121">
        <v>5.5142000000000004E-3</v>
      </c>
      <c r="C63" s="121">
        <v>5.3855999999999999E-3</v>
      </c>
      <c r="D63" s="105">
        <v>-91332</v>
      </c>
      <c r="E63" s="112"/>
      <c r="F63" s="105">
        <v>805</v>
      </c>
      <c r="G63" s="105">
        <v>14557</v>
      </c>
      <c r="H63" s="105">
        <v>4296</v>
      </c>
      <c r="I63" s="105">
        <v>0</v>
      </c>
      <c r="J63" s="112"/>
      <c r="K63" s="105">
        <v>4169</v>
      </c>
      <c r="L63" s="105"/>
      <c r="M63" s="105">
        <v>0</v>
      </c>
      <c r="N63" s="105">
        <v>4285</v>
      </c>
      <c r="O63" s="112"/>
      <c r="P63" s="105">
        <v>17215</v>
      </c>
      <c r="Q63" s="105">
        <v>-4856</v>
      </c>
      <c r="R63" s="105">
        <v>12359</v>
      </c>
      <c r="S63" s="105"/>
      <c r="T63" s="105">
        <v>-72010</v>
      </c>
      <c r="U63" s="105">
        <v>-107626</v>
      </c>
    </row>
    <row r="64" spans="1:21">
      <c r="A64" s="110" t="s">
        <v>80</v>
      </c>
      <c r="B64" s="121">
        <v>1.6861999999999999E-3</v>
      </c>
      <c r="C64" s="121">
        <v>1.7650999999999999E-3</v>
      </c>
      <c r="D64" s="105">
        <v>-27929</v>
      </c>
      <c r="E64" s="112"/>
      <c r="F64" s="105">
        <v>246</v>
      </c>
      <c r="G64" s="105">
        <v>4452</v>
      </c>
      <c r="H64" s="105">
        <v>1314</v>
      </c>
      <c r="I64" s="105">
        <v>1815</v>
      </c>
      <c r="J64" s="112"/>
      <c r="K64" s="105">
        <v>1275</v>
      </c>
      <c r="L64" s="105"/>
      <c r="M64" s="105">
        <v>0</v>
      </c>
      <c r="N64" s="105">
        <v>16</v>
      </c>
      <c r="O64" s="112"/>
      <c r="P64" s="105">
        <v>5264</v>
      </c>
      <c r="Q64" s="105">
        <v>1251</v>
      </c>
      <c r="R64" s="105">
        <v>6515</v>
      </c>
      <c r="S64" s="105"/>
      <c r="T64" s="105">
        <v>-22020</v>
      </c>
      <c r="U64" s="105">
        <v>-32911</v>
      </c>
    </row>
    <row r="65" spans="1:21">
      <c r="A65" s="110" t="s">
        <v>81</v>
      </c>
      <c r="B65" s="121">
        <v>3.6643000000000001E-3</v>
      </c>
      <c r="C65" s="121">
        <v>4.065E-3</v>
      </c>
      <c r="D65" s="105">
        <v>-60692</v>
      </c>
      <c r="E65" s="112"/>
      <c r="F65" s="105">
        <v>535</v>
      </c>
      <c r="G65" s="105">
        <v>9674</v>
      </c>
      <c r="H65" s="105">
        <v>2854</v>
      </c>
      <c r="I65" s="105">
        <v>5779</v>
      </c>
      <c r="J65" s="112"/>
      <c r="K65" s="105">
        <v>2770</v>
      </c>
      <c r="L65" s="105"/>
      <c r="M65" s="105">
        <v>0</v>
      </c>
      <c r="N65" s="105">
        <v>1005</v>
      </c>
      <c r="O65" s="112"/>
      <c r="P65" s="105">
        <v>11440</v>
      </c>
      <c r="Q65" s="105">
        <v>1012</v>
      </c>
      <c r="R65" s="105">
        <v>12452</v>
      </c>
      <c r="S65" s="105"/>
      <c r="T65" s="105">
        <v>-47852</v>
      </c>
      <c r="U65" s="105">
        <v>-71520</v>
      </c>
    </row>
    <row r="66" spans="1:21">
      <c r="A66" s="110" t="s">
        <v>82</v>
      </c>
      <c r="B66" s="121">
        <v>7.6944100000000001E-2</v>
      </c>
      <c r="C66" s="121">
        <v>8.22431E-2</v>
      </c>
      <c r="D66" s="105">
        <v>-1274425</v>
      </c>
      <c r="E66" s="112"/>
      <c r="F66" s="105">
        <v>11234</v>
      </c>
      <c r="G66" s="105">
        <v>203132</v>
      </c>
      <c r="H66" s="105">
        <v>59939</v>
      </c>
      <c r="I66" s="105">
        <v>99039</v>
      </c>
      <c r="J66" s="112"/>
      <c r="K66" s="105">
        <v>58170</v>
      </c>
      <c r="L66" s="105"/>
      <c r="M66" s="105">
        <v>0</v>
      </c>
      <c r="N66" s="105">
        <v>18876</v>
      </c>
      <c r="O66" s="112"/>
      <c r="P66" s="105">
        <v>240219</v>
      </c>
      <c r="Q66" s="105">
        <v>78753</v>
      </c>
      <c r="R66" s="105">
        <v>318972</v>
      </c>
      <c r="S66" s="105"/>
      <c r="T66" s="105">
        <v>-1004813</v>
      </c>
      <c r="U66" s="105">
        <v>-1501795</v>
      </c>
    </row>
    <row r="67" spans="1:21">
      <c r="A67" s="110" t="s">
        <v>83</v>
      </c>
      <c r="B67" s="121">
        <v>1.5459E-3</v>
      </c>
      <c r="C67" s="121">
        <v>1.4748999999999999E-3</v>
      </c>
      <c r="D67" s="105">
        <v>-25605</v>
      </c>
      <c r="E67" s="112"/>
      <c r="F67" s="105">
        <v>226</v>
      </c>
      <c r="G67" s="105">
        <v>4081</v>
      </c>
      <c r="H67" s="105">
        <v>1204</v>
      </c>
      <c r="I67" s="105">
        <v>809</v>
      </c>
      <c r="J67" s="112"/>
      <c r="K67" s="105">
        <v>1169</v>
      </c>
      <c r="L67" s="105"/>
      <c r="M67" s="105">
        <v>0</v>
      </c>
      <c r="N67" s="105">
        <v>1031</v>
      </c>
      <c r="O67" s="112"/>
      <c r="P67" s="105">
        <v>4826</v>
      </c>
      <c r="Q67" s="105">
        <v>380</v>
      </c>
      <c r="R67" s="105">
        <v>5206</v>
      </c>
      <c r="S67" s="105"/>
      <c r="T67" s="105">
        <v>-20188</v>
      </c>
      <c r="U67" s="105">
        <v>-30173</v>
      </c>
    </row>
    <row r="68" spans="1:21">
      <c r="A68" s="110" t="s">
        <v>84</v>
      </c>
      <c r="B68" s="121">
        <v>2.5293999999999998E-3</v>
      </c>
      <c r="C68" s="121">
        <v>2.4242999999999999E-3</v>
      </c>
      <c r="D68" s="105">
        <v>-41894</v>
      </c>
      <c r="E68" s="112"/>
      <c r="F68" s="105">
        <v>369</v>
      </c>
      <c r="G68" s="105">
        <v>6678</v>
      </c>
      <c r="H68" s="105">
        <v>1970</v>
      </c>
      <c r="I68" s="105">
        <v>482</v>
      </c>
      <c r="J68" s="112"/>
      <c r="K68" s="105">
        <v>1912</v>
      </c>
      <c r="L68" s="105"/>
      <c r="M68" s="105">
        <v>0</v>
      </c>
      <c r="N68" s="105">
        <v>1516</v>
      </c>
      <c r="O68" s="112"/>
      <c r="P68" s="105">
        <v>7897</v>
      </c>
      <c r="Q68" s="105">
        <v>-312</v>
      </c>
      <c r="R68" s="105">
        <v>7585</v>
      </c>
      <c r="S68" s="105"/>
      <c r="T68" s="105">
        <v>-33031</v>
      </c>
      <c r="U68" s="105">
        <v>-49369</v>
      </c>
    </row>
    <row r="69" spans="1:21">
      <c r="A69" s="110" t="s">
        <v>85</v>
      </c>
      <c r="B69" s="121">
        <v>1.29754E-2</v>
      </c>
      <c r="C69" s="121">
        <v>6.9439999999999997E-3</v>
      </c>
      <c r="D69" s="105">
        <v>-214912</v>
      </c>
      <c r="E69" s="112"/>
      <c r="F69" s="105">
        <v>1894</v>
      </c>
      <c r="G69" s="105">
        <v>34255</v>
      </c>
      <c r="H69" s="105">
        <v>10108</v>
      </c>
      <c r="I69" s="105">
        <v>125506</v>
      </c>
      <c r="J69" s="112"/>
      <c r="K69" s="105">
        <v>9809</v>
      </c>
      <c r="L69" s="105"/>
      <c r="M69" s="105">
        <v>0</v>
      </c>
      <c r="N69" s="105">
        <v>113369</v>
      </c>
      <c r="O69" s="112"/>
      <c r="P69" s="105">
        <v>40509</v>
      </c>
      <c r="Q69" s="105">
        <v>10269</v>
      </c>
      <c r="R69" s="105">
        <v>50778</v>
      </c>
      <c r="S69" s="105"/>
      <c r="T69" s="105">
        <v>-169446</v>
      </c>
      <c r="U69" s="105">
        <v>-253254</v>
      </c>
    </row>
    <row r="70" spans="1:21">
      <c r="A70" s="110" t="s">
        <v>86</v>
      </c>
      <c r="B70" s="121">
        <v>8.5197999999999992E-3</v>
      </c>
      <c r="C70" s="121">
        <v>8.3329000000000007E-3</v>
      </c>
      <c r="D70" s="105">
        <v>-141113</v>
      </c>
      <c r="E70" s="112"/>
      <c r="F70" s="105">
        <v>1244</v>
      </c>
      <c r="G70" s="105">
        <v>22492</v>
      </c>
      <c r="H70" s="105">
        <v>6637</v>
      </c>
      <c r="I70" s="105">
        <v>70</v>
      </c>
      <c r="J70" s="112"/>
      <c r="K70" s="105">
        <v>6441</v>
      </c>
      <c r="L70" s="105"/>
      <c r="M70" s="105">
        <v>0</v>
      </c>
      <c r="N70" s="105">
        <v>2771</v>
      </c>
      <c r="O70" s="112"/>
      <c r="P70" s="105">
        <v>26599</v>
      </c>
      <c r="Q70" s="105">
        <v>-1146</v>
      </c>
      <c r="R70" s="105">
        <v>25453</v>
      </c>
      <c r="S70" s="105"/>
      <c r="T70" s="105">
        <v>-111260</v>
      </c>
      <c r="U70" s="105">
        <v>-166289</v>
      </c>
    </row>
    <row r="71" spans="1:21">
      <c r="A71" s="110" t="s">
        <v>87</v>
      </c>
      <c r="B71" s="121">
        <v>2.6295800000000001E-2</v>
      </c>
      <c r="C71" s="121">
        <v>2.74573E-2</v>
      </c>
      <c r="D71" s="105">
        <v>-435537</v>
      </c>
      <c r="E71" s="112"/>
      <c r="F71" s="105">
        <v>3839</v>
      </c>
      <c r="G71" s="105">
        <v>69421</v>
      </c>
      <c r="H71" s="105">
        <v>20484</v>
      </c>
      <c r="I71" s="105">
        <v>16882</v>
      </c>
      <c r="J71" s="112"/>
      <c r="K71" s="105">
        <v>19880</v>
      </c>
      <c r="L71" s="105"/>
      <c r="M71" s="105">
        <v>0</v>
      </c>
      <c r="N71" s="105">
        <v>3897</v>
      </c>
      <c r="O71" s="112"/>
      <c r="P71" s="105">
        <v>82095</v>
      </c>
      <c r="Q71" s="105">
        <v>-3491</v>
      </c>
      <c r="R71" s="105">
        <v>78604</v>
      </c>
      <c r="S71" s="105"/>
      <c r="T71" s="105">
        <v>-343397</v>
      </c>
      <c r="U71" s="105">
        <v>-513241</v>
      </c>
    </row>
    <row r="72" spans="1:21">
      <c r="A72" s="110" t="s">
        <v>88</v>
      </c>
      <c r="B72" s="121">
        <v>1.4216999999999999E-3</v>
      </c>
      <c r="C72" s="121">
        <v>1.5912999999999999E-3</v>
      </c>
      <c r="D72" s="105">
        <v>-23548</v>
      </c>
      <c r="E72" s="112"/>
      <c r="F72" s="105">
        <v>208</v>
      </c>
      <c r="G72" s="105">
        <v>3753</v>
      </c>
      <c r="H72" s="105">
        <v>1108</v>
      </c>
      <c r="I72" s="105">
        <v>3939</v>
      </c>
      <c r="J72" s="112"/>
      <c r="K72" s="105">
        <v>1075</v>
      </c>
      <c r="L72" s="105"/>
      <c r="M72" s="105">
        <v>0</v>
      </c>
      <c r="N72" s="105">
        <v>205</v>
      </c>
      <c r="O72" s="112"/>
      <c r="P72" s="105">
        <v>4439</v>
      </c>
      <c r="Q72" s="105">
        <v>2096</v>
      </c>
      <c r="R72" s="105">
        <v>6535</v>
      </c>
      <c r="S72" s="105"/>
      <c r="T72" s="105">
        <v>-18566</v>
      </c>
      <c r="U72" s="105">
        <v>-27749</v>
      </c>
    </row>
    <row r="73" spans="1:21">
      <c r="A73" s="110" t="s">
        <v>89</v>
      </c>
      <c r="B73" s="121">
        <v>2.2576100000000002E-2</v>
      </c>
      <c r="C73" s="121">
        <v>2.2098099999999999E-2</v>
      </c>
      <c r="D73" s="105">
        <v>-373928</v>
      </c>
      <c r="E73" s="112"/>
      <c r="F73" s="105">
        <v>3296</v>
      </c>
      <c r="G73" s="105">
        <v>59601</v>
      </c>
      <c r="H73" s="105">
        <v>17587</v>
      </c>
      <c r="I73" s="105">
        <v>2569</v>
      </c>
      <c r="J73" s="112"/>
      <c r="K73" s="105">
        <v>17068</v>
      </c>
      <c r="L73" s="105"/>
      <c r="M73" s="105">
        <v>0</v>
      </c>
      <c r="N73" s="105">
        <v>6895</v>
      </c>
      <c r="O73" s="112"/>
      <c r="P73" s="105">
        <v>70483</v>
      </c>
      <c r="Q73" s="105">
        <v>1816</v>
      </c>
      <c r="R73" s="105">
        <v>72299</v>
      </c>
      <c r="S73" s="105"/>
      <c r="T73" s="105">
        <v>-294821</v>
      </c>
      <c r="U73" s="105">
        <v>-440640</v>
      </c>
    </row>
    <row r="74" spans="1:21">
      <c r="A74" s="110" t="s">
        <v>90</v>
      </c>
      <c r="B74" s="121">
        <v>1.1271E-2</v>
      </c>
      <c r="C74" s="121">
        <v>1.12581E-2</v>
      </c>
      <c r="D74" s="105">
        <v>-186682</v>
      </c>
      <c r="E74" s="112"/>
      <c r="F74" s="105">
        <v>1646</v>
      </c>
      <c r="G74" s="105">
        <v>29755</v>
      </c>
      <c r="H74" s="105">
        <v>8780</v>
      </c>
      <c r="I74" s="105">
        <v>2135</v>
      </c>
      <c r="J74" s="112"/>
      <c r="K74" s="105">
        <v>8521</v>
      </c>
      <c r="L74" s="105"/>
      <c r="M74" s="105">
        <v>0</v>
      </c>
      <c r="N74" s="105">
        <v>1770</v>
      </c>
      <c r="O74" s="112"/>
      <c r="P74" s="105">
        <v>35188</v>
      </c>
      <c r="Q74" s="105">
        <v>-2766</v>
      </c>
      <c r="R74" s="105">
        <v>32422</v>
      </c>
      <c r="S74" s="105"/>
      <c r="T74" s="105">
        <v>-147188</v>
      </c>
      <c r="U74" s="105">
        <v>-219987</v>
      </c>
    </row>
    <row r="75" spans="1:21">
      <c r="A75" s="110" t="s">
        <v>91</v>
      </c>
      <c r="B75" s="121">
        <v>1.3504999999999999E-3</v>
      </c>
      <c r="C75" s="121">
        <v>1.4119E-3</v>
      </c>
      <c r="D75" s="105">
        <v>-22368</v>
      </c>
      <c r="E75" s="112"/>
      <c r="F75" s="105">
        <v>197</v>
      </c>
      <c r="G75" s="105">
        <v>3565</v>
      </c>
      <c r="H75" s="105">
        <v>1052</v>
      </c>
      <c r="I75" s="105">
        <v>2094</v>
      </c>
      <c r="J75" s="112"/>
      <c r="K75" s="105">
        <v>1021</v>
      </c>
      <c r="L75" s="105"/>
      <c r="M75" s="105">
        <v>0</v>
      </c>
      <c r="N75" s="105">
        <v>454</v>
      </c>
      <c r="O75" s="112"/>
      <c r="P75" s="105">
        <v>4216</v>
      </c>
      <c r="Q75" s="105">
        <v>546</v>
      </c>
      <c r="R75" s="105">
        <v>4762</v>
      </c>
      <c r="S75" s="105"/>
      <c r="T75" s="105">
        <v>-17636</v>
      </c>
      <c r="U75" s="105">
        <v>-26359</v>
      </c>
    </row>
    <row r="76" spans="1:21">
      <c r="A76" s="110" t="s">
        <v>92</v>
      </c>
      <c r="B76" s="121">
        <v>4.0229999999999997E-3</v>
      </c>
      <c r="C76" s="121">
        <v>4.0241000000000001E-3</v>
      </c>
      <c r="D76" s="105">
        <v>-66633</v>
      </c>
      <c r="E76" s="112"/>
      <c r="F76" s="105">
        <v>587</v>
      </c>
      <c r="G76" s="105">
        <v>10621</v>
      </c>
      <c r="H76" s="105">
        <v>3134</v>
      </c>
      <c r="I76" s="105">
        <v>1688</v>
      </c>
      <c r="J76" s="112"/>
      <c r="K76" s="105">
        <v>3041</v>
      </c>
      <c r="L76" s="105"/>
      <c r="M76" s="105">
        <v>0</v>
      </c>
      <c r="N76" s="105">
        <v>312</v>
      </c>
      <c r="O76" s="112"/>
      <c r="P76" s="105">
        <v>12560</v>
      </c>
      <c r="Q76" s="105">
        <v>994</v>
      </c>
      <c r="R76" s="105">
        <v>13554</v>
      </c>
      <c r="S76" s="105"/>
      <c r="T76" s="105">
        <v>-52536</v>
      </c>
      <c r="U76" s="105">
        <v>-78521</v>
      </c>
    </row>
    <row r="77" spans="1:21">
      <c r="A77" s="110" t="s">
        <v>93</v>
      </c>
      <c r="B77" s="121">
        <v>7.2078999999999997E-3</v>
      </c>
      <c r="C77" s="121">
        <v>7.4469999999999996E-3</v>
      </c>
      <c r="D77" s="105">
        <v>-119384</v>
      </c>
      <c r="E77" s="112"/>
      <c r="F77" s="105">
        <v>1052</v>
      </c>
      <c r="G77" s="105">
        <v>19029</v>
      </c>
      <c r="H77" s="105">
        <v>5615</v>
      </c>
      <c r="I77" s="105">
        <v>3449</v>
      </c>
      <c r="J77" s="112"/>
      <c r="K77" s="105">
        <v>5449</v>
      </c>
      <c r="L77" s="105"/>
      <c r="M77" s="105">
        <v>0</v>
      </c>
      <c r="N77" s="105">
        <v>2018</v>
      </c>
      <c r="O77" s="112"/>
      <c r="P77" s="105">
        <v>22503</v>
      </c>
      <c r="Q77" s="105">
        <v>-1672</v>
      </c>
      <c r="R77" s="105">
        <v>20831</v>
      </c>
      <c r="S77" s="105"/>
      <c r="T77" s="105">
        <v>-94128</v>
      </c>
      <c r="U77" s="105">
        <v>-140684</v>
      </c>
    </row>
    <row r="78" spans="1:21">
      <c r="A78" s="110" t="s">
        <v>94</v>
      </c>
      <c r="B78" s="121">
        <v>1.3741000000000001E-3</v>
      </c>
      <c r="C78" s="121">
        <v>1.2819000000000001E-3</v>
      </c>
      <c r="D78" s="105">
        <v>-22759</v>
      </c>
      <c r="E78" s="112"/>
      <c r="F78" s="105">
        <v>201</v>
      </c>
      <c r="G78" s="105">
        <v>3628</v>
      </c>
      <c r="H78" s="105">
        <v>1070</v>
      </c>
      <c r="I78" s="105">
        <v>1115</v>
      </c>
      <c r="J78" s="112"/>
      <c r="K78" s="105">
        <v>1039</v>
      </c>
      <c r="L78" s="105"/>
      <c r="M78" s="105">
        <v>0</v>
      </c>
      <c r="N78" s="105">
        <v>1547</v>
      </c>
      <c r="O78" s="112"/>
      <c r="P78" s="105">
        <v>4290</v>
      </c>
      <c r="Q78" s="105">
        <v>-74</v>
      </c>
      <c r="R78" s="105">
        <v>4216</v>
      </c>
      <c r="S78" s="105"/>
      <c r="T78" s="105">
        <v>-17944</v>
      </c>
      <c r="U78" s="105">
        <v>-26820</v>
      </c>
    </row>
    <row r="79" spans="1:21">
      <c r="A79" s="110" t="s">
        <v>95</v>
      </c>
      <c r="B79" s="121">
        <v>3.4971999999999998E-3</v>
      </c>
      <c r="C79" s="121">
        <v>3.4467E-3</v>
      </c>
      <c r="D79" s="105">
        <v>-57924</v>
      </c>
      <c r="E79" s="112"/>
      <c r="F79" s="105">
        <v>511</v>
      </c>
      <c r="G79" s="105">
        <v>9233</v>
      </c>
      <c r="H79" s="105">
        <v>2724</v>
      </c>
      <c r="I79" s="105">
        <v>601</v>
      </c>
      <c r="J79" s="112"/>
      <c r="K79" s="105">
        <v>2644</v>
      </c>
      <c r="L79" s="105"/>
      <c r="M79" s="105">
        <v>0</v>
      </c>
      <c r="N79" s="105">
        <v>729</v>
      </c>
      <c r="O79" s="112"/>
      <c r="P79" s="105">
        <v>10918</v>
      </c>
      <c r="Q79" s="105">
        <v>650</v>
      </c>
      <c r="R79" s="105">
        <v>11568</v>
      </c>
      <c r="S79" s="105"/>
      <c r="T79" s="105">
        <v>-45670</v>
      </c>
      <c r="U79" s="105">
        <v>-68258</v>
      </c>
    </row>
    <row r="80" spans="1:21">
      <c r="A80" s="110" t="s">
        <v>96</v>
      </c>
      <c r="B80" s="121">
        <v>1.43987E-2</v>
      </c>
      <c r="C80" s="121">
        <v>1.4525700000000001E-2</v>
      </c>
      <c r="D80" s="105">
        <v>-238486</v>
      </c>
      <c r="E80" s="112"/>
      <c r="F80" s="105">
        <v>2102</v>
      </c>
      <c r="G80" s="105">
        <v>38013</v>
      </c>
      <c r="H80" s="105">
        <v>11217</v>
      </c>
      <c r="I80" s="105">
        <v>2805</v>
      </c>
      <c r="J80" s="112"/>
      <c r="K80" s="105">
        <v>10885</v>
      </c>
      <c r="L80" s="105"/>
      <c r="M80" s="105">
        <v>0</v>
      </c>
      <c r="N80" s="105">
        <v>2402</v>
      </c>
      <c r="O80" s="112"/>
      <c r="P80" s="105">
        <v>44953</v>
      </c>
      <c r="Q80" s="105">
        <v>1419</v>
      </c>
      <c r="R80" s="105">
        <v>46372</v>
      </c>
      <c r="S80" s="105"/>
      <c r="T80" s="105">
        <v>-188033</v>
      </c>
      <c r="U80" s="105">
        <v>-281034</v>
      </c>
    </row>
    <row r="81" spans="1:21">
      <c r="A81" s="110" t="s">
        <v>97</v>
      </c>
      <c r="B81" s="121">
        <v>2.7234E-3</v>
      </c>
      <c r="C81" s="121">
        <v>2.3395999999999998E-3</v>
      </c>
      <c r="D81" s="105">
        <v>-45108</v>
      </c>
      <c r="E81" s="112"/>
      <c r="F81" s="105">
        <v>398</v>
      </c>
      <c r="G81" s="105">
        <v>7190</v>
      </c>
      <c r="H81" s="105">
        <v>2122</v>
      </c>
      <c r="I81" s="105">
        <v>370</v>
      </c>
      <c r="J81" s="112"/>
      <c r="K81" s="105">
        <v>2059</v>
      </c>
      <c r="L81" s="105"/>
      <c r="M81" s="105">
        <v>0</v>
      </c>
      <c r="N81" s="105">
        <v>6117</v>
      </c>
      <c r="O81" s="112"/>
      <c r="P81" s="105">
        <v>8502</v>
      </c>
      <c r="Q81" s="105">
        <v>-2628</v>
      </c>
      <c r="R81" s="105">
        <v>5874</v>
      </c>
      <c r="S81" s="105"/>
      <c r="T81" s="105">
        <v>-35565</v>
      </c>
      <c r="U81" s="105">
        <v>-53155</v>
      </c>
    </row>
    <row r="82" spans="1:21">
      <c r="A82" s="110" t="s">
        <v>98</v>
      </c>
      <c r="B82" s="121">
        <v>1.17597E-2</v>
      </c>
      <c r="C82" s="121">
        <v>1.20278E-2</v>
      </c>
      <c r="D82" s="105">
        <v>-194776</v>
      </c>
      <c r="E82" s="112"/>
      <c r="F82" s="105">
        <v>1717</v>
      </c>
      <c r="G82" s="105">
        <v>31046</v>
      </c>
      <c r="H82" s="105">
        <v>9161</v>
      </c>
      <c r="I82" s="105">
        <v>7439</v>
      </c>
      <c r="J82" s="112"/>
      <c r="K82" s="105">
        <v>8890</v>
      </c>
      <c r="L82" s="105"/>
      <c r="M82" s="105">
        <v>0</v>
      </c>
      <c r="N82" s="105">
        <v>1308</v>
      </c>
      <c r="O82" s="112"/>
      <c r="P82" s="105">
        <v>36714</v>
      </c>
      <c r="Q82" s="105">
        <v>8249</v>
      </c>
      <c r="R82" s="105">
        <v>44963</v>
      </c>
      <c r="S82" s="105"/>
      <c r="T82" s="105">
        <v>-153570</v>
      </c>
      <c r="U82" s="105">
        <v>-229526</v>
      </c>
    </row>
    <row r="83" spans="1:21">
      <c r="A83" s="110" t="s">
        <v>99</v>
      </c>
      <c r="B83" s="121">
        <v>3.0539E-3</v>
      </c>
      <c r="C83" s="121">
        <v>2.7853999999999999E-3</v>
      </c>
      <c r="D83" s="105">
        <v>-50582</v>
      </c>
      <c r="E83" s="112"/>
      <c r="F83" s="105">
        <v>446</v>
      </c>
      <c r="G83" s="105">
        <v>8062</v>
      </c>
      <c r="H83" s="105">
        <v>2379</v>
      </c>
      <c r="I83" s="105">
        <v>1328</v>
      </c>
      <c r="J83" s="112"/>
      <c r="K83" s="105">
        <v>2309</v>
      </c>
      <c r="L83" s="105"/>
      <c r="M83" s="105">
        <v>0</v>
      </c>
      <c r="N83" s="105">
        <v>4039</v>
      </c>
      <c r="O83" s="112"/>
      <c r="P83" s="105">
        <v>9534</v>
      </c>
      <c r="Q83" s="105">
        <v>-1186</v>
      </c>
      <c r="R83" s="105">
        <v>8348</v>
      </c>
      <c r="S83" s="105"/>
      <c r="T83" s="105">
        <v>-39881</v>
      </c>
      <c r="U83" s="105">
        <v>-59606</v>
      </c>
    </row>
    <row r="84" spans="1:21">
      <c r="A84" s="110" t="s">
        <v>100</v>
      </c>
      <c r="B84" s="121">
        <v>8.0315000000000004E-3</v>
      </c>
      <c r="C84" s="121">
        <v>7.8741000000000002E-3</v>
      </c>
      <c r="D84" s="105">
        <v>-133026</v>
      </c>
      <c r="E84" s="112"/>
      <c r="F84" s="105">
        <v>1173</v>
      </c>
      <c r="G84" s="105">
        <v>21203</v>
      </c>
      <c r="H84" s="105">
        <v>6257</v>
      </c>
      <c r="I84" s="105">
        <v>4622</v>
      </c>
      <c r="J84" s="112"/>
      <c r="K84" s="105">
        <v>6072</v>
      </c>
      <c r="L84" s="105"/>
      <c r="M84" s="105">
        <v>0</v>
      </c>
      <c r="N84" s="105">
        <v>4037</v>
      </c>
      <c r="O84" s="112"/>
      <c r="P84" s="105">
        <v>25074</v>
      </c>
      <c r="Q84" s="105">
        <v>-1061</v>
      </c>
      <c r="R84" s="105">
        <v>24013</v>
      </c>
      <c r="S84" s="105"/>
      <c r="T84" s="105">
        <v>-104883</v>
      </c>
      <c r="U84" s="105">
        <v>-156759</v>
      </c>
    </row>
    <row r="85" spans="1:21">
      <c r="A85" s="110" t="s">
        <v>101</v>
      </c>
      <c r="B85" s="121">
        <v>8.4376999999999994E-3</v>
      </c>
      <c r="C85" s="121">
        <v>8.0756999999999999E-3</v>
      </c>
      <c r="D85" s="105">
        <v>-139754</v>
      </c>
      <c r="E85" s="112"/>
      <c r="F85" s="105">
        <v>1232</v>
      </c>
      <c r="G85" s="105">
        <v>22276</v>
      </c>
      <c r="H85" s="105">
        <v>6573</v>
      </c>
      <c r="I85" s="105">
        <v>455</v>
      </c>
      <c r="J85" s="112"/>
      <c r="K85" s="105">
        <v>6379</v>
      </c>
      <c r="L85" s="105"/>
      <c r="M85" s="105">
        <v>0</v>
      </c>
      <c r="N85" s="105">
        <v>5922</v>
      </c>
      <c r="O85" s="112"/>
      <c r="P85" s="105">
        <v>26342</v>
      </c>
      <c r="Q85" s="105">
        <v>-2211</v>
      </c>
      <c r="R85" s="105">
        <v>24131</v>
      </c>
      <c r="S85" s="105"/>
      <c r="T85" s="105">
        <v>-110188</v>
      </c>
      <c r="U85" s="105">
        <v>-164687</v>
      </c>
    </row>
    <row r="86" spans="1:21">
      <c r="A86" s="110" t="s">
        <v>102</v>
      </c>
      <c r="B86" s="121">
        <v>1.3658699999999999E-2</v>
      </c>
      <c r="C86" s="121">
        <v>1.3247699999999999E-2</v>
      </c>
      <c r="D86" s="105">
        <v>-226229</v>
      </c>
      <c r="E86" s="112"/>
      <c r="F86" s="105">
        <v>1994</v>
      </c>
      <c r="G86" s="105">
        <v>36059</v>
      </c>
      <c r="H86" s="105">
        <v>10640</v>
      </c>
      <c r="I86" s="105">
        <v>0</v>
      </c>
      <c r="J86" s="112"/>
      <c r="K86" s="105">
        <v>10326</v>
      </c>
      <c r="L86" s="105"/>
      <c r="M86" s="105">
        <v>0</v>
      </c>
      <c r="N86" s="105">
        <v>9253</v>
      </c>
      <c r="O86" s="112"/>
      <c r="P86" s="105">
        <v>42642</v>
      </c>
      <c r="Q86" s="105">
        <v>-7706</v>
      </c>
      <c r="R86" s="105">
        <v>34936</v>
      </c>
      <c r="S86" s="105"/>
      <c r="T86" s="105">
        <v>-178369</v>
      </c>
      <c r="U86" s="105">
        <v>-266591</v>
      </c>
    </row>
    <row r="87" spans="1:21">
      <c r="A87" s="110" t="s">
        <v>103</v>
      </c>
      <c r="B87" s="121">
        <v>6.7662E-3</v>
      </c>
      <c r="C87" s="121">
        <v>6.8475000000000003E-3</v>
      </c>
      <c r="D87" s="105">
        <v>-112069</v>
      </c>
      <c r="E87" s="112"/>
      <c r="F87" s="105">
        <v>988</v>
      </c>
      <c r="G87" s="105">
        <v>17863</v>
      </c>
      <c r="H87" s="105">
        <v>5271</v>
      </c>
      <c r="I87" s="105">
        <v>1173</v>
      </c>
      <c r="J87" s="112"/>
      <c r="K87" s="105">
        <v>5115</v>
      </c>
      <c r="L87" s="105"/>
      <c r="M87" s="105">
        <v>0</v>
      </c>
      <c r="N87" s="105">
        <v>2112</v>
      </c>
      <c r="O87" s="112"/>
      <c r="P87" s="105">
        <v>21124</v>
      </c>
      <c r="Q87" s="105">
        <v>-1980</v>
      </c>
      <c r="R87" s="105">
        <v>19144</v>
      </c>
      <c r="S87" s="105"/>
      <c r="T87" s="105">
        <v>-88360</v>
      </c>
      <c r="U87" s="105">
        <v>-132063</v>
      </c>
    </row>
    <row r="88" spans="1:21">
      <c r="A88" s="110" t="s">
        <v>104</v>
      </c>
      <c r="B88" s="121">
        <v>4.7327999999999997E-3</v>
      </c>
      <c r="C88" s="121">
        <v>4.8418000000000003E-3</v>
      </c>
      <c r="D88" s="105">
        <v>-78389</v>
      </c>
      <c r="E88" s="112"/>
      <c r="F88" s="105">
        <v>691</v>
      </c>
      <c r="G88" s="105">
        <v>12495</v>
      </c>
      <c r="H88" s="105">
        <v>3687</v>
      </c>
      <c r="I88" s="105">
        <v>2872</v>
      </c>
      <c r="J88" s="112"/>
      <c r="K88" s="105">
        <v>3578</v>
      </c>
      <c r="L88" s="105"/>
      <c r="M88" s="105">
        <v>0</v>
      </c>
      <c r="N88" s="105">
        <v>399</v>
      </c>
      <c r="O88" s="112"/>
      <c r="P88" s="105">
        <v>14776</v>
      </c>
      <c r="Q88" s="105">
        <v>1049</v>
      </c>
      <c r="R88" s="105">
        <v>15825</v>
      </c>
      <c r="S88" s="105"/>
      <c r="T88" s="105">
        <v>-61806</v>
      </c>
      <c r="U88" s="105">
        <v>-92375</v>
      </c>
    </row>
    <row r="89" spans="1:21">
      <c r="A89" s="110" t="s">
        <v>105</v>
      </c>
      <c r="B89" s="121">
        <v>2.7859999999999998E-3</v>
      </c>
      <c r="C89" s="121">
        <v>2.9344000000000002E-3</v>
      </c>
      <c r="D89" s="105">
        <v>-46145</v>
      </c>
      <c r="E89" s="112"/>
      <c r="F89" s="105">
        <v>407</v>
      </c>
      <c r="G89" s="105">
        <v>7355</v>
      </c>
      <c r="H89" s="105">
        <v>2170</v>
      </c>
      <c r="I89" s="105">
        <v>3325</v>
      </c>
      <c r="J89" s="112"/>
      <c r="K89" s="105">
        <v>2106</v>
      </c>
      <c r="L89" s="105"/>
      <c r="M89" s="105">
        <v>0</v>
      </c>
      <c r="N89" s="105">
        <v>637</v>
      </c>
      <c r="O89" s="112"/>
      <c r="P89" s="105">
        <v>8698</v>
      </c>
      <c r="Q89" s="105">
        <v>510</v>
      </c>
      <c r="R89" s="105">
        <v>9208</v>
      </c>
      <c r="S89" s="105"/>
      <c r="T89" s="105">
        <v>-36382</v>
      </c>
      <c r="U89" s="105">
        <v>-54377</v>
      </c>
    </row>
    <row r="90" spans="1:21">
      <c r="A90" s="110" t="s">
        <v>106</v>
      </c>
      <c r="B90" s="121">
        <v>6.2506999999999997E-3</v>
      </c>
      <c r="C90" s="121">
        <v>6.3501E-3</v>
      </c>
      <c r="D90" s="105">
        <v>-103530</v>
      </c>
      <c r="E90" s="112"/>
      <c r="F90" s="105">
        <v>913</v>
      </c>
      <c r="G90" s="105">
        <v>16502</v>
      </c>
      <c r="H90" s="105">
        <v>4869</v>
      </c>
      <c r="I90" s="105">
        <v>1435</v>
      </c>
      <c r="J90" s="112"/>
      <c r="K90" s="105">
        <v>4726</v>
      </c>
      <c r="L90" s="105"/>
      <c r="M90" s="105">
        <v>0</v>
      </c>
      <c r="N90" s="105">
        <v>1988</v>
      </c>
      <c r="O90" s="112"/>
      <c r="P90" s="105">
        <v>19515</v>
      </c>
      <c r="Q90" s="105">
        <v>-3419</v>
      </c>
      <c r="R90" s="105">
        <v>16096</v>
      </c>
      <c r="S90" s="105"/>
      <c r="T90" s="105">
        <v>-81628</v>
      </c>
      <c r="U90" s="105">
        <v>-122001</v>
      </c>
    </row>
    <row r="91" spans="1:21">
      <c r="A91" s="110" t="s">
        <v>107</v>
      </c>
      <c r="B91" s="121">
        <v>3.6289E-3</v>
      </c>
      <c r="C91" s="121">
        <v>3.8162000000000001E-3</v>
      </c>
      <c r="D91" s="105">
        <v>-60105</v>
      </c>
      <c r="E91" s="112"/>
      <c r="F91" s="105">
        <v>530</v>
      </c>
      <c r="G91" s="105">
        <v>9580</v>
      </c>
      <c r="H91" s="105">
        <v>2827</v>
      </c>
      <c r="I91" s="105">
        <v>3176</v>
      </c>
      <c r="J91" s="112"/>
      <c r="K91" s="105">
        <v>2743</v>
      </c>
      <c r="L91" s="105"/>
      <c r="M91" s="105">
        <v>0</v>
      </c>
      <c r="N91" s="105">
        <v>1052</v>
      </c>
      <c r="O91" s="112"/>
      <c r="P91" s="105">
        <v>11329</v>
      </c>
      <c r="Q91" s="105">
        <v>1261</v>
      </c>
      <c r="R91" s="105">
        <v>12590</v>
      </c>
      <c r="S91" s="105"/>
      <c r="T91" s="105">
        <v>-47390</v>
      </c>
      <c r="U91" s="105">
        <v>-70829</v>
      </c>
    </row>
    <row r="92" spans="1:21">
      <c r="A92" s="110" t="s">
        <v>108</v>
      </c>
      <c r="B92" s="121">
        <v>7.6375999999999996E-3</v>
      </c>
      <c r="C92" s="121">
        <v>6.3610999999999997E-3</v>
      </c>
      <c r="D92" s="105">
        <v>-126502</v>
      </c>
      <c r="E92" s="112"/>
      <c r="F92" s="105">
        <v>1115</v>
      </c>
      <c r="G92" s="105">
        <v>20163</v>
      </c>
      <c r="H92" s="105">
        <v>5950</v>
      </c>
      <c r="I92" s="105">
        <v>6322</v>
      </c>
      <c r="J92" s="112"/>
      <c r="K92" s="105">
        <v>5774</v>
      </c>
      <c r="L92" s="105"/>
      <c r="M92" s="105">
        <v>0</v>
      </c>
      <c r="N92" s="105">
        <v>18673</v>
      </c>
      <c r="O92" s="112"/>
      <c r="P92" s="105">
        <v>23845</v>
      </c>
      <c r="Q92" s="105">
        <v>-3596</v>
      </c>
      <c r="R92" s="105">
        <v>20249</v>
      </c>
      <c r="S92" s="105"/>
      <c r="T92" s="105">
        <v>-99739</v>
      </c>
      <c r="U92" s="105">
        <v>-149071</v>
      </c>
    </row>
    <row r="93" spans="1:21">
      <c r="A93" s="110" t="s">
        <v>109</v>
      </c>
      <c r="B93" s="121">
        <v>3.0925000000000002E-3</v>
      </c>
      <c r="C93" s="121">
        <v>3.0937999999999998E-3</v>
      </c>
      <c r="D93" s="105">
        <v>-51221</v>
      </c>
      <c r="E93" s="112"/>
      <c r="F93" s="105">
        <v>452</v>
      </c>
      <c r="G93" s="105">
        <v>8164</v>
      </c>
      <c r="H93" s="105">
        <v>2409</v>
      </c>
      <c r="I93" s="105">
        <v>18</v>
      </c>
      <c r="J93" s="112"/>
      <c r="K93" s="105">
        <v>2338</v>
      </c>
      <c r="L93" s="105"/>
      <c r="M93" s="105">
        <v>0</v>
      </c>
      <c r="N93" s="105">
        <v>988</v>
      </c>
      <c r="O93" s="112"/>
      <c r="P93" s="105">
        <v>9655</v>
      </c>
      <c r="Q93" s="105">
        <v>-1956</v>
      </c>
      <c r="R93" s="105">
        <v>7699</v>
      </c>
      <c r="S93" s="105"/>
      <c r="T93" s="105">
        <v>-40385</v>
      </c>
      <c r="U93" s="105">
        <v>-60359</v>
      </c>
    </row>
    <row r="94" spans="1:21">
      <c r="A94" s="110" t="s">
        <v>110</v>
      </c>
      <c r="B94" s="121">
        <v>3.6638999999999999E-3</v>
      </c>
      <c r="C94" s="121">
        <v>4.2665999999999997E-3</v>
      </c>
      <c r="D94" s="105">
        <v>-60685</v>
      </c>
      <c r="E94" s="112"/>
      <c r="F94" s="105">
        <v>535</v>
      </c>
      <c r="G94" s="105">
        <v>9673</v>
      </c>
      <c r="H94" s="105">
        <v>2854</v>
      </c>
      <c r="I94" s="105">
        <v>8695</v>
      </c>
      <c r="J94" s="112"/>
      <c r="K94" s="105">
        <v>2770</v>
      </c>
      <c r="L94" s="105"/>
      <c r="M94" s="105">
        <v>0</v>
      </c>
      <c r="N94" s="105">
        <v>641</v>
      </c>
      <c r="O94" s="112"/>
      <c r="P94" s="105">
        <v>11439</v>
      </c>
      <c r="Q94" s="105">
        <v>3303</v>
      </c>
      <c r="R94" s="105">
        <v>14742</v>
      </c>
      <c r="S94" s="105"/>
      <c r="T94" s="105">
        <v>-47847</v>
      </c>
      <c r="U94" s="105">
        <v>-71512</v>
      </c>
    </row>
    <row r="95" spans="1:21">
      <c r="A95" s="110" t="s">
        <v>111</v>
      </c>
      <c r="B95" s="121">
        <v>3.189E-4</v>
      </c>
      <c r="C95" s="121">
        <v>3.0699999999999998E-4</v>
      </c>
      <c r="D95" s="105">
        <v>-5282</v>
      </c>
      <c r="E95" s="112"/>
      <c r="F95" s="105">
        <v>47</v>
      </c>
      <c r="G95" s="105">
        <v>842</v>
      </c>
      <c r="H95" s="105">
        <v>248</v>
      </c>
      <c r="I95" s="105">
        <v>512</v>
      </c>
      <c r="J95" s="112"/>
      <c r="K95" s="105">
        <v>241</v>
      </c>
      <c r="L95" s="105"/>
      <c r="M95" s="105">
        <v>0</v>
      </c>
      <c r="N95" s="105">
        <v>263</v>
      </c>
      <c r="O95" s="112"/>
      <c r="P95" s="105">
        <v>996</v>
      </c>
      <c r="Q95" s="105">
        <v>302</v>
      </c>
      <c r="R95" s="105">
        <v>1298</v>
      </c>
      <c r="S95" s="105"/>
      <c r="T95" s="105">
        <v>-4165</v>
      </c>
      <c r="U95" s="105">
        <v>-6224</v>
      </c>
    </row>
    <row r="96" spans="1:21">
      <c r="A96" s="110" t="s">
        <v>112</v>
      </c>
      <c r="B96" s="121">
        <v>2.5016799999999999E-2</v>
      </c>
      <c r="C96" s="121">
        <v>2.61335E-2</v>
      </c>
      <c r="D96" s="105">
        <v>-414353</v>
      </c>
      <c r="E96" s="112"/>
      <c r="F96" s="105">
        <v>3652</v>
      </c>
      <c r="G96" s="105">
        <v>66044</v>
      </c>
      <c r="H96" s="105">
        <v>19488</v>
      </c>
      <c r="I96" s="105">
        <v>16385</v>
      </c>
      <c r="J96" s="112"/>
      <c r="K96" s="105">
        <v>18913</v>
      </c>
      <c r="L96" s="105"/>
      <c r="M96" s="105">
        <v>0</v>
      </c>
      <c r="N96" s="105">
        <v>469</v>
      </c>
      <c r="O96" s="112"/>
      <c r="P96" s="105">
        <v>78102</v>
      </c>
      <c r="Q96" s="105">
        <v>6762</v>
      </c>
      <c r="R96" s="105">
        <v>84864</v>
      </c>
      <c r="S96" s="105"/>
      <c r="T96" s="105">
        <v>-326694</v>
      </c>
      <c r="U96" s="105">
        <v>-488278</v>
      </c>
    </row>
    <row r="97" spans="1:21">
      <c r="A97" s="110" t="s">
        <v>113</v>
      </c>
      <c r="B97" s="121">
        <v>3.6557999999999998E-3</v>
      </c>
      <c r="C97" s="121">
        <v>3.5677999999999999E-3</v>
      </c>
      <c r="D97" s="105">
        <v>-60551</v>
      </c>
      <c r="E97" s="112"/>
      <c r="F97" s="105">
        <v>534</v>
      </c>
      <c r="G97" s="105">
        <v>9651</v>
      </c>
      <c r="H97" s="105">
        <v>2848</v>
      </c>
      <c r="I97" s="105">
        <v>588</v>
      </c>
      <c r="J97" s="112"/>
      <c r="K97" s="105">
        <v>2764</v>
      </c>
      <c r="L97" s="105"/>
      <c r="M97" s="105">
        <v>0</v>
      </c>
      <c r="N97" s="105">
        <v>1269</v>
      </c>
      <c r="O97" s="112"/>
      <c r="P97" s="105">
        <v>11413</v>
      </c>
      <c r="Q97" s="105">
        <v>523</v>
      </c>
      <c r="R97" s="105">
        <v>11936</v>
      </c>
      <c r="S97" s="105"/>
      <c r="T97" s="105">
        <v>-47741</v>
      </c>
      <c r="U97" s="105">
        <v>-71354</v>
      </c>
    </row>
    <row r="98" spans="1:21">
      <c r="A98" s="110" t="s">
        <v>114</v>
      </c>
      <c r="B98" s="121">
        <v>0.12443430000000001</v>
      </c>
      <c r="C98" s="121">
        <v>0.1145418</v>
      </c>
      <c r="D98" s="105">
        <v>-2061005</v>
      </c>
      <c r="E98" s="112"/>
      <c r="F98" s="105">
        <v>18167</v>
      </c>
      <c r="G98" s="105">
        <v>328507</v>
      </c>
      <c r="H98" s="105">
        <v>96934</v>
      </c>
      <c r="I98" s="105">
        <v>31028</v>
      </c>
      <c r="J98" s="112"/>
      <c r="K98" s="105">
        <v>94072</v>
      </c>
      <c r="L98" s="105"/>
      <c r="M98" s="105">
        <v>0</v>
      </c>
      <c r="N98" s="105">
        <v>258822</v>
      </c>
      <c r="O98" s="112"/>
      <c r="P98" s="105">
        <v>388484</v>
      </c>
      <c r="Q98" s="105">
        <v>-112608</v>
      </c>
      <c r="R98" s="105">
        <v>275876</v>
      </c>
      <c r="S98" s="105"/>
      <c r="T98" s="105">
        <v>-1624988</v>
      </c>
      <c r="U98" s="105">
        <v>-2428709</v>
      </c>
    </row>
    <row r="99" spans="1:21">
      <c r="A99" s="110" t="s">
        <v>115</v>
      </c>
      <c r="B99" s="121">
        <v>1.4475E-3</v>
      </c>
      <c r="C99" s="121">
        <v>1.4982000000000001E-3</v>
      </c>
      <c r="D99" s="105">
        <v>-23975</v>
      </c>
      <c r="E99" s="112"/>
      <c r="F99" s="105">
        <v>211</v>
      </c>
      <c r="G99" s="105">
        <v>3821</v>
      </c>
      <c r="H99" s="105">
        <v>1128</v>
      </c>
      <c r="I99" s="105">
        <v>1595</v>
      </c>
      <c r="J99" s="112"/>
      <c r="K99" s="105">
        <v>1094</v>
      </c>
      <c r="L99" s="105"/>
      <c r="M99" s="105">
        <v>0</v>
      </c>
      <c r="N99" s="105">
        <v>528</v>
      </c>
      <c r="O99" s="112"/>
      <c r="P99" s="105">
        <v>4519</v>
      </c>
      <c r="Q99" s="105">
        <v>-9</v>
      </c>
      <c r="R99" s="105">
        <v>4510</v>
      </c>
      <c r="S99" s="105"/>
      <c r="T99" s="105">
        <v>-18903</v>
      </c>
      <c r="U99" s="105">
        <v>-28252</v>
      </c>
    </row>
    <row r="100" spans="1:21">
      <c r="A100" s="110" t="s">
        <v>116</v>
      </c>
      <c r="B100" s="121">
        <v>8.5550000000000003E-4</v>
      </c>
      <c r="C100" s="121">
        <v>1.3189E-3</v>
      </c>
      <c r="D100" s="105">
        <v>-14170</v>
      </c>
      <c r="E100" s="112"/>
      <c r="F100" s="105">
        <v>125</v>
      </c>
      <c r="G100" s="105">
        <v>2259</v>
      </c>
      <c r="H100" s="105">
        <v>666</v>
      </c>
      <c r="I100" s="105">
        <v>6765</v>
      </c>
      <c r="J100" s="112"/>
      <c r="K100" s="105">
        <v>647</v>
      </c>
      <c r="L100" s="105"/>
      <c r="M100" s="105">
        <v>0</v>
      </c>
      <c r="N100" s="105">
        <v>923</v>
      </c>
      <c r="O100" s="112"/>
      <c r="P100" s="105">
        <v>2671</v>
      </c>
      <c r="Q100" s="105">
        <v>2282</v>
      </c>
      <c r="R100" s="105">
        <v>4953</v>
      </c>
      <c r="S100" s="105"/>
      <c r="T100" s="105">
        <v>-11172</v>
      </c>
      <c r="U100" s="105">
        <v>-16698</v>
      </c>
    </row>
    <row r="101" spans="1:21">
      <c r="A101" s="110" t="s">
        <v>117</v>
      </c>
      <c r="B101" s="121">
        <v>6.1612999999999998E-3</v>
      </c>
      <c r="C101" s="121">
        <v>6.5062000000000002E-3</v>
      </c>
      <c r="D101" s="105">
        <v>-102050</v>
      </c>
      <c r="E101" s="112"/>
      <c r="F101" s="105">
        <v>900</v>
      </c>
      <c r="G101" s="105">
        <v>16266</v>
      </c>
      <c r="H101" s="105">
        <v>4800</v>
      </c>
      <c r="I101" s="105">
        <v>6284</v>
      </c>
      <c r="J101" s="112"/>
      <c r="K101" s="105">
        <v>4658</v>
      </c>
      <c r="L101" s="105"/>
      <c r="M101" s="105">
        <v>0</v>
      </c>
      <c r="N101" s="105">
        <v>214</v>
      </c>
      <c r="O101" s="112"/>
      <c r="P101" s="105">
        <v>19236</v>
      </c>
      <c r="Q101" s="105">
        <v>2802</v>
      </c>
      <c r="R101" s="105">
        <v>22038</v>
      </c>
      <c r="S101" s="105"/>
      <c r="T101" s="105">
        <v>-80460</v>
      </c>
      <c r="U101" s="105">
        <v>-120256</v>
      </c>
    </row>
    <row r="102" spans="1:21">
      <c r="A102" s="110" t="s">
        <v>118</v>
      </c>
      <c r="B102" s="121">
        <v>9.5361000000000005E-3</v>
      </c>
      <c r="C102" s="121">
        <v>9.7663000000000003E-3</v>
      </c>
      <c r="D102" s="105">
        <v>-157946</v>
      </c>
      <c r="E102" s="112"/>
      <c r="F102" s="105">
        <v>1392</v>
      </c>
      <c r="G102" s="105">
        <v>25175</v>
      </c>
      <c r="H102" s="105">
        <v>7429</v>
      </c>
      <c r="I102" s="105">
        <v>3617</v>
      </c>
      <c r="J102" s="112"/>
      <c r="K102" s="105">
        <v>7209</v>
      </c>
      <c r="L102" s="105"/>
      <c r="M102" s="105">
        <v>0</v>
      </c>
      <c r="N102" s="105">
        <v>644</v>
      </c>
      <c r="O102" s="112"/>
      <c r="P102" s="105">
        <v>29772</v>
      </c>
      <c r="Q102" s="105">
        <v>302</v>
      </c>
      <c r="R102" s="105">
        <v>30074</v>
      </c>
      <c r="S102" s="105"/>
      <c r="T102" s="105">
        <v>-124532</v>
      </c>
      <c r="U102" s="105">
        <v>-186126</v>
      </c>
    </row>
    <row r="103" spans="1:21">
      <c r="A103" s="110" t="s">
        <v>119</v>
      </c>
      <c r="B103" s="121">
        <v>5.9652999999999998E-3</v>
      </c>
      <c r="C103" s="121">
        <v>5.8377000000000004E-3</v>
      </c>
      <c r="D103" s="105">
        <v>-98803</v>
      </c>
      <c r="E103" s="112"/>
      <c r="F103" s="105">
        <v>871</v>
      </c>
      <c r="G103" s="105">
        <v>15748</v>
      </c>
      <c r="H103" s="105">
        <v>4647</v>
      </c>
      <c r="I103" s="105">
        <v>3210</v>
      </c>
      <c r="J103" s="112"/>
      <c r="K103" s="105">
        <v>4510</v>
      </c>
      <c r="L103" s="105"/>
      <c r="M103" s="105">
        <v>0</v>
      </c>
      <c r="N103" s="105">
        <v>1841</v>
      </c>
      <c r="O103" s="112"/>
      <c r="P103" s="105">
        <v>18624</v>
      </c>
      <c r="Q103" s="105">
        <v>2892</v>
      </c>
      <c r="R103" s="105">
        <v>21516</v>
      </c>
      <c r="S103" s="105"/>
      <c r="T103" s="105">
        <v>-77901</v>
      </c>
      <c r="U103" s="105">
        <v>-116431</v>
      </c>
    </row>
    <row r="104" spans="1:21">
      <c r="A104" s="110" t="s">
        <v>120</v>
      </c>
      <c r="B104" s="121">
        <v>4.4482000000000002E-3</v>
      </c>
      <c r="C104" s="121">
        <v>4.5783000000000004E-3</v>
      </c>
      <c r="D104" s="105">
        <v>-73676</v>
      </c>
      <c r="E104" s="112"/>
      <c r="F104" s="105">
        <v>649</v>
      </c>
      <c r="G104" s="105">
        <v>11743</v>
      </c>
      <c r="H104" s="105">
        <v>3465</v>
      </c>
      <c r="I104" s="105">
        <v>3352</v>
      </c>
      <c r="J104" s="112"/>
      <c r="K104" s="105">
        <v>3363</v>
      </c>
      <c r="L104" s="105"/>
      <c r="M104" s="105">
        <v>0</v>
      </c>
      <c r="N104" s="105">
        <v>0</v>
      </c>
      <c r="O104" s="112"/>
      <c r="P104" s="105">
        <v>13887</v>
      </c>
      <c r="Q104" s="105">
        <v>2626</v>
      </c>
      <c r="R104" s="105">
        <v>16513</v>
      </c>
      <c r="S104" s="105"/>
      <c r="T104" s="105">
        <v>-58089</v>
      </c>
      <c r="U104" s="105">
        <v>-86820</v>
      </c>
    </row>
    <row r="105" spans="1:21">
      <c r="A105" s="110" t="s">
        <v>121</v>
      </c>
      <c r="B105" s="121">
        <v>3.0008999999999999E-3</v>
      </c>
      <c r="C105" s="121">
        <v>3.1147000000000002E-3</v>
      </c>
      <c r="D105" s="105">
        <v>-49704</v>
      </c>
      <c r="E105" s="112"/>
      <c r="F105" s="105">
        <v>438</v>
      </c>
      <c r="G105" s="105">
        <v>7922</v>
      </c>
      <c r="H105" s="105">
        <v>2338</v>
      </c>
      <c r="I105" s="105">
        <v>2323</v>
      </c>
      <c r="J105" s="112"/>
      <c r="K105" s="105">
        <v>2269</v>
      </c>
      <c r="L105" s="105"/>
      <c r="M105" s="105">
        <v>0</v>
      </c>
      <c r="N105" s="105">
        <v>283</v>
      </c>
      <c r="O105" s="112"/>
      <c r="P105" s="105">
        <v>9369</v>
      </c>
      <c r="Q105" s="105">
        <v>820</v>
      </c>
      <c r="R105" s="105">
        <v>10189</v>
      </c>
      <c r="S105" s="105"/>
      <c r="T105" s="105">
        <v>-39189</v>
      </c>
      <c r="U105" s="105">
        <v>-58572</v>
      </c>
    </row>
    <row r="106" spans="1:21">
      <c r="A106" s="110" t="s">
        <v>122</v>
      </c>
      <c r="B106" s="121">
        <v>1.9143000000000001E-3</v>
      </c>
      <c r="C106" s="121">
        <v>1.7394999999999999E-3</v>
      </c>
      <c r="D106" s="105">
        <v>-31707</v>
      </c>
      <c r="E106" s="112"/>
      <c r="F106" s="105">
        <v>279</v>
      </c>
      <c r="G106" s="105">
        <v>5054</v>
      </c>
      <c r="H106" s="105">
        <v>1491</v>
      </c>
      <c r="I106" s="105">
        <v>52</v>
      </c>
      <c r="J106" s="112"/>
      <c r="K106" s="105">
        <v>1447</v>
      </c>
      <c r="L106" s="105"/>
      <c r="M106" s="105">
        <v>0</v>
      </c>
      <c r="N106" s="105">
        <v>2789</v>
      </c>
      <c r="O106" s="112"/>
      <c r="P106" s="105">
        <v>5976</v>
      </c>
      <c r="Q106" s="105">
        <v>-1257</v>
      </c>
      <c r="R106" s="105">
        <v>4719</v>
      </c>
      <c r="S106" s="105"/>
      <c r="T106" s="105">
        <v>-24999</v>
      </c>
      <c r="U106" s="105">
        <v>-37363</v>
      </c>
    </row>
    <row r="107" spans="1:21">
      <c r="A107" s="110"/>
      <c r="B107" s="111"/>
      <c r="C107" s="111"/>
      <c r="D107" s="112"/>
      <c r="E107" s="112"/>
      <c r="F107" s="113"/>
      <c r="G107" s="113"/>
      <c r="H107" s="113"/>
      <c r="I107" s="112"/>
      <c r="J107" s="112"/>
      <c r="K107" s="113"/>
      <c r="L107" s="113"/>
      <c r="M107" s="113"/>
      <c r="N107" s="112"/>
      <c r="O107" s="112"/>
      <c r="P107" s="105" t="s">
        <v>215</v>
      </c>
      <c r="Q107" s="105" t="s">
        <v>215</v>
      </c>
      <c r="R107" s="105" t="s">
        <v>215</v>
      </c>
      <c r="S107" s="105"/>
      <c r="T107" s="105" t="s">
        <v>215</v>
      </c>
      <c r="U107" s="105" t="s">
        <v>215</v>
      </c>
    </row>
    <row r="108" spans="1:21" s="115" customFormat="1">
      <c r="A108" s="104"/>
      <c r="B108" s="119">
        <f>SUM(B6:B106)</f>
        <v>1.0000000000000002</v>
      </c>
      <c r="C108" s="119">
        <f>SUM(C6:C106)</f>
        <v>1.0000000000000002</v>
      </c>
      <c r="D108" s="1">
        <f>SUM(D6:D106)</f>
        <v>-16563001</v>
      </c>
      <c r="E108" s="104"/>
      <c r="F108" s="1">
        <f>SUM(F6:F106)</f>
        <v>146001</v>
      </c>
      <c r="G108" s="1">
        <f>SUM(G6:G106)</f>
        <v>2639999</v>
      </c>
      <c r="H108" s="1">
        <f>SUM(H6:H106)</f>
        <v>778996</v>
      </c>
      <c r="I108" s="1">
        <f>SUM(I6:I106)</f>
        <v>819852</v>
      </c>
      <c r="J108" s="104"/>
      <c r="K108" s="1">
        <f>SUM(K6:K106)</f>
        <v>755999</v>
      </c>
      <c r="L108" s="1">
        <f>SUM(L6:L106)</f>
        <v>0</v>
      </c>
      <c r="M108" s="1">
        <f>SUM(M6:M106)</f>
        <v>0</v>
      </c>
      <c r="N108" s="1">
        <f>SUM(N6:N106)</f>
        <v>819859</v>
      </c>
      <c r="O108" s="104"/>
      <c r="P108" s="1">
        <f>SUM(P6:P106)</f>
        <v>3122002</v>
      </c>
      <c r="Q108" s="1">
        <f>SUM(Q6:Q106)</f>
        <v>20</v>
      </c>
      <c r="R108" s="1">
        <f>SUM(R6:R106)</f>
        <v>3122022</v>
      </c>
      <c r="S108" s="104"/>
      <c r="T108" s="1">
        <f>SUM(T6:T106)</f>
        <v>-13058997</v>
      </c>
      <c r="U108" s="1">
        <f>SUM(U6:U106)</f>
        <v>-19518004</v>
      </c>
    </row>
    <row r="110" spans="1:21">
      <c r="M110" s="114"/>
    </row>
  </sheetData>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5E34-39F0-48FA-815C-41CCCC39C061}">
  <sheetPr>
    <pageSetUpPr fitToPage="1"/>
  </sheetPr>
  <dimension ref="A1:T110"/>
  <sheetViews>
    <sheetView zoomScaleNormal="100" workbookViewId="0">
      <pane xSplit="1" ySplit="5" topLeftCell="B87" activePane="bottomRight" state="frozen"/>
      <selection activeCell="G50" activeCellId="1" sqref="C8 G50"/>
      <selection pane="topRight" activeCell="G50" activeCellId="1" sqref="C8 G50"/>
      <selection pane="bottomLeft" activeCell="G50" activeCellId="1" sqref="C8 G50"/>
      <selection pane="bottomRight" activeCell="G50" activeCellId="1" sqref="C8 G50"/>
    </sheetView>
  </sheetViews>
  <sheetFormatPr defaultColWidth="9.140625" defaultRowHeight="15"/>
  <cols>
    <col min="1" max="1" width="20.5703125" style="106" customWidth="1"/>
    <col min="2" max="3" width="13.85546875" style="106" customWidth="1"/>
    <col min="4" max="4" width="18.28515625" style="106" customWidth="1"/>
    <col min="5" max="5" width="2.85546875" style="106" customWidth="1"/>
    <col min="6" max="6" width="18.28515625" style="106" customWidth="1"/>
    <col min="7" max="7" width="20" style="106" customWidth="1"/>
    <col min="8" max="8" width="14.42578125" style="106" customWidth="1"/>
    <col min="9" max="9" width="19.42578125" style="106" customWidth="1"/>
    <col min="10" max="10" width="2.85546875" style="106" customWidth="1"/>
    <col min="11" max="11" width="18.28515625" style="106" customWidth="1"/>
    <col min="12" max="12" width="20" style="106" customWidth="1"/>
    <col min="13" max="13" width="14.42578125" style="106" customWidth="1"/>
    <col min="14" max="14" width="19.42578125" style="106" customWidth="1"/>
    <col min="15" max="15" width="3" style="106" customWidth="1"/>
    <col min="16" max="16" width="13.85546875" style="106" customWidth="1"/>
    <col min="17" max="17" width="22.42578125" style="106" customWidth="1"/>
    <col min="18" max="18" width="12.42578125" style="106" customWidth="1"/>
    <col min="19" max="19" width="9.140625" style="106" customWidth="1"/>
    <col min="20" max="20" width="9.140625" style="106"/>
    <col min="21" max="21" width="9.140625" style="106" customWidth="1"/>
    <col min="22" max="16384" width="9.140625" style="106"/>
  </cols>
  <sheetData>
    <row r="1" spans="1:20">
      <c r="A1" s="209" t="s">
        <v>209</v>
      </c>
      <c r="B1" s="209"/>
    </row>
    <row r="2" spans="1:20">
      <c r="A2" s="209" t="s">
        <v>210</v>
      </c>
      <c r="B2" s="209"/>
    </row>
    <row r="3" spans="1:20">
      <c r="B3" s="96"/>
    </row>
    <row r="4" spans="1:20">
      <c r="B4" s="96"/>
      <c r="F4" s="107" t="s">
        <v>2</v>
      </c>
      <c r="G4" s="107"/>
      <c r="H4" s="107"/>
      <c r="I4" s="107"/>
      <c r="K4" s="107" t="s">
        <v>3</v>
      </c>
      <c r="L4" s="107"/>
      <c r="M4" s="107"/>
      <c r="N4" s="107"/>
      <c r="P4" s="107" t="s">
        <v>4</v>
      </c>
      <c r="Q4" s="107"/>
      <c r="R4" s="107"/>
    </row>
    <row r="5" spans="1:20" ht="120">
      <c r="A5" s="109" t="s">
        <v>150</v>
      </c>
      <c r="B5" s="109" t="s">
        <v>151</v>
      </c>
      <c r="C5" s="109" t="s">
        <v>152</v>
      </c>
      <c r="D5" s="109" t="s">
        <v>221</v>
      </c>
      <c r="E5" s="109"/>
      <c r="F5" s="109" t="s">
        <v>5</v>
      </c>
      <c r="G5" s="109" t="s">
        <v>6</v>
      </c>
      <c r="H5" s="109" t="s">
        <v>7</v>
      </c>
      <c r="I5" s="109" t="s">
        <v>8</v>
      </c>
      <c r="J5" s="109"/>
      <c r="K5" s="109" t="s">
        <v>5</v>
      </c>
      <c r="L5" s="109" t="s">
        <v>6</v>
      </c>
      <c r="M5" s="109" t="s">
        <v>7</v>
      </c>
      <c r="N5" s="109" t="s">
        <v>8</v>
      </c>
      <c r="O5" s="109"/>
      <c r="P5" s="109" t="s">
        <v>9</v>
      </c>
      <c r="Q5" s="109" t="s">
        <v>10</v>
      </c>
      <c r="R5" s="109" t="s">
        <v>11</v>
      </c>
    </row>
    <row r="6" spans="1:20">
      <c r="A6" s="95" t="s">
        <v>208</v>
      </c>
      <c r="B6" s="111">
        <v>0</v>
      </c>
      <c r="C6" s="111">
        <v>0</v>
      </c>
      <c r="D6" s="112">
        <v>0</v>
      </c>
      <c r="E6" s="112"/>
      <c r="F6" s="113">
        <v>0</v>
      </c>
      <c r="G6" s="113">
        <v>0</v>
      </c>
      <c r="H6" s="113">
        <v>0</v>
      </c>
      <c r="I6" s="112">
        <v>0</v>
      </c>
      <c r="J6" s="112"/>
      <c r="K6" s="113">
        <v>0</v>
      </c>
      <c r="L6" s="113">
        <v>0</v>
      </c>
      <c r="M6" s="113">
        <v>0</v>
      </c>
      <c r="N6" s="112">
        <v>0</v>
      </c>
      <c r="O6" s="112"/>
      <c r="P6" s="113">
        <v>0</v>
      </c>
      <c r="Q6" s="114">
        <v>0</v>
      </c>
      <c r="R6" s="114">
        <v>0</v>
      </c>
    </row>
    <row r="7" spans="1:20">
      <c r="A7" s="110" t="s">
        <v>24</v>
      </c>
      <c r="B7" s="111">
        <v>1.55155E-2</v>
      </c>
      <c r="C7" s="111">
        <v>1.5880399999999999E-2</v>
      </c>
      <c r="D7" s="112">
        <v>-264834.06949999998</v>
      </c>
      <c r="E7" s="112"/>
      <c r="F7" s="113">
        <v>4546.0415000000003</v>
      </c>
      <c r="G7" s="113">
        <v>32691.158499999998</v>
      </c>
      <c r="H7" s="113">
        <v>44684.639999999999</v>
      </c>
      <c r="I7" s="112">
        <v>34598.832400000021</v>
      </c>
      <c r="J7" s="112"/>
      <c r="K7" s="113">
        <v>853.35249999999996</v>
      </c>
      <c r="L7" s="113">
        <v>10178.168</v>
      </c>
      <c r="M7" s="113">
        <v>0</v>
      </c>
      <c r="N7" s="112">
        <v>1514.6466732937574</v>
      </c>
      <c r="O7" s="112"/>
      <c r="P7" s="113">
        <v>42171.129000000001</v>
      </c>
      <c r="Q7" s="114">
        <v>137512.96158664685</v>
      </c>
      <c r="R7" s="114">
        <v>179684.09058664687</v>
      </c>
      <c r="S7" s="114"/>
      <c r="T7" s="114"/>
    </row>
    <row r="8" spans="1:20">
      <c r="A8" s="110" t="s">
        <v>25</v>
      </c>
      <c r="B8" s="111">
        <v>2.7699999999999999E-3</v>
      </c>
      <c r="C8" s="111">
        <v>2.8471999999999998E-3</v>
      </c>
      <c r="D8" s="112">
        <v>-47281.13</v>
      </c>
      <c r="E8" s="112"/>
      <c r="F8" s="113">
        <v>811.61</v>
      </c>
      <c r="G8" s="113">
        <v>5836.3899999999994</v>
      </c>
      <c r="H8" s="113">
        <v>7977.5999999999995</v>
      </c>
      <c r="I8" s="112">
        <v>1313.1372445103877</v>
      </c>
      <c r="J8" s="112"/>
      <c r="K8" s="113">
        <v>152.35</v>
      </c>
      <c r="L8" s="113">
        <v>1817.12</v>
      </c>
      <c r="M8" s="113">
        <v>0</v>
      </c>
      <c r="N8" s="112">
        <v>0</v>
      </c>
      <c r="O8" s="112"/>
      <c r="P8" s="113">
        <v>7528.86</v>
      </c>
      <c r="Q8" s="114">
        <v>705.94627774480887</v>
      </c>
      <c r="R8" s="114">
        <v>8234.8062777448085</v>
      </c>
      <c r="S8" s="114"/>
      <c r="T8" s="114"/>
    </row>
    <row r="9" spans="1:20">
      <c r="A9" s="110" t="s">
        <v>26</v>
      </c>
      <c r="B9" s="111">
        <v>1.4677E-3</v>
      </c>
      <c r="C9" s="111">
        <v>1.4815E-3</v>
      </c>
      <c r="D9" s="112">
        <v>-25052.171299999998</v>
      </c>
      <c r="E9" s="112"/>
      <c r="F9" s="113">
        <v>430.03609999999998</v>
      </c>
      <c r="G9" s="113">
        <v>3092.4438999999998</v>
      </c>
      <c r="H9" s="113">
        <v>4226.9759999999997</v>
      </c>
      <c r="I9" s="112">
        <v>616.00970237388879</v>
      </c>
      <c r="J9" s="112"/>
      <c r="K9" s="113">
        <v>80.723500000000001</v>
      </c>
      <c r="L9" s="113">
        <v>962.81119999999999</v>
      </c>
      <c r="M9" s="113">
        <v>0</v>
      </c>
      <c r="N9" s="112">
        <v>4.550399999999855</v>
      </c>
      <c r="O9" s="112"/>
      <c r="P9" s="113">
        <v>3989.2085999999999</v>
      </c>
      <c r="Q9" s="114">
        <v>302.20739881305764</v>
      </c>
      <c r="R9" s="114">
        <v>4291.4159988130577</v>
      </c>
      <c r="S9" s="114"/>
      <c r="T9" s="114"/>
    </row>
    <row r="10" spans="1:20">
      <c r="A10" s="110" t="s">
        <v>27</v>
      </c>
      <c r="B10" s="111">
        <v>1.6808999999999999E-3</v>
      </c>
      <c r="C10" s="111">
        <v>1.7148E-3</v>
      </c>
      <c r="D10" s="112">
        <v>-28691.2821</v>
      </c>
      <c r="E10" s="112"/>
      <c r="F10" s="113">
        <v>492.50369999999998</v>
      </c>
      <c r="G10" s="113">
        <v>3541.6562999999996</v>
      </c>
      <c r="H10" s="113">
        <v>4840.9920000000002</v>
      </c>
      <c r="I10" s="112">
        <v>973.21972492581756</v>
      </c>
      <c r="J10" s="112"/>
      <c r="K10" s="113">
        <v>92.4495</v>
      </c>
      <c r="L10" s="113">
        <v>1102.6704</v>
      </c>
      <c r="M10" s="113">
        <v>0</v>
      </c>
      <c r="N10" s="112">
        <v>0</v>
      </c>
      <c r="O10" s="112"/>
      <c r="P10" s="113">
        <v>4568.6862000000001</v>
      </c>
      <c r="Q10" s="114">
        <v>610.9896875370921</v>
      </c>
      <c r="R10" s="114">
        <v>5179.6758875370924</v>
      </c>
      <c r="S10" s="114"/>
      <c r="T10" s="114"/>
    </row>
    <row r="11" spans="1:20">
      <c r="A11" s="110" t="s">
        <v>28</v>
      </c>
      <c r="B11" s="111">
        <v>3.4340999999999998E-3</v>
      </c>
      <c r="C11" s="111">
        <v>3.5569999999999998E-3</v>
      </c>
      <c r="D11" s="112">
        <v>-58616.652899999994</v>
      </c>
      <c r="E11" s="112"/>
      <c r="F11" s="113">
        <v>1006.1913</v>
      </c>
      <c r="G11" s="113">
        <v>7235.6486999999997</v>
      </c>
      <c r="H11" s="113">
        <v>9890.2079999999987</v>
      </c>
      <c r="I11" s="112">
        <v>1924.3681999999953</v>
      </c>
      <c r="J11" s="112"/>
      <c r="K11" s="113">
        <v>188.87549999999999</v>
      </c>
      <c r="L11" s="113">
        <v>2252.7696000000001</v>
      </c>
      <c r="M11" s="113">
        <v>0</v>
      </c>
      <c r="N11" s="112">
        <v>681.24868219584596</v>
      </c>
      <c r="O11" s="112"/>
      <c r="P11" s="113">
        <v>9333.8837999999996</v>
      </c>
      <c r="Q11" s="114">
        <v>-516.05890890207979</v>
      </c>
      <c r="R11" s="114">
        <v>8817.82489109792</v>
      </c>
      <c r="S11" s="114"/>
      <c r="T11" s="114"/>
    </row>
    <row r="12" spans="1:20">
      <c r="A12" s="110" t="s">
        <v>29</v>
      </c>
      <c r="B12" s="111">
        <v>2.928E-3</v>
      </c>
      <c r="C12" s="111">
        <v>2.8322E-3</v>
      </c>
      <c r="D12" s="112">
        <v>-49978.031999999999</v>
      </c>
      <c r="E12" s="112"/>
      <c r="F12" s="113">
        <v>857.904</v>
      </c>
      <c r="G12" s="113">
        <v>6169.2960000000003</v>
      </c>
      <c r="H12" s="113">
        <v>8432.64</v>
      </c>
      <c r="I12" s="112">
        <v>369.86220000000066</v>
      </c>
      <c r="J12" s="112"/>
      <c r="K12" s="113">
        <v>161.04</v>
      </c>
      <c r="L12" s="113">
        <v>1920.768</v>
      </c>
      <c r="M12" s="113">
        <v>0</v>
      </c>
      <c r="N12" s="112">
        <v>3522.1728237388734</v>
      </c>
      <c r="O12" s="112"/>
      <c r="P12" s="113">
        <v>7958.3040000000001</v>
      </c>
      <c r="Q12" s="114">
        <v>-441.5191881305625</v>
      </c>
      <c r="R12" s="114">
        <v>7516.7848118694374</v>
      </c>
      <c r="S12" s="114"/>
      <c r="T12" s="114"/>
    </row>
    <row r="13" spans="1:20">
      <c r="A13" s="110" t="s">
        <v>30</v>
      </c>
      <c r="B13" s="111">
        <v>4.5522000000000002E-3</v>
      </c>
      <c r="C13" s="111">
        <v>4.4989000000000001E-3</v>
      </c>
      <c r="D13" s="112">
        <v>-77701.501799999998</v>
      </c>
      <c r="E13" s="112"/>
      <c r="F13" s="113">
        <v>1333.7945999999999</v>
      </c>
      <c r="G13" s="113">
        <v>9591.4853999999996</v>
      </c>
      <c r="H13" s="113">
        <v>13110.336000000001</v>
      </c>
      <c r="I13" s="112">
        <v>386.64180000000118</v>
      </c>
      <c r="J13" s="112"/>
      <c r="K13" s="113">
        <v>250.37100000000001</v>
      </c>
      <c r="L13" s="113">
        <v>2986.2431999999999</v>
      </c>
      <c r="M13" s="113">
        <v>0</v>
      </c>
      <c r="N13" s="112">
        <v>3357.3528183976368</v>
      </c>
      <c r="O13" s="112"/>
      <c r="P13" s="113">
        <v>12372.8796</v>
      </c>
      <c r="Q13" s="114">
        <v>-220.92299080118846</v>
      </c>
      <c r="R13" s="114">
        <v>12151.956609198813</v>
      </c>
      <c r="S13" s="114"/>
      <c r="T13" s="114"/>
    </row>
    <row r="14" spans="1:20">
      <c r="A14" s="110" t="s">
        <v>31</v>
      </c>
      <c r="B14" s="111">
        <v>1.2287999999999999E-3</v>
      </c>
      <c r="C14" s="111">
        <v>1.1913E-3</v>
      </c>
      <c r="D14" s="112">
        <v>-20974.387199999997</v>
      </c>
      <c r="E14" s="112"/>
      <c r="F14" s="113">
        <v>360.03839999999997</v>
      </c>
      <c r="G14" s="113">
        <v>2589.0816</v>
      </c>
      <c r="H14" s="113">
        <v>3538.944</v>
      </c>
      <c r="I14" s="112">
        <v>123.64189169139462</v>
      </c>
      <c r="J14" s="112"/>
      <c r="K14" s="113">
        <v>67.584000000000003</v>
      </c>
      <c r="L14" s="113">
        <v>806.09280000000001</v>
      </c>
      <c r="M14" s="113">
        <v>0</v>
      </c>
      <c r="N14" s="112">
        <v>587.17499999999893</v>
      </c>
      <c r="O14" s="112"/>
      <c r="P14" s="113">
        <v>3339.8784000000001</v>
      </c>
      <c r="Q14" s="114">
        <v>-84.284695845696035</v>
      </c>
      <c r="R14" s="114">
        <v>3255.5937041543039</v>
      </c>
      <c r="S14" s="114"/>
      <c r="T14" s="114"/>
    </row>
    <row r="15" spans="1:20">
      <c r="A15" s="110" t="s">
        <v>32</v>
      </c>
      <c r="B15" s="111">
        <v>2.5241999999999999E-3</v>
      </c>
      <c r="C15" s="111">
        <v>2.5176999999999999E-3</v>
      </c>
      <c r="D15" s="112">
        <v>-43085.569799999997</v>
      </c>
      <c r="E15" s="112"/>
      <c r="F15" s="113">
        <v>739.59059999999999</v>
      </c>
      <c r="G15" s="113">
        <v>5318.4893999999995</v>
      </c>
      <c r="H15" s="113">
        <v>7269.6959999999999</v>
      </c>
      <c r="I15" s="112">
        <v>686.43122314540381</v>
      </c>
      <c r="J15" s="112"/>
      <c r="K15" s="113">
        <v>138.83099999999999</v>
      </c>
      <c r="L15" s="113">
        <v>1655.8751999999999</v>
      </c>
      <c r="M15" s="113">
        <v>0</v>
      </c>
      <c r="N15" s="112">
        <v>102.77239999999878</v>
      </c>
      <c r="O15" s="112"/>
      <c r="P15" s="113">
        <v>6860.7755999999999</v>
      </c>
      <c r="Q15" s="114">
        <v>12.179188427301142</v>
      </c>
      <c r="R15" s="114">
        <v>6872.9547884273015</v>
      </c>
      <c r="S15" s="114"/>
      <c r="T15" s="114"/>
    </row>
    <row r="16" spans="1:20">
      <c r="A16" s="110" t="s">
        <v>33</v>
      </c>
      <c r="B16" s="111">
        <v>2.1895999999999999E-2</v>
      </c>
      <c r="C16" s="111">
        <v>1.9386E-2</v>
      </c>
      <c r="D16" s="112">
        <v>-373742.82399999996</v>
      </c>
      <c r="E16" s="112"/>
      <c r="F16" s="113">
        <v>6415.5279999999993</v>
      </c>
      <c r="G16" s="113">
        <v>46134.871999999996</v>
      </c>
      <c r="H16" s="113">
        <v>63060.479999999996</v>
      </c>
      <c r="I16" s="112">
        <v>15822.14191127599</v>
      </c>
      <c r="J16" s="112"/>
      <c r="K16" s="113">
        <v>1204.28</v>
      </c>
      <c r="L16" s="113">
        <v>14363.776</v>
      </c>
      <c r="M16" s="113">
        <v>0</v>
      </c>
      <c r="N16" s="112">
        <v>39311.107399999979</v>
      </c>
      <c r="O16" s="112"/>
      <c r="P16" s="113">
        <v>59513.327999999994</v>
      </c>
      <c r="Q16" s="114">
        <v>-9506.4183056379643</v>
      </c>
      <c r="R16" s="114">
        <v>50006.909694362032</v>
      </c>
      <c r="S16" s="114"/>
      <c r="T16" s="114"/>
    </row>
    <row r="17" spans="1:20">
      <c r="A17" s="110" t="s">
        <v>34</v>
      </c>
      <c r="B17" s="111">
        <v>3.51478E-2</v>
      </c>
      <c r="C17" s="111">
        <v>3.46618E-2</v>
      </c>
      <c r="D17" s="112">
        <v>-599937.79819999996</v>
      </c>
      <c r="E17" s="112"/>
      <c r="F17" s="113">
        <v>10298.305399999999</v>
      </c>
      <c r="G17" s="113">
        <v>74056.414600000004</v>
      </c>
      <c r="H17" s="113">
        <v>101225.664</v>
      </c>
      <c r="I17" s="112">
        <v>0</v>
      </c>
      <c r="J17" s="112"/>
      <c r="K17" s="113">
        <v>1933.1289999999999</v>
      </c>
      <c r="L17" s="113">
        <v>23056.9568</v>
      </c>
      <c r="M17" s="113">
        <v>0</v>
      </c>
      <c r="N17" s="112">
        <v>12566.236417210595</v>
      </c>
      <c r="O17" s="112"/>
      <c r="P17" s="113">
        <v>95531.720400000006</v>
      </c>
      <c r="Q17" s="114">
        <v>-27586.991691394647</v>
      </c>
      <c r="R17" s="114">
        <v>67944.728708605355</v>
      </c>
      <c r="S17" s="114"/>
      <c r="T17" s="114"/>
    </row>
    <row r="18" spans="1:20">
      <c r="A18" s="110" t="s">
        <v>35</v>
      </c>
      <c r="B18" s="111">
        <v>1.1046800000000001E-2</v>
      </c>
      <c r="C18" s="111">
        <v>1.0696499999999999E-2</v>
      </c>
      <c r="D18" s="112">
        <v>-188557.82920000001</v>
      </c>
      <c r="E18" s="112"/>
      <c r="F18" s="113">
        <v>3236.7124000000003</v>
      </c>
      <c r="G18" s="113">
        <v>23275.607600000003</v>
      </c>
      <c r="H18" s="113">
        <v>31814.784000000003</v>
      </c>
      <c r="I18" s="112">
        <v>0</v>
      </c>
      <c r="J18" s="112"/>
      <c r="K18" s="113">
        <v>607.57400000000007</v>
      </c>
      <c r="L18" s="113">
        <v>7246.7008000000005</v>
      </c>
      <c r="M18" s="113">
        <v>0</v>
      </c>
      <c r="N18" s="112">
        <v>29339.932394065312</v>
      </c>
      <c r="O18" s="112"/>
      <c r="P18" s="113">
        <v>30025.202400000002</v>
      </c>
      <c r="Q18" s="114">
        <v>-25230.705702967374</v>
      </c>
      <c r="R18" s="114">
        <v>4794.4966970326277</v>
      </c>
      <c r="S18" s="114"/>
      <c r="T18" s="114"/>
    </row>
    <row r="19" spans="1:20">
      <c r="A19" s="110" t="s">
        <v>36</v>
      </c>
      <c r="B19" s="111">
        <v>2.3873700000000001E-2</v>
      </c>
      <c r="C19" s="111">
        <v>2.39884E-2</v>
      </c>
      <c r="D19" s="112">
        <v>-407500.18530000001</v>
      </c>
      <c r="E19" s="112"/>
      <c r="F19" s="113">
        <v>6994.9940999999999</v>
      </c>
      <c r="G19" s="113">
        <v>50301.885900000001</v>
      </c>
      <c r="H19" s="113">
        <v>68756.256000000008</v>
      </c>
      <c r="I19" s="112">
        <v>1795.9725999999962</v>
      </c>
      <c r="J19" s="112"/>
      <c r="K19" s="113">
        <v>1313.0535</v>
      </c>
      <c r="L19" s="113">
        <v>15661.147200000001</v>
      </c>
      <c r="M19" s="113">
        <v>0</v>
      </c>
      <c r="N19" s="112">
        <v>14720.279659347158</v>
      </c>
      <c r="O19" s="112"/>
      <c r="P19" s="113">
        <v>64888.7166</v>
      </c>
      <c r="Q19" s="114">
        <v>-17070.724670326399</v>
      </c>
      <c r="R19" s="114">
        <v>47817.991929673604</v>
      </c>
      <c r="S19" s="114"/>
      <c r="T19" s="114"/>
    </row>
    <row r="20" spans="1:20">
      <c r="A20" s="110" t="s">
        <v>37</v>
      </c>
      <c r="B20" s="111">
        <v>6.7060000000000002E-3</v>
      </c>
      <c r="C20" s="111">
        <v>7.5778E-3</v>
      </c>
      <c r="D20" s="112">
        <v>-114464.71400000001</v>
      </c>
      <c r="E20" s="112"/>
      <c r="F20" s="113">
        <v>1964.8579999999999</v>
      </c>
      <c r="G20" s="113">
        <v>14129.541999999999</v>
      </c>
      <c r="H20" s="113">
        <v>19313.28</v>
      </c>
      <c r="I20" s="112">
        <v>14284.003199999988</v>
      </c>
      <c r="J20" s="112"/>
      <c r="K20" s="113">
        <v>368.83</v>
      </c>
      <c r="L20" s="113">
        <v>4399.1360000000004</v>
      </c>
      <c r="M20" s="113">
        <v>0</v>
      </c>
      <c r="N20" s="112">
        <v>3578.8294540059269</v>
      </c>
      <c r="O20" s="112"/>
      <c r="P20" s="113">
        <v>18226.907999999999</v>
      </c>
      <c r="Q20" s="114">
        <v>6250.6319270029671</v>
      </c>
      <c r="R20" s="114">
        <v>24477.539927002967</v>
      </c>
      <c r="S20" s="114"/>
      <c r="T20" s="114"/>
    </row>
    <row r="21" spans="1:20">
      <c r="A21" s="110" t="s">
        <v>38</v>
      </c>
      <c r="B21" s="111">
        <v>1.0656999999999999E-3</v>
      </c>
      <c r="C21" s="111">
        <v>1.103E-3</v>
      </c>
      <c r="D21" s="112">
        <v>-18190.433300000001</v>
      </c>
      <c r="E21" s="112"/>
      <c r="F21" s="113">
        <v>312.25009999999997</v>
      </c>
      <c r="G21" s="113">
        <v>2245.4299000000001</v>
      </c>
      <c r="H21" s="113">
        <v>3069.2159999999999</v>
      </c>
      <c r="I21" s="112">
        <v>667.23040000000174</v>
      </c>
      <c r="J21" s="112"/>
      <c r="K21" s="113">
        <v>58.613499999999995</v>
      </c>
      <c r="L21" s="113">
        <v>699.0992</v>
      </c>
      <c r="M21" s="113">
        <v>0</v>
      </c>
      <c r="N21" s="112">
        <v>1474.5559608308611</v>
      </c>
      <c r="O21" s="112"/>
      <c r="P21" s="113">
        <v>2896.5726</v>
      </c>
      <c r="Q21" s="114">
        <v>-207.96151958456926</v>
      </c>
      <c r="R21" s="114">
        <v>2688.6110804154305</v>
      </c>
      <c r="S21" s="114"/>
      <c r="T21" s="114"/>
    </row>
    <row r="22" spans="1:20">
      <c r="A22" s="110" t="s">
        <v>39</v>
      </c>
      <c r="B22" s="111">
        <v>9.3938000000000008E-3</v>
      </c>
      <c r="C22" s="111">
        <v>1.33673E-2</v>
      </c>
      <c r="D22" s="112">
        <v>-160342.77220000001</v>
      </c>
      <c r="E22" s="112"/>
      <c r="F22" s="113">
        <v>2752.3834000000002</v>
      </c>
      <c r="G22" s="113">
        <v>19792.7366</v>
      </c>
      <c r="H22" s="113">
        <v>27054.144000000004</v>
      </c>
      <c r="I22" s="112">
        <v>62351.299800000001</v>
      </c>
      <c r="J22" s="112"/>
      <c r="K22" s="113">
        <v>516.65899999999999</v>
      </c>
      <c r="L22" s="113">
        <v>6162.3328000000001</v>
      </c>
      <c r="M22" s="113">
        <v>0</v>
      </c>
      <c r="N22" s="112">
        <v>24000.647253709205</v>
      </c>
      <c r="O22" s="112"/>
      <c r="P22" s="113">
        <v>25532.348400000003</v>
      </c>
      <c r="Q22" s="114">
        <v>14632.994876854587</v>
      </c>
      <c r="R22" s="114">
        <v>40165.34327685459</v>
      </c>
      <c r="S22" s="114"/>
      <c r="T22" s="114"/>
    </row>
    <row r="23" spans="1:20">
      <c r="A23" s="110" t="s">
        <v>40</v>
      </c>
      <c r="B23" s="111">
        <v>1.6682999999999999E-3</v>
      </c>
      <c r="C23" s="111">
        <v>1.7351999999999999E-3</v>
      </c>
      <c r="D23" s="112">
        <v>-28476.2127</v>
      </c>
      <c r="E23" s="112"/>
      <c r="F23" s="113">
        <v>488.81189999999998</v>
      </c>
      <c r="G23" s="113">
        <v>3515.1080999999999</v>
      </c>
      <c r="H23" s="113">
        <v>4804.7039999999997</v>
      </c>
      <c r="I23" s="112">
        <v>1062.3089999999988</v>
      </c>
      <c r="J23" s="112"/>
      <c r="K23" s="113">
        <v>91.756500000000003</v>
      </c>
      <c r="L23" s="113">
        <v>1094.4048</v>
      </c>
      <c r="M23" s="113">
        <v>0</v>
      </c>
      <c r="N23" s="112">
        <v>465.44339347180977</v>
      </c>
      <c r="O23" s="112"/>
      <c r="P23" s="113">
        <v>4534.4394000000002</v>
      </c>
      <c r="Q23" s="114">
        <v>-7.635603264095721</v>
      </c>
      <c r="R23" s="114">
        <v>4526.8037967359041</v>
      </c>
      <c r="S23" s="114"/>
      <c r="T23" s="114"/>
    </row>
    <row r="24" spans="1:20">
      <c r="A24" s="110" t="s">
        <v>41</v>
      </c>
      <c r="B24" s="111">
        <v>1.6446300000000001E-2</v>
      </c>
      <c r="C24" s="111">
        <v>1.6867199999999999E-2</v>
      </c>
      <c r="D24" s="112">
        <v>-280721.8947</v>
      </c>
      <c r="E24" s="112"/>
      <c r="F24" s="113">
        <v>4818.7659000000003</v>
      </c>
      <c r="G24" s="113">
        <v>34652.354100000004</v>
      </c>
      <c r="H24" s="113">
        <v>47365.344000000005</v>
      </c>
      <c r="I24" s="112">
        <v>6590.4521999999733</v>
      </c>
      <c r="J24" s="112"/>
      <c r="K24" s="113">
        <v>904.54650000000004</v>
      </c>
      <c r="L24" s="113">
        <v>10788.772800000001</v>
      </c>
      <c r="M24" s="113">
        <v>0</v>
      </c>
      <c r="N24" s="112">
        <v>3416.5988053412357</v>
      </c>
      <c r="O24" s="112"/>
      <c r="P24" s="113">
        <v>44701.043400000002</v>
      </c>
      <c r="Q24" s="114">
        <v>-2176.3535973293888</v>
      </c>
      <c r="R24" s="114">
        <v>42524.689802670611</v>
      </c>
      <c r="S24" s="114"/>
      <c r="T24" s="114"/>
    </row>
    <row r="25" spans="1:20">
      <c r="A25" s="110" t="s">
        <v>42</v>
      </c>
      <c r="B25" s="111">
        <v>8.7611000000000008E-3</v>
      </c>
      <c r="C25" s="111">
        <v>8.1905999999999993E-3</v>
      </c>
      <c r="D25" s="112">
        <v>-149543.21590000001</v>
      </c>
      <c r="E25" s="112"/>
      <c r="F25" s="113">
        <v>2567.0023000000001</v>
      </c>
      <c r="G25" s="113">
        <v>18459.637700000003</v>
      </c>
      <c r="H25" s="113">
        <v>25231.968000000001</v>
      </c>
      <c r="I25" s="112">
        <v>2076.8944700296765</v>
      </c>
      <c r="J25" s="112"/>
      <c r="K25" s="113">
        <v>481.86050000000006</v>
      </c>
      <c r="L25" s="113">
        <v>5747.2816000000003</v>
      </c>
      <c r="M25" s="113">
        <v>0</v>
      </c>
      <c r="N25" s="112">
        <v>9111.3500000000258</v>
      </c>
      <c r="O25" s="112"/>
      <c r="P25" s="113">
        <v>23812.669800000003</v>
      </c>
      <c r="Q25" s="114">
        <v>-4209.5681350148516</v>
      </c>
      <c r="R25" s="114">
        <v>19603.101664985152</v>
      </c>
      <c r="S25" s="114"/>
      <c r="T25" s="114"/>
    </row>
    <row r="26" spans="1:20">
      <c r="A26" s="110" t="s">
        <v>43</v>
      </c>
      <c r="B26" s="111">
        <v>3.6286999999999999E-3</v>
      </c>
      <c r="C26" s="111">
        <v>3.8235000000000001E-3</v>
      </c>
      <c r="D26" s="112">
        <v>-61938.280299999999</v>
      </c>
      <c r="E26" s="112"/>
      <c r="F26" s="113">
        <v>1063.2091</v>
      </c>
      <c r="G26" s="113">
        <v>7645.6709000000001</v>
      </c>
      <c r="H26" s="113">
        <v>10450.655999999999</v>
      </c>
      <c r="I26" s="112">
        <v>3050.178400000003</v>
      </c>
      <c r="J26" s="112"/>
      <c r="K26" s="113">
        <v>199.57849999999999</v>
      </c>
      <c r="L26" s="113">
        <v>2380.4272000000001</v>
      </c>
      <c r="M26" s="113">
        <v>0</v>
      </c>
      <c r="N26" s="112">
        <v>592.24476439169371</v>
      </c>
      <c r="O26" s="112"/>
      <c r="P26" s="113">
        <v>9862.8065999999999</v>
      </c>
      <c r="Q26" s="114">
        <v>-255.13481780415623</v>
      </c>
      <c r="R26" s="114">
        <v>9607.6717821958446</v>
      </c>
      <c r="S26" s="114"/>
      <c r="T26" s="114"/>
    </row>
    <row r="27" spans="1:20">
      <c r="A27" s="110" t="s">
        <v>44</v>
      </c>
      <c r="B27" s="111">
        <v>1.5244E-3</v>
      </c>
      <c r="C27" s="111">
        <v>1.5716E-3</v>
      </c>
      <c r="D27" s="112">
        <v>-26019.9836</v>
      </c>
      <c r="E27" s="112"/>
      <c r="F27" s="113">
        <v>446.64920000000001</v>
      </c>
      <c r="G27" s="113">
        <v>3211.9108000000001</v>
      </c>
      <c r="H27" s="113">
        <v>4390.2719999999999</v>
      </c>
      <c r="I27" s="112">
        <v>1161.6958566765609</v>
      </c>
      <c r="J27" s="112"/>
      <c r="K27" s="113">
        <v>83.841999999999999</v>
      </c>
      <c r="L27" s="113">
        <v>1000.0064</v>
      </c>
      <c r="M27" s="113">
        <v>0</v>
      </c>
      <c r="N27" s="112">
        <v>0</v>
      </c>
      <c r="O27" s="112"/>
      <c r="P27" s="113">
        <v>4143.3191999999999</v>
      </c>
      <c r="Q27" s="114">
        <v>805.65692166172164</v>
      </c>
      <c r="R27" s="114">
        <v>4948.9761216617217</v>
      </c>
      <c r="S27" s="114"/>
      <c r="T27" s="114"/>
    </row>
    <row r="28" spans="1:20">
      <c r="A28" s="110" t="s">
        <v>45</v>
      </c>
      <c r="B28" s="111">
        <v>1.5047999999999999E-3</v>
      </c>
      <c r="C28" s="111">
        <v>1.5135000000000001E-3</v>
      </c>
      <c r="D28" s="112">
        <v>-25685.431199999999</v>
      </c>
      <c r="E28" s="112"/>
      <c r="F28" s="113">
        <v>440.90639999999996</v>
      </c>
      <c r="G28" s="113">
        <v>3170.6135999999997</v>
      </c>
      <c r="H28" s="113">
        <v>4333.8239999999996</v>
      </c>
      <c r="I28" s="112">
        <v>1082.4103801186934</v>
      </c>
      <c r="J28" s="112"/>
      <c r="K28" s="113">
        <v>82.763999999999996</v>
      </c>
      <c r="L28" s="113">
        <v>987.14879999999994</v>
      </c>
      <c r="M28" s="113">
        <v>0</v>
      </c>
      <c r="N28" s="112">
        <v>0</v>
      </c>
      <c r="O28" s="112"/>
      <c r="P28" s="113">
        <v>4090.0463999999997</v>
      </c>
      <c r="Q28" s="114">
        <v>1607.3887599406505</v>
      </c>
      <c r="R28" s="114">
        <v>5697.43515994065</v>
      </c>
      <c r="S28" s="114"/>
      <c r="T28" s="114"/>
    </row>
    <row r="29" spans="1:20">
      <c r="A29" s="110" t="s">
        <v>46</v>
      </c>
      <c r="B29" s="111">
        <v>7.0412000000000001E-3</v>
      </c>
      <c r="C29" s="111">
        <v>6.5862000000000004E-3</v>
      </c>
      <c r="D29" s="112">
        <v>-120186.24280000001</v>
      </c>
      <c r="E29" s="112"/>
      <c r="F29" s="113">
        <v>2063.0716000000002</v>
      </c>
      <c r="G29" s="113">
        <v>14835.8084</v>
      </c>
      <c r="H29" s="113">
        <v>20278.655999999999</v>
      </c>
      <c r="I29" s="112">
        <v>1147.9633275964302</v>
      </c>
      <c r="J29" s="112"/>
      <c r="K29" s="113">
        <v>387.26600000000002</v>
      </c>
      <c r="L29" s="113">
        <v>4619.0272000000004</v>
      </c>
      <c r="M29" s="113">
        <v>0</v>
      </c>
      <c r="N29" s="112">
        <v>7561.939399999992</v>
      </c>
      <c r="O29" s="112"/>
      <c r="P29" s="113">
        <v>19137.981599999999</v>
      </c>
      <c r="Q29" s="114">
        <v>-5309.212563798219</v>
      </c>
      <c r="R29" s="114">
        <v>13828.76903620178</v>
      </c>
      <c r="S29" s="114"/>
      <c r="T29" s="114"/>
    </row>
    <row r="30" spans="1:20">
      <c r="A30" s="110" t="s">
        <v>47</v>
      </c>
      <c r="B30" s="111">
        <v>4.2263999999999999E-3</v>
      </c>
      <c r="C30" s="111">
        <v>4.1635999999999999E-3</v>
      </c>
      <c r="D30" s="112">
        <v>-72140.421600000001</v>
      </c>
      <c r="E30" s="112"/>
      <c r="F30" s="113">
        <v>1238.3352</v>
      </c>
      <c r="G30" s="113">
        <v>8905.0247999999992</v>
      </c>
      <c r="H30" s="113">
        <v>12172.031999999999</v>
      </c>
      <c r="I30" s="112">
        <v>3547.8924940652846</v>
      </c>
      <c r="J30" s="112"/>
      <c r="K30" s="113">
        <v>232.452</v>
      </c>
      <c r="L30" s="113">
        <v>2772.5183999999999</v>
      </c>
      <c r="M30" s="113">
        <v>0</v>
      </c>
      <c r="N30" s="112">
        <v>983.32240000000036</v>
      </c>
      <c r="O30" s="112"/>
      <c r="P30" s="113">
        <v>11487.3552</v>
      </c>
      <c r="Q30" s="114">
        <v>786.66280296735931</v>
      </c>
      <c r="R30" s="114">
        <v>12274.018002967359</v>
      </c>
      <c r="S30" s="114"/>
      <c r="T30" s="114"/>
    </row>
    <row r="31" spans="1:20">
      <c r="A31" s="110" t="s">
        <v>48</v>
      </c>
      <c r="B31" s="111">
        <v>1.1783800000000001E-2</v>
      </c>
      <c r="C31" s="111">
        <v>1.21683E-2</v>
      </c>
      <c r="D31" s="112">
        <v>-201137.68220000001</v>
      </c>
      <c r="E31" s="112"/>
      <c r="F31" s="113">
        <v>3452.6534000000001</v>
      </c>
      <c r="G31" s="113">
        <v>24828.4666</v>
      </c>
      <c r="H31" s="113">
        <v>33937.344000000005</v>
      </c>
      <c r="I31" s="112">
        <v>6020.500999999992</v>
      </c>
      <c r="J31" s="112"/>
      <c r="K31" s="113">
        <v>648.10900000000004</v>
      </c>
      <c r="L31" s="113">
        <v>7730.1728000000003</v>
      </c>
      <c r="M31" s="113">
        <v>0</v>
      </c>
      <c r="N31" s="112">
        <v>10319.285924035614</v>
      </c>
      <c r="O31" s="112"/>
      <c r="P31" s="113">
        <v>32028.368400000003</v>
      </c>
      <c r="Q31" s="114">
        <v>-4543.8181379822036</v>
      </c>
      <c r="R31" s="114">
        <v>27484.550262017801</v>
      </c>
      <c r="S31" s="114"/>
      <c r="T31" s="114"/>
    </row>
    <row r="32" spans="1:20">
      <c r="A32" s="110" t="s">
        <v>49</v>
      </c>
      <c r="B32" s="111">
        <v>3.2709700000000001E-2</v>
      </c>
      <c r="C32" s="111">
        <v>3.3197299999999999E-2</v>
      </c>
      <c r="D32" s="112">
        <v>-558321.86930000002</v>
      </c>
      <c r="E32" s="112"/>
      <c r="F32" s="113">
        <v>9583.9421000000002</v>
      </c>
      <c r="G32" s="113">
        <v>68919.337899999999</v>
      </c>
      <c r="H32" s="113">
        <v>94203.936000000002</v>
      </c>
      <c r="I32" s="112">
        <v>21749.803025519359</v>
      </c>
      <c r="J32" s="112"/>
      <c r="K32" s="113">
        <v>1799.0335</v>
      </c>
      <c r="L32" s="113">
        <v>21457.563200000001</v>
      </c>
      <c r="M32" s="113">
        <v>0</v>
      </c>
      <c r="N32" s="112">
        <v>0</v>
      </c>
      <c r="O32" s="112"/>
      <c r="P32" s="113">
        <v>88904.964600000007</v>
      </c>
      <c r="Q32" s="114">
        <v>17502.074287240408</v>
      </c>
      <c r="R32" s="114">
        <v>106407.03888724041</v>
      </c>
      <c r="S32" s="114"/>
      <c r="T32" s="114"/>
    </row>
    <row r="33" spans="1:20">
      <c r="A33" s="110" t="s">
        <v>50</v>
      </c>
      <c r="B33" s="111">
        <v>3.9345999999999999E-3</v>
      </c>
      <c r="C33" s="111">
        <v>4.1034000000000001E-3</v>
      </c>
      <c r="D33" s="112">
        <v>-67159.687399999995</v>
      </c>
      <c r="E33" s="112"/>
      <c r="F33" s="113">
        <v>1152.8378</v>
      </c>
      <c r="G33" s="113">
        <v>8290.2021999999997</v>
      </c>
      <c r="H33" s="113">
        <v>11331.647999999999</v>
      </c>
      <c r="I33" s="112">
        <v>3941.1248192878329</v>
      </c>
      <c r="J33" s="112"/>
      <c r="K33" s="113">
        <v>216.40299999999999</v>
      </c>
      <c r="L33" s="113">
        <v>2581.0976000000001</v>
      </c>
      <c r="M33" s="113">
        <v>0</v>
      </c>
      <c r="N33" s="112">
        <v>0</v>
      </c>
      <c r="O33" s="112"/>
      <c r="P33" s="113">
        <v>10694.2428</v>
      </c>
      <c r="Q33" s="114">
        <v>2925.2134403560781</v>
      </c>
      <c r="R33" s="114">
        <v>13619.456240356078</v>
      </c>
      <c r="S33" s="114"/>
      <c r="T33" s="114"/>
    </row>
    <row r="34" spans="1:20">
      <c r="A34" s="110" t="s">
        <v>51</v>
      </c>
      <c r="B34" s="111">
        <v>8.9502999999999996E-3</v>
      </c>
      <c r="C34" s="111">
        <v>9.5162000000000007E-3</v>
      </c>
      <c r="D34" s="112">
        <v>-152772.67069999999</v>
      </c>
      <c r="E34" s="112"/>
      <c r="F34" s="113">
        <v>2622.4378999999999</v>
      </c>
      <c r="G34" s="113">
        <v>18858.2821</v>
      </c>
      <c r="H34" s="113">
        <v>25776.863999999998</v>
      </c>
      <c r="I34" s="112">
        <v>9255.6094000000121</v>
      </c>
      <c r="J34" s="112"/>
      <c r="K34" s="113">
        <v>492.26649999999995</v>
      </c>
      <c r="L34" s="113">
        <v>5871.3967999999995</v>
      </c>
      <c r="M34" s="113">
        <v>0</v>
      </c>
      <c r="N34" s="112">
        <v>3900.5329759643942</v>
      </c>
      <c r="O34" s="112"/>
      <c r="P34" s="113">
        <v>24326.915399999998</v>
      </c>
      <c r="Q34" s="114">
        <v>3832.6627379821934</v>
      </c>
      <c r="R34" s="114">
        <v>28159.578137982193</v>
      </c>
      <c r="S34" s="114"/>
      <c r="T34" s="114"/>
    </row>
    <row r="35" spans="1:20">
      <c r="A35" s="110" t="s">
        <v>52</v>
      </c>
      <c r="B35" s="111">
        <v>1.55941E-2</v>
      </c>
      <c r="C35" s="111">
        <v>1.08719E-2</v>
      </c>
      <c r="D35" s="112">
        <v>-266175.69289999997</v>
      </c>
      <c r="E35" s="112"/>
      <c r="F35" s="113">
        <v>4569.0712999999996</v>
      </c>
      <c r="G35" s="113">
        <v>32856.768700000001</v>
      </c>
      <c r="H35" s="113">
        <v>44911.008000000002</v>
      </c>
      <c r="I35" s="112">
        <v>20126.188471513342</v>
      </c>
      <c r="J35" s="112"/>
      <c r="K35" s="113">
        <v>857.67549999999994</v>
      </c>
      <c r="L35" s="113">
        <v>10229.729600000001</v>
      </c>
      <c r="M35" s="113">
        <v>0</v>
      </c>
      <c r="N35" s="112">
        <v>73940.20759999998</v>
      </c>
      <c r="O35" s="112"/>
      <c r="P35" s="113">
        <v>42384.763800000001</v>
      </c>
      <c r="Q35" s="114">
        <v>-16019.771185756668</v>
      </c>
      <c r="R35" s="114">
        <v>26364.992614243332</v>
      </c>
      <c r="S35" s="114"/>
      <c r="T35" s="114"/>
    </row>
    <row r="36" spans="1:20">
      <c r="A36" s="110" t="s">
        <v>53</v>
      </c>
      <c r="B36" s="111">
        <v>4.2516000000000003E-3</v>
      </c>
      <c r="C36" s="111">
        <v>4.0918999999999999E-3</v>
      </c>
      <c r="D36" s="112">
        <v>-72570.560400000002</v>
      </c>
      <c r="E36" s="112"/>
      <c r="F36" s="113">
        <v>1245.7188000000001</v>
      </c>
      <c r="G36" s="113">
        <v>8958.1212000000014</v>
      </c>
      <c r="H36" s="113">
        <v>12244.608</v>
      </c>
      <c r="I36" s="112">
        <v>1077.5601252225515</v>
      </c>
      <c r="J36" s="112"/>
      <c r="K36" s="113">
        <v>233.83800000000002</v>
      </c>
      <c r="L36" s="113">
        <v>2789.0496000000003</v>
      </c>
      <c r="M36" s="113">
        <v>0</v>
      </c>
      <c r="N36" s="112">
        <v>2788.5376000000001</v>
      </c>
      <c r="O36" s="112"/>
      <c r="P36" s="113">
        <v>11555.848800000002</v>
      </c>
      <c r="Q36" s="114">
        <v>-2039.1260626112776</v>
      </c>
      <c r="R36" s="114">
        <v>9516.7227373887235</v>
      </c>
      <c r="S36" s="114"/>
      <c r="T36" s="114"/>
    </row>
    <row r="37" spans="1:20">
      <c r="A37" s="110" t="s">
        <v>54</v>
      </c>
      <c r="B37" s="111">
        <v>3.9173999999999997E-3</v>
      </c>
      <c r="C37" s="111">
        <v>4.2513000000000004E-3</v>
      </c>
      <c r="D37" s="112">
        <v>-66866.100599999991</v>
      </c>
      <c r="E37" s="112"/>
      <c r="F37" s="113">
        <v>1147.7982</v>
      </c>
      <c r="G37" s="113">
        <v>8253.9617999999991</v>
      </c>
      <c r="H37" s="113">
        <v>11282.111999999999</v>
      </c>
      <c r="I37" s="112">
        <v>5228.2062000000151</v>
      </c>
      <c r="J37" s="112"/>
      <c r="K37" s="113">
        <v>215.45699999999999</v>
      </c>
      <c r="L37" s="113">
        <v>2569.8143999999998</v>
      </c>
      <c r="M37" s="113">
        <v>0</v>
      </c>
      <c r="N37" s="112">
        <v>924.60767507419632</v>
      </c>
      <c r="O37" s="112"/>
      <c r="P37" s="113">
        <v>10647.493199999999</v>
      </c>
      <c r="Q37" s="114">
        <v>1501.585687537091</v>
      </c>
      <c r="R37" s="114">
        <v>12149.078887537089</v>
      </c>
      <c r="S37" s="114"/>
      <c r="T37" s="114"/>
    </row>
    <row r="38" spans="1:20">
      <c r="A38" s="110" t="s">
        <v>55</v>
      </c>
      <c r="B38" s="111">
        <v>3.13446E-2</v>
      </c>
      <c r="C38" s="111">
        <v>3.1125E-2</v>
      </c>
      <c r="D38" s="112">
        <v>-535020.97739999997</v>
      </c>
      <c r="E38" s="112"/>
      <c r="F38" s="113">
        <v>9183.9678000000004</v>
      </c>
      <c r="G38" s="113">
        <v>66043.072199999995</v>
      </c>
      <c r="H38" s="113">
        <v>90272.448000000004</v>
      </c>
      <c r="I38" s="112">
        <v>0</v>
      </c>
      <c r="J38" s="112"/>
      <c r="K38" s="113">
        <v>1723.953</v>
      </c>
      <c r="L38" s="113">
        <v>20562.0576</v>
      </c>
      <c r="M38" s="113">
        <v>0</v>
      </c>
      <c r="N38" s="112">
        <v>14736.187413946602</v>
      </c>
      <c r="O38" s="112"/>
      <c r="P38" s="113">
        <v>85194.622799999997</v>
      </c>
      <c r="Q38" s="114">
        <v>-18706.704943026718</v>
      </c>
      <c r="R38" s="114">
        <v>66487.917856973276</v>
      </c>
      <c r="S38" s="114"/>
      <c r="T38" s="114"/>
    </row>
    <row r="39" spans="1:20">
      <c r="A39" s="110" t="s">
        <v>56</v>
      </c>
      <c r="B39" s="111">
        <v>3.1862000000000001E-3</v>
      </c>
      <c r="C39" s="111">
        <v>3.4244000000000002E-3</v>
      </c>
      <c r="D39" s="112">
        <v>-54385.247800000005</v>
      </c>
      <c r="E39" s="112"/>
      <c r="F39" s="113">
        <v>933.5566</v>
      </c>
      <c r="G39" s="113">
        <v>6713.3234000000002</v>
      </c>
      <c r="H39" s="113">
        <v>9176.2560000000012</v>
      </c>
      <c r="I39" s="112">
        <v>4993.0819537092066</v>
      </c>
      <c r="J39" s="112"/>
      <c r="K39" s="113">
        <v>175.24100000000001</v>
      </c>
      <c r="L39" s="113">
        <v>2090.1471999999999</v>
      </c>
      <c r="M39" s="113">
        <v>0</v>
      </c>
      <c r="N39" s="112">
        <v>99.539999999999793</v>
      </c>
      <c r="O39" s="112"/>
      <c r="P39" s="113">
        <v>8660.0915999999997</v>
      </c>
      <c r="Q39" s="114">
        <v>2101.1184231454072</v>
      </c>
      <c r="R39" s="114">
        <v>10761.210023145406</v>
      </c>
      <c r="S39" s="114"/>
      <c r="T39" s="114"/>
    </row>
    <row r="40" spans="1:20">
      <c r="A40" s="110" t="s">
        <v>57</v>
      </c>
      <c r="B40" s="111">
        <v>3.9621999999999997E-2</v>
      </c>
      <c r="C40" s="111">
        <v>3.9605899999999999E-2</v>
      </c>
      <c r="D40" s="112">
        <v>-676307.91799999995</v>
      </c>
      <c r="E40" s="112"/>
      <c r="F40" s="113">
        <v>11609.245999999999</v>
      </c>
      <c r="G40" s="113">
        <v>83483.553999999989</v>
      </c>
      <c r="H40" s="113">
        <v>114111.35999999999</v>
      </c>
      <c r="I40" s="112">
        <v>0</v>
      </c>
      <c r="J40" s="112"/>
      <c r="K40" s="113">
        <v>2179.21</v>
      </c>
      <c r="L40" s="113">
        <v>25992.031999999999</v>
      </c>
      <c r="M40" s="113">
        <v>0</v>
      </c>
      <c r="N40" s="112">
        <v>4228.3717724034932</v>
      </c>
      <c r="O40" s="112"/>
      <c r="P40" s="113">
        <v>107692.59599999999</v>
      </c>
      <c r="Q40" s="114">
        <v>-7576.8174637982047</v>
      </c>
      <c r="R40" s="114">
        <v>100115.77853620179</v>
      </c>
      <c r="S40" s="114"/>
      <c r="T40" s="114"/>
    </row>
    <row r="41" spans="1:20">
      <c r="A41" s="110" t="s">
        <v>58</v>
      </c>
      <c r="B41" s="111">
        <v>6.2922000000000004E-3</v>
      </c>
      <c r="C41" s="111">
        <v>5.6988999999999998E-3</v>
      </c>
      <c r="D41" s="112">
        <v>-107401.56180000001</v>
      </c>
      <c r="E41" s="112"/>
      <c r="F41" s="113">
        <v>1843.6146000000001</v>
      </c>
      <c r="G41" s="113">
        <v>13257.665400000002</v>
      </c>
      <c r="H41" s="113">
        <v>18121.536</v>
      </c>
      <c r="I41" s="112">
        <v>0</v>
      </c>
      <c r="J41" s="112"/>
      <c r="K41" s="113">
        <v>346.07100000000003</v>
      </c>
      <c r="L41" s="113">
        <v>4127.6832000000004</v>
      </c>
      <c r="M41" s="113">
        <v>0</v>
      </c>
      <c r="N41" s="112">
        <v>13571.922208902086</v>
      </c>
      <c r="O41" s="112"/>
      <c r="P41" s="113">
        <v>17102.1996</v>
      </c>
      <c r="Q41" s="114">
        <v>-8318.7431955489592</v>
      </c>
      <c r="R41" s="114">
        <v>8783.4564044510407</v>
      </c>
      <c r="S41" s="114"/>
      <c r="T41" s="114"/>
    </row>
    <row r="42" spans="1:20">
      <c r="A42" s="110" t="s">
        <v>59</v>
      </c>
      <c r="B42" s="111">
        <v>8.5229999999999993E-3</v>
      </c>
      <c r="C42" s="111">
        <v>1.13299E-2</v>
      </c>
      <c r="D42" s="112">
        <v>-145479.087</v>
      </c>
      <c r="E42" s="112"/>
      <c r="F42" s="113">
        <v>2497.2389999999996</v>
      </c>
      <c r="G42" s="113">
        <v>17957.960999999999</v>
      </c>
      <c r="H42" s="113">
        <v>24546.239999999998</v>
      </c>
      <c r="I42" s="112">
        <v>65478.372754302698</v>
      </c>
      <c r="J42" s="112"/>
      <c r="K42" s="113">
        <v>468.76499999999999</v>
      </c>
      <c r="L42" s="113">
        <v>5591.0879999999997</v>
      </c>
      <c r="M42" s="113">
        <v>0</v>
      </c>
      <c r="N42" s="112">
        <v>0</v>
      </c>
      <c r="O42" s="112"/>
      <c r="P42" s="113">
        <v>23165.513999999999</v>
      </c>
      <c r="Q42" s="114">
        <v>42234.716022848675</v>
      </c>
      <c r="R42" s="114">
        <v>65400.230022848671</v>
      </c>
      <c r="S42" s="114"/>
      <c r="T42" s="114"/>
    </row>
    <row r="43" spans="1:20">
      <c r="A43" s="110" t="s">
        <v>60</v>
      </c>
      <c r="B43" s="111">
        <v>8.7089999999999997E-4</v>
      </c>
      <c r="C43" s="111">
        <v>9.5730000000000001E-4</v>
      </c>
      <c r="D43" s="112">
        <v>-14865.392099999999</v>
      </c>
      <c r="E43" s="112"/>
      <c r="F43" s="113">
        <v>255.1737</v>
      </c>
      <c r="G43" s="113">
        <v>1834.9863</v>
      </c>
      <c r="H43" s="113">
        <v>2508.192</v>
      </c>
      <c r="I43" s="112">
        <v>1430.9190000000012</v>
      </c>
      <c r="J43" s="112"/>
      <c r="K43" s="113">
        <v>47.899499999999996</v>
      </c>
      <c r="L43" s="113">
        <v>571.31039999999996</v>
      </c>
      <c r="M43" s="113">
        <v>0</v>
      </c>
      <c r="N43" s="112">
        <v>140.80640474777491</v>
      </c>
      <c r="O43" s="112"/>
      <c r="P43" s="113">
        <v>2367.1061999999997</v>
      </c>
      <c r="Q43" s="114">
        <v>902.38620237388795</v>
      </c>
      <c r="R43" s="114">
        <v>3269.4924023738877</v>
      </c>
      <c r="S43" s="114"/>
      <c r="T43" s="114"/>
    </row>
    <row r="44" spans="1:20">
      <c r="A44" s="110" t="s">
        <v>61</v>
      </c>
      <c r="B44" s="111">
        <v>6.9390000000000001E-4</v>
      </c>
      <c r="C44" s="111">
        <v>6.8349999999999997E-4</v>
      </c>
      <c r="D44" s="112">
        <v>-11844.179099999999</v>
      </c>
      <c r="E44" s="112"/>
      <c r="F44" s="113">
        <v>203.31270000000001</v>
      </c>
      <c r="G44" s="113">
        <v>1462.0473</v>
      </c>
      <c r="H44" s="113">
        <v>1998.432</v>
      </c>
      <c r="I44" s="112">
        <v>59.155199999999944</v>
      </c>
      <c r="J44" s="112"/>
      <c r="K44" s="113">
        <v>38.164500000000004</v>
      </c>
      <c r="L44" s="113">
        <v>455.19839999999999</v>
      </c>
      <c r="M44" s="113">
        <v>0</v>
      </c>
      <c r="N44" s="112">
        <v>680.11117299703221</v>
      </c>
      <c r="O44" s="112"/>
      <c r="P44" s="113">
        <v>1886.0201999999999</v>
      </c>
      <c r="Q44" s="114">
        <v>-167.61346350148398</v>
      </c>
      <c r="R44" s="114">
        <v>1718.406736498516</v>
      </c>
      <c r="S44" s="114"/>
      <c r="T44" s="114"/>
    </row>
    <row r="45" spans="1:20">
      <c r="A45" s="110" t="s">
        <v>62</v>
      </c>
      <c r="B45" s="111">
        <v>4.8060000000000004E-3</v>
      </c>
      <c r="C45" s="111">
        <v>4.3911999999999996E-3</v>
      </c>
      <c r="D45" s="112">
        <v>-82033.614000000001</v>
      </c>
      <c r="E45" s="112"/>
      <c r="F45" s="113">
        <v>1408.1580000000001</v>
      </c>
      <c r="G45" s="113">
        <v>10126.242</v>
      </c>
      <c r="H45" s="113">
        <v>13841.28</v>
      </c>
      <c r="I45" s="112">
        <v>1903.8199308605435</v>
      </c>
      <c r="J45" s="112"/>
      <c r="K45" s="113">
        <v>264.33000000000004</v>
      </c>
      <c r="L45" s="113">
        <v>3152.7360000000003</v>
      </c>
      <c r="M45" s="113">
        <v>0</v>
      </c>
      <c r="N45" s="112">
        <v>6512.8556000000117</v>
      </c>
      <c r="O45" s="112"/>
      <c r="P45" s="113">
        <v>13062.708000000001</v>
      </c>
      <c r="Q45" s="114">
        <v>-2352.4056154302707</v>
      </c>
      <c r="R45" s="114">
        <v>10710.30238456973</v>
      </c>
      <c r="S45" s="114"/>
      <c r="T45" s="114"/>
    </row>
    <row r="46" spans="1:20">
      <c r="A46" s="110" t="s">
        <v>63</v>
      </c>
      <c r="B46" s="111">
        <v>1.1391999999999999E-3</v>
      </c>
      <c r="C46" s="111">
        <v>1.2329000000000001E-3</v>
      </c>
      <c r="D46" s="112">
        <v>-19445.004799999999</v>
      </c>
      <c r="E46" s="112"/>
      <c r="F46" s="113">
        <v>333.78559999999999</v>
      </c>
      <c r="G46" s="113">
        <v>2400.2943999999998</v>
      </c>
      <c r="H46" s="113">
        <v>3280.8959999999997</v>
      </c>
      <c r="I46" s="112">
        <v>1543.3738000000042</v>
      </c>
      <c r="J46" s="112"/>
      <c r="K46" s="113">
        <v>62.655999999999999</v>
      </c>
      <c r="L46" s="113">
        <v>747.3152</v>
      </c>
      <c r="M46" s="113">
        <v>0</v>
      </c>
      <c r="N46" s="112">
        <v>897.64083026706328</v>
      </c>
      <c r="O46" s="112"/>
      <c r="P46" s="113">
        <v>3096.3455999999996</v>
      </c>
      <c r="Q46" s="114">
        <v>166.2610151335324</v>
      </c>
      <c r="R46" s="114">
        <v>3262.6066151335322</v>
      </c>
      <c r="S46" s="114"/>
      <c r="T46" s="114"/>
    </row>
    <row r="47" spans="1:20">
      <c r="A47" s="110" t="s">
        <v>64</v>
      </c>
      <c r="B47" s="111">
        <v>4.39079E-2</v>
      </c>
      <c r="C47" s="111">
        <v>4.39733E-2</v>
      </c>
      <c r="D47" s="112">
        <v>-749463.94510000001</v>
      </c>
      <c r="E47" s="112"/>
      <c r="F47" s="113">
        <v>12865.0147</v>
      </c>
      <c r="G47" s="113">
        <v>92513.945299999992</v>
      </c>
      <c r="H47" s="113">
        <v>126454.75199999999</v>
      </c>
      <c r="I47" s="112">
        <v>1024.0332000000005</v>
      </c>
      <c r="J47" s="112"/>
      <c r="K47" s="113">
        <v>2414.9344999999998</v>
      </c>
      <c r="L47" s="113">
        <v>28803.582399999999</v>
      </c>
      <c r="M47" s="113">
        <v>0</v>
      </c>
      <c r="N47" s="112">
        <v>3941.9584145400572</v>
      </c>
      <c r="O47" s="112"/>
      <c r="P47" s="113">
        <v>119341.6722</v>
      </c>
      <c r="Q47" s="114">
        <v>-6232.832242729959</v>
      </c>
      <c r="R47" s="114">
        <v>113108.83995727004</v>
      </c>
      <c r="S47" s="114"/>
      <c r="T47" s="114"/>
    </row>
    <row r="48" spans="1:20">
      <c r="A48" s="110" t="s">
        <v>65</v>
      </c>
      <c r="B48" s="111">
        <v>4.2783999999999999E-3</v>
      </c>
      <c r="C48" s="111">
        <v>4.2215000000000004E-3</v>
      </c>
      <c r="D48" s="112">
        <v>-73028.009600000005</v>
      </c>
      <c r="E48" s="112"/>
      <c r="F48" s="113">
        <v>1253.5711999999999</v>
      </c>
      <c r="G48" s="113">
        <v>9014.5887999999995</v>
      </c>
      <c r="H48" s="113">
        <v>12321.791999999999</v>
      </c>
      <c r="I48" s="112">
        <v>1664.2534783382735</v>
      </c>
      <c r="J48" s="112"/>
      <c r="K48" s="113">
        <v>235.31199999999998</v>
      </c>
      <c r="L48" s="113">
        <v>2806.6304</v>
      </c>
      <c r="M48" s="113">
        <v>0</v>
      </c>
      <c r="N48" s="112">
        <v>1040.6767999999993</v>
      </c>
      <c r="O48" s="112"/>
      <c r="P48" s="113">
        <v>11628.691199999999</v>
      </c>
      <c r="Q48" s="114">
        <v>-336.56953916914335</v>
      </c>
      <c r="R48" s="114">
        <v>11292.121660830857</v>
      </c>
      <c r="S48" s="114"/>
      <c r="T48" s="114"/>
    </row>
    <row r="49" spans="1:20">
      <c r="A49" s="110" t="s">
        <v>66</v>
      </c>
      <c r="B49" s="111">
        <v>1.24961E-2</v>
      </c>
      <c r="C49" s="111">
        <v>1.2143599999999999E-2</v>
      </c>
      <c r="D49" s="112">
        <v>-213295.93090000001</v>
      </c>
      <c r="E49" s="112"/>
      <c r="F49" s="113">
        <v>3661.3572999999997</v>
      </c>
      <c r="G49" s="113">
        <v>26329.2827</v>
      </c>
      <c r="H49" s="113">
        <v>35988.767999999996</v>
      </c>
      <c r="I49" s="112">
        <v>3138.8094391691375</v>
      </c>
      <c r="J49" s="112"/>
      <c r="K49" s="113">
        <v>687.28549999999996</v>
      </c>
      <c r="L49" s="113">
        <v>8197.4416000000001</v>
      </c>
      <c r="M49" s="113">
        <v>0</v>
      </c>
      <c r="N49" s="112">
        <v>5923.8617999999942</v>
      </c>
      <c r="O49" s="112"/>
      <c r="P49" s="113">
        <v>33964.399799999999</v>
      </c>
      <c r="Q49" s="114">
        <v>-1685.9047195845624</v>
      </c>
      <c r="R49" s="114">
        <v>32278.495080415436</v>
      </c>
      <c r="S49" s="114"/>
      <c r="T49" s="114"/>
    </row>
    <row r="50" spans="1:20">
      <c r="A50" s="110" t="s">
        <v>23</v>
      </c>
      <c r="B50" s="111">
        <v>7.6893999999999999E-3</v>
      </c>
      <c r="C50" s="111">
        <v>7.4390999999999997E-3</v>
      </c>
      <c r="D50" s="112">
        <v>-131250.36859999999</v>
      </c>
      <c r="E50" s="112"/>
      <c r="F50" s="113">
        <v>2252.9942000000001</v>
      </c>
      <c r="G50" s="113">
        <v>16201.5658</v>
      </c>
      <c r="H50" s="113">
        <v>22145.471999999998</v>
      </c>
      <c r="I50" s="112">
        <v>1240.8564418397618</v>
      </c>
      <c r="J50" s="112"/>
      <c r="K50" s="113">
        <v>422.91699999999997</v>
      </c>
      <c r="L50" s="113">
        <v>5044.2464</v>
      </c>
      <c r="M50" s="113">
        <v>0</v>
      </c>
      <c r="N50" s="112">
        <v>4630.339599999993</v>
      </c>
      <c r="O50" s="112"/>
      <c r="P50" s="113">
        <v>20899.789199999999</v>
      </c>
      <c r="Q50" s="114">
        <v>-4510.9750709198788</v>
      </c>
      <c r="R50" s="114">
        <v>16388.814129080121</v>
      </c>
      <c r="S50" s="114"/>
      <c r="T50" s="114"/>
    </row>
    <row r="51" spans="1:20">
      <c r="A51" s="110" t="s">
        <v>67</v>
      </c>
      <c r="B51" s="111">
        <v>1.42083E-2</v>
      </c>
      <c r="C51" s="111">
        <v>1.4215500000000001E-2</v>
      </c>
      <c r="D51" s="112">
        <v>-242521.47270000001</v>
      </c>
      <c r="E51" s="112"/>
      <c r="F51" s="113">
        <v>4163.0319</v>
      </c>
      <c r="G51" s="113">
        <v>29936.8881</v>
      </c>
      <c r="H51" s="113">
        <v>40919.904000000002</v>
      </c>
      <c r="I51" s="112">
        <v>112.73759999999554</v>
      </c>
      <c r="J51" s="112"/>
      <c r="K51" s="113">
        <v>781.45650000000001</v>
      </c>
      <c r="L51" s="113">
        <v>9320.6448</v>
      </c>
      <c r="M51" s="113">
        <v>0</v>
      </c>
      <c r="N51" s="112">
        <v>6195.3492534124634</v>
      </c>
      <c r="O51" s="112"/>
      <c r="P51" s="113">
        <v>38618.159399999997</v>
      </c>
      <c r="Q51" s="114">
        <v>-8141.6681732937805</v>
      </c>
      <c r="R51" s="114">
        <v>30476.491226706217</v>
      </c>
      <c r="S51" s="114"/>
      <c r="T51" s="114"/>
    </row>
    <row r="52" spans="1:20">
      <c r="A52" s="110" t="s">
        <v>68</v>
      </c>
      <c r="B52" s="111">
        <v>1.7851E-3</v>
      </c>
      <c r="C52" s="111">
        <v>1.8568E-3</v>
      </c>
      <c r="D52" s="112">
        <v>-30469.871899999998</v>
      </c>
      <c r="E52" s="112"/>
      <c r="F52" s="113">
        <v>523.03430000000003</v>
      </c>
      <c r="G52" s="113">
        <v>3761.2057</v>
      </c>
      <c r="H52" s="113">
        <v>5141.0879999999997</v>
      </c>
      <c r="I52" s="112">
        <v>1253.6894237388706</v>
      </c>
      <c r="J52" s="112"/>
      <c r="K52" s="113">
        <v>98.180499999999995</v>
      </c>
      <c r="L52" s="113">
        <v>1171.0255999999999</v>
      </c>
      <c r="M52" s="113">
        <v>0</v>
      </c>
      <c r="N52" s="112">
        <v>0</v>
      </c>
      <c r="O52" s="112"/>
      <c r="P52" s="113">
        <v>4851.9017999999996</v>
      </c>
      <c r="Q52" s="114">
        <v>909.32628813056169</v>
      </c>
      <c r="R52" s="114">
        <v>5761.2280881305614</v>
      </c>
      <c r="S52" s="114"/>
      <c r="T52" s="114"/>
    </row>
    <row r="53" spans="1:20">
      <c r="A53" s="110" t="s">
        <v>69</v>
      </c>
      <c r="B53" s="111">
        <v>4.4527000000000004E-3</v>
      </c>
      <c r="C53" s="111">
        <v>5.0083999999999997E-3</v>
      </c>
      <c r="D53" s="112">
        <v>-76003.136300000013</v>
      </c>
      <c r="E53" s="112"/>
      <c r="F53" s="113">
        <v>1304.6411000000001</v>
      </c>
      <c r="G53" s="113">
        <v>9381.8389000000006</v>
      </c>
      <c r="H53" s="113">
        <v>12823.776000000002</v>
      </c>
      <c r="I53" s="112">
        <v>9101.1591999999837</v>
      </c>
      <c r="J53" s="112"/>
      <c r="K53" s="113">
        <v>244.89850000000001</v>
      </c>
      <c r="L53" s="113">
        <v>2920.9712000000004</v>
      </c>
      <c r="M53" s="113">
        <v>0</v>
      </c>
      <c r="N53" s="112">
        <v>2483.6685281899099</v>
      </c>
      <c r="O53" s="112"/>
      <c r="P53" s="113">
        <v>12102.438600000001</v>
      </c>
      <c r="Q53" s="114">
        <v>4676.5215640949446</v>
      </c>
      <c r="R53" s="114">
        <v>16778.960164094948</v>
      </c>
      <c r="S53" s="114"/>
      <c r="T53" s="114"/>
    </row>
    <row r="54" spans="1:20">
      <c r="A54" s="110" t="s">
        <v>70</v>
      </c>
      <c r="B54" s="111">
        <v>4.8450000000000001E-4</v>
      </c>
      <c r="C54" s="111">
        <v>4.6650000000000001E-4</v>
      </c>
      <c r="D54" s="112">
        <v>-8269.9305000000004</v>
      </c>
      <c r="E54" s="112"/>
      <c r="F54" s="113">
        <v>141.95850000000002</v>
      </c>
      <c r="G54" s="113">
        <v>1020.8415</v>
      </c>
      <c r="H54" s="113">
        <v>1395.3600000000001</v>
      </c>
      <c r="I54" s="112">
        <v>0</v>
      </c>
      <c r="J54" s="112"/>
      <c r="K54" s="113">
        <v>26.647500000000001</v>
      </c>
      <c r="L54" s="113">
        <v>317.83199999999999</v>
      </c>
      <c r="M54" s="113">
        <v>0</v>
      </c>
      <c r="N54" s="112">
        <v>396.10564510385763</v>
      </c>
      <c r="O54" s="112"/>
      <c r="P54" s="113">
        <v>1316.8710000000001</v>
      </c>
      <c r="Q54" s="114">
        <v>-576.72277744807104</v>
      </c>
      <c r="R54" s="114">
        <v>740.14822255192905</v>
      </c>
      <c r="S54" s="114"/>
      <c r="T54" s="114"/>
    </row>
    <row r="55" spans="1:20">
      <c r="A55" s="110" t="s">
        <v>71</v>
      </c>
      <c r="B55" s="111">
        <v>2.0341999999999999E-2</v>
      </c>
      <c r="C55" s="111">
        <v>2.0577100000000001E-2</v>
      </c>
      <c r="D55" s="112">
        <v>-347217.598</v>
      </c>
      <c r="E55" s="112"/>
      <c r="F55" s="113">
        <v>5960.2060000000001</v>
      </c>
      <c r="G55" s="113">
        <v>42860.593999999997</v>
      </c>
      <c r="H55" s="113">
        <v>58584.959999999999</v>
      </c>
      <c r="I55" s="112">
        <v>3681.1958000000282</v>
      </c>
      <c r="J55" s="112"/>
      <c r="K55" s="113">
        <v>1118.81</v>
      </c>
      <c r="L55" s="113">
        <v>13344.351999999999</v>
      </c>
      <c r="M55" s="113">
        <v>0</v>
      </c>
      <c r="N55" s="112">
        <v>11890.811853412493</v>
      </c>
      <c r="O55" s="112"/>
      <c r="P55" s="113">
        <v>55289.555999999997</v>
      </c>
      <c r="Q55" s="114">
        <v>-11121.544073293771</v>
      </c>
      <c r="R55" s="114">
        <v>44168.011926706225</v>
      </c>
      <c r="S55" s="114"/>
      <c r="T55" s="114"/>
    </row>
    <row r="56" spans="1:20">
      <c r="A56" s="110" t="s">
        <v>72</v>
      </c>
      <c r="B56" s="111">
        <v>6.7647999999999996E-3</v>
      </c>
      <c r="C56" s="111">
        <v>6.6058000000000002E-3</v>
      </c>
      <c r="D56" s="112">
        <v>-115468.37119999999</v>
      </c>
      <c r="E56" s="112"/>
      <c r="F56" s="113">
        <v>1982.0863999999999</v>
      </c>
      <c r="G56" s="113">
        <v>14253.433599999998</v>
      </c>
      <c r="H56" s="113">
        <v>19482.624</v>
      </c>
      <c r="I56" s="112">
        <v>0</v>
      </c>
      <c r="J56" s="112"/>
      <c r="K56" s="113">
        <v>372.06399999999996</v>
      </c>
      <c r="L56" s="113">
        <v>4437.7087999999994</v>
      </c>
      <c r="M56" s="113">
        <v>0</v>
      </c>
      <c r="N56" s="112">
        <v>20706.85060682493</v>
      </c>
      <c r="O56" s="112"/>
      <c r="P56" s="113">
        <v>18386.7264</v>
      </c>
      <c r="Q56" s="114">
        <v>-15524.024946587539</v>
      </c>
      <c r="R56" s="114">
        <v>2862.701453412461</v>
      </c>
      <c r="S56" s="114"/>
      <c r="T56" s="114"/>
    </row>
    <row r="57" spans="1:20">
      <c r="A57" s="110" t="s">
        <v>73</v>
      </c>
      <c r="B57" s="111">
        <v>2.1563800000000001E-2</v>
      </c>
      <c r="C57" s="111">
        <v>1.98465E-2</v>
      </c>
      <c r="D57" s="112">
        <v>-368072.50220000005</v>
      </c>
      <c r="E57" s="112"/>
      <c r="F57" s="113">
        <v>6318.1934000000001</v>
      </c>
      <c r="G57" s="113">
        <v>45434.926599999999</v>
      </c>
      <c r="H57" s="113">
        <v>62103.744000000006</v>
      </c>
      <c r="I57" s="112">
        <v>410.81580000000122</v>
      </c>
      <c r="J57" s="112"/>
      <c r="K57" s="113">
        <v>1186.009</v>
      </c>
      <c r="L57" s="113">
        <v>14145.852800000001</v>
      </c>
      <c r="M57" s="113">
        <v>0</v>
      </c>
      <c r="N57" s="112">
        <v>35332.978573590524</v>
      </c>
      <c r="O57" s="112"/>
      <c r="P57" s="113">
        <v>58610.4084</v>
      </c>
      <c r="Q57" s="114">
        <v>-18827.997863204746</v>
      </c>
      <c r="R57" s="114">
        <v>39782.410536795258</v>
      </c>
      <c r="S57" s="114"/>
      <c r="T57" s="114"/>
    </row>
    <row r="58" spans="1:20">
      <c r="A58" s="110" t="s">
        <v>74</v>
      </c>
      <c r="B58" s="111">
        <v>8.2770000000000001E-4</v>
      </c>
      <c r="C58" s="111">
        <v>8.3480000000000002E-4</v>
      </c>
      <c r="D58" s="112">
        <v>-14128.0113</v>
      </c>
      <c r="E58" s="112"/>
      <c r="F58" s="113">
        <v>242.51609999999999</v>
      </c>
      <c r="G58" s="113">
        <v>1743.9639</v>
      </c>
      <c r="H58" s="113">
        <v>2383.7759999999998</v>
      </c>
      <c r="I58" s="112">
        <v>2411.987566468842</v>
      </c>
      <c r="J58" s="112"/>
      <c r="K58" s="113">
        <v>45.523499999999999</v>
      </c>
      <c r="L58" s="113">
        <v>542.97119999999995</v>
      </c>
      <c r="M58" s="113">
        <v>0</v>
      </c>
      <c r="N58" s="112">
        <v>126.98460000000023</v>
      </c>
      <c r="O58" s="112"/>
      <c r="P58" s="113">
        <v>2249.6886</v>
      </c>
      <c r="Q58" s="114">
        <v>965.29046676557755</v>
      </c>
      <c r="R58" s="114">
        <v>3214.9790667655775</v>
      </c>
      <c r="S58" s="114"/>
      <c r="T58" s="114"/>
    </row>
    <row r="59" spans="1:20">
      <c r="A59" s="110" t="s">
        <v>75</v>
      </c>
      <c r="B59" s="111">
        <v>5.6318999999999996E-3</v>
      </c>
      <c r="C59" s="111">
        <v>5.7454000000000003E-3</v>
      </c>
      <c r="D59" s="112">
        <v>-96130.901099999988</v>
      </c>
      <c r="E59" s="112"/>
      <c r="F59" s="113">
        <v>1650.1466999999998</v>
      </c>
      <c r="G59" s="113">
        <v>11866.413299999998</v>
      </c>
      <c r="H59" s="113">
        <v>16219.871999999999</v>
      </c>
      <c r="I59" s="112">
        <v>1777.1830000000136</v>
      </c>
      <c r="J59" s="112"/>
      <c r="K59" s="113">
        <v>309.75449999999995</v>
      </c>
      <c r="L59" s="113">
        <v>3694.5263999999997</v>
      </c>
      <c r="M59" s="113">
        <v>0</v>
      </c>
      <c r="N59" s="112">
        <v>1447.3831364985153</v>
      </c>
      <c r="O59" s="112"/>
      <c r="P59" s="113">
        <v>15307.504199999999</v>
      </c>
      <c r="Q59" s="114">
        <v>-655.28643175073603</v>
      </c>
      <c r="R59" s="114">
        <v>14652.217768249264</v>
      </c>
      <c r="S59" s="114"/>
      <c r="T59" s="114"/>
    </row>
    <row r="60" spans="1:20">
      <c r="A60" s="110" t="s">
        <v>76</v>
      </c>
      <c r="B60" s="111">
        <v>3.4169000000000001E-3</v>
      </c>
      <c r="C60" s="111">
        <v>3.5750000000000001E-3</v>
      </c>
      <c r="D60" s="112">
        <v>-58323.066100000004</v>
      </c>
      <c r="E60" s="112"/>
      <c r="F60" s="113">
        <v>1001.1517</v>
      </c>
      <c r="G60" s="113">
        <v>7199.4083000000001</v>
      </c>
      <c r="H60" s="113">
        <v>9840.6720000000005</v>
      </c>
      <c r="I60" s="112">
        <v>2881.5107999999996</v>
      </c>
      <c r="J60" s="112"/>
      <c r="K60" s="113">
        <v>187.92949999999999</v>
      </c>
      <c r="L60" s="113">
        <v>2241.4864000000002</v>
      </c>
      <c r="M60" s="113">
        <v>0</v>
      </c>
      <c r="N60" s="112">
        <v>1250.6346643916966</v>
      </c>
      <c r="O60" s="112"/>
      <c r="P60" s="113">
        <v>9287.1342000000004</v>
      </c>
      <c r="Q60" s="114">
        <v>1868.3978821958442</v>
      </c>
      <c r="R60" s="114">
        <v>11155.532082195845</v>
      </c>
      <c r="S60" s="114"/>
      <c r="T60" s="114"/>
    </row>
    <row r="61" spans="1:20">
      <c r="A61" s="110" t="s">
        <v>77</v>
      </c>
      <c r="B61" s="111">
        <v>9.2902000000000002E-3</v>
      </c>
      <c r="C61" s="111">
        <v>8.9589999999999999E-3</v>
      </c>
      <c r="D61" s="112">
        <v>-158574.42379999999</v>
      </c>
      <c r="E61" s="112"/>
      <c r="F61" s="113">
        <v>2722.0286000000001</v>
      </c>
      <c r="G61" s="113">
        <v>19574.451400000002</v>
      </c>
      <c r="H61" s="113">
        <v>26755.776000000002</v>
      </c>
      <c r="I61" s="112">
        <v>0</v>
      </c>
      <c r="J61" s="112"/>
      <c r="K61" s="113">
        <v>510.96100000000001</v>
      </c>
      <c r="L61" s="113">
        <v>6094.3712000000005</v>
      </c>
      <c r="M61" s="113">
        <v>0</v>
      </c>
      <c r="N61" s="112">
        <v>10947.8203338279</v>
      </c>
      <c r="O61" s="112"/>
      <c r="P61" s="113">
        <v>25250.763600000002</v>
      </c>
      <c r="Q61" s="114">
        <v>-8949.5798830860604</v>
      </c>
      <c r="R61" s="114">
        <v>16301.183716913942</v>
      </c>
      <c r="S61" s="114"/>
      <c r="T61" s="114"/>
    </row>
    <row r="62" spans="1:20">
      <c r="A62" s="110" t="s">
        <v>78</v>
      </c>
      <c r="B62" s="111">
        <v>4.2596999999999999E-3</v>
      </c>
      <c r="C62" s="111">
        <v>4.2973000000000004E-3</v>
      </c>
      <c r="D62" s="112">
        <v>-72708.819300000003</v>
      </c>
      <c r="E62" s="112"/>
      <c r="F62" s="113">
        <v>1248.0921000000001</v>
      </c>
      <c r="G62" s="113">
        <v>8975.187899999999</v>
      </c>
      <c r="H62" s="113">
        <v>12267.936</v>
      </c>
      <c r="I62" s="112">
        <v>588.74079999999833</v>
      </c>
      <c r="J62" s="112"/>
      <c r="K62" s="113">
        <v>234.2835</v>
      </c>
      <c r="L62" s="113">
        <v>2794.3631999999998</v>
      </c>
      <c r="M62" s="113">
        <v>0</v>
      </c>
      <c r="N62" s="112">
        <v>1080.6898409495579</v>
      </c>
      <c r="O62" s="112"/>
      <c r="P62" s="113">
        <v>11577.864599999999</v>
      </c>
      <c r="Q62" s="114">
        <v>-2058.2672795252274</v>
      </c>
      <c r="R62" s="114">
        <v>9519.5973204747715</v>
      </c>
      <c r="S62" s="114"/>
      <c r="T62" s="114"/>
    </row>
    <row r="63" spans="1:20">
      <c r="A63" s="110" t="s">
        <v>79</v>
      </c>
      <c r="B63" s="111">
        <v>5.3855999999999999E-3</v>
      </c>
      <c r="C63" s="111">
        <v>5.1720000000000004E-3</v>
      </c>
      <c r="D63" s="112">
        <v>-91926.806400000001</v>
      </c>
      <c r="E63" s="112"/>
      <c r="F63" s="113">
        <v>1577.9808</v>
      </c>
      <c r="G63" s="113">
        <v>11347.459199999999</v>
      </c>
      <c r="H63" s="113">
        <v>15510.528</v>
      </c>
      <c r="I63" s="112">
        <v>0</v>
      </c>
      <c r="J63" s="112"/>
      <c r="K63" s="113">
        <v>296.20799999999997</v>
      </c>
      <c r="L63" s="113">
        <v>3532.9535999999998</v>
      </c>
      <c r="M63" s="113">
        <v>0</v>
      </c>
      <c r="N63" s="112">
        <v>6357.1941388723935</v>
      </c>
      <c r="O63" s="112"/>
      <c r="P63" s="113">
        <v>14638.060799999999</v>
      </c>
      <c r="Q63" s="114">
        <v>-6022.4345305637962</v>
      </c>
      <c r="R63" s="114">
        <v>8615.6262694362031</v>
      </c>
      <c r="S63" s="114"/>
      <c r="T63" s="114"/>
    </row>
    <row r="64" spans="1:20">
      <c r="A64" s="110" t="s">
        <v>80</v>
      </c>
      <c r="B64" s="111">
        <v>1.7650999999999999E-3</v>
      </c>
      <c r="C64" s="111">
        <v>1.8517E-3</v>
      </c>
      <c r="D64" s="112">
        <v>-30128.491899999997</v>
      </c>
      <c r="E64" s="112"/>
      <c r="F64" s="113">
        <v>517.17430000000002</v>
      </c>
      <c r="G64" s="113">
        <v>3719.0656999999997</v>
      </c>
      <c r="H64" s="113">
        <v>5083.4879999999994</v>
      </c>
      <c r="I64" s="112">
        <v>1401.0601999999976</v>
      </c>
      <c r="J64" s="112"/>
      <c r="K64" s="113">
        <v>97.080500000000001</v>
      </c>
      <c r="L64" s="113">
        <v>1157.9056</v>
      </c>
      <c r="M64" s="113">
        <v>0</v>
      </c>
      <c r="N64" s="112">
        <v>57.691513056377453</v>
      </c>
      <c r="O64" s="112"/>
      <c r="P64" s="113">
        <v>4797.5418</v>
      </c>
      <c r="Q64" s="114">
        <v>616.86780652818948</v>
      </c>
      <c r="R64" s="114">
        <v>5414.4096065281892</v>
      </c>
      <c r="S64" s="114"/>
      <c r="T64" s="114"/>
    </row>
    <row r="65" spans="1:20">
      <c r="A65" s="110" t="s">
        <v>81</v>
      </c>
      <c r="B65" s="111">
        <v>4.065E-3</v>
      </c>
      <c r="C65" s="111">
        <v>4.0070000000000001E-3</v>
      </c>
      <c r="D65" s="112">
        <v>-69385.485000000001</v>
      </c>
      <c r="E65" s="112"/>
      <c r="F65" s="113">
        <v>1191.0450000000001</v>
      </c>
      <c r="G65" s="113">
        <v>8564.9549999999999</v>
      </c>
      <c r="H65" s="113">
        <v>11707.2</v>
      </c>
      <c r="I65" s="112">
        <v>65.838599999999559</v>
      </c>
      <c r="J65" s="112"/>
      <c r="K65" s="113">
        <v>223.57499999999999</v>
      </c>
      <c r="L65" s="113">
        <v>2666.64</v>
      </c>
      <c r="M65" s="113">
        <v>0</v>
      </c>
      <c r="N65" s="112">
        <v>2949.8568688427349</v>
      </c>
      <c r="O65" s="112"/>
      <c r="P65" s="113">
        <v>11048.67</v>
      </c>
      <c r="Q65" s="114">
        <v>-1748.575765578641</v>
      </c>
      <c r="R65" s="114">
        <v>9300.0942344213581</v>
      </c>
      <c r="S65" s="114"/>
      <c r="T65" s="114"/>
    </row>
    <row r="66" spans="1:20">
      <c r="A66" s="110" t="s">
        <v>82</v>
      </c>
      <c r="B66" s="111">
        <v>8.22431E-2</v>
      </c>
      <c r="C66" s="111">
        <v>7.9832E-2</v>
      </c>
      <c r="D66" s="112">
        <v>-1403807.4739000001</v>
      </c>
      <c r="E66" s="112"/>
      <c r="F66" s="113">
        <v>24097.228299999999</v>
      </c>
      <c r="G66" s="113">
        <v>173286.21169999999</v>
      </c>
      <c r="H66" s="113">
        <v>236860.128</v>
      </c>
      <c r="I66" s="112">
        <v>83685.939888427383</v>
      </c>
      <c r="J66" s="112"/>
      <c r="K66" s="113">
        <v>4523.3705</v>
      </c>
      <c r="L66" s="113">
        <v>53951.473599999998</v>
      </c>
      <c r="M66" s="113">
        <v>0</v>
      </c>
      <c r="N66" s="112">
        <v>39428.972999999954</v>
      </c>
      <c r="O66" s="112"/>
      <c r="P66" s="113">
        <v>223536.7458</v>
      </c>
      <c r="Q66" s="114">
        <v>44691.479755786429</v>
      </c>
      <c r="R66" s="114">
        <v>268228.22555578646</v>
      </c>
      <c r="S66" s="114"/>
      <c r="T66" s="114"/>
    </row>
    <row r="67" spans="1:20">
      <c r="A67" s="110" t="s">
        <v>83</v>
      </c>
      <c r="B67" s="111">
        <v>1.4748999999999999E-3</v>
      </c>
      <c r="C67" s="111">
        <v>1.5782999999999999E-3</v>
      </c>
      <c r="D67" s="112">
        <v>-25175.068099999997</v>
      </c>
      <c r="E67" s="112"/>
      <c r="F67" s="113">
        <v>432.14569999999998</v>
      </c>
      <c r="G67" s="113">
        <v>3107.6142999999997</v>
      </c>
      <c r="H67" s="113">
        <v>4247.7119999999995</v>
      </c>
      <c r="I67" s="112">
        <v>1717.8662000000018</v>
      </c>
      <c r="J67" s="112"/>
      <c r="K67" s="113">
        <v>81.119499999999988</v>
      </c>
      <c r="L67" s="113">
        <v>967.53439999999989</v>
      </c>
      <c r="M67" s="113">
        <v>0</v>
      </c>
      <c r="N67" s="112">
        <v>23.467734124628038</v>
      </c>
      <c r="O67" s="112"/>
      <c r="P67" s="113">
        <v>4008.7781999999997</v>
      </c>
      <c r="Q67" s="114">
        <v>1352.1338670623174</v>
      </c>
      <c r="R67" s="114">
        <v>5360.912067062317</v>
      </c>
      <c r="S67" s="114"/>
      <c r="T67" s="114"/>
    </row>
    <row r="68" spans="1:20">
      <c r="A68" s="110" t="s">
        <v>84</v>
      </c>
      <c r="B68" s="111">
        <v>2.4242999999999999E-3</v>
      </c>
      <c r="C68" s="111">
        <v>2.4842000000000002E-3</v>
      </c>
      <c r="D68" s="112">
        <v>-41380.376700000001</v>
      </c>
      <c r="E68" s="112"/>
      <c r="F68" s="113">
        <v>710.31989999999996</v>
      </c>
      <c r="G68" s="113">
        <v>5108.0001000000002</v>
      </c>
      <c r="H68" s="113">
        <v>6981.9839999999995</v>
      </c>
      <c r="I68" s="112">
        <v>985.8274905044517</v>
      </c>
      <c r="J68" s="112"/>
      <c r="K68" s="113">
        <v>133.3365</v>
      </c>
      <c r="L68" s="113">
        <v>1590.3407999999999</v>
      </c>
      <c r="M68" s="113">
        <v>0</v>
      </c>
      <c r="N68" s="112">
        <v>57.733200000000096</v>
      </c>
      <c r="O68" s="112"/>
      <c r="P68" s="113">
        <v>6589.2473999999993</v>
      </c>
      <c r="Q68" s="114">
        <v>37.26430474777402</v>
      </c>
      <c r="R68" s="114">
        <v>6626.5117047477734</v>
      </c>
      <c r="S68" s="114"/>
      <c r="T68" s="114"/>
    </row>
    <row r="69" spans="1:20">
      <c r="A69" s="110" t="s">
        <v>85</v>
      </c>
      <c r="B69" s="111">
        <v>6.9439999999999997E-3</v>
      </c>
      <c r="C69" s="111">
        <v>2.2974999999999999E-2</v>
      </c>
      <c r="D69" s="112">
        <v>-118527.136</v>
      </c>
      <c r="E69" s="112"/>
      <c r="F69" s="113">
        <v>2034.5919999999999</v>
      </c>
      <c r="G69" s="113">
        <v>14631.008</v>
      </c>
      <c r="H69" s="113">
        <v>19998.719999999998</v>
      </c>
      <c r="I69" s="112">
        <v>251013.39800000002</v>
      </c>
      <c r="J69" s="112"/>
      <c r="K69" s="113">
        <v>381.91999999999996</v>
      </c>
      <c r="L69" s="113">
        <v>4555.2640000000001</v>
      </c>
      <c r="M69" s="113">
        <v>0</v>
      </c>
      <c r="N69" s="112">
        <v>98102.089647181012</v>
      </c>
      <c r="O69" s="112"/>
      <c r="P69" s="113">
        <v>18873.791999999998</v>
      </c>
      <c r="Q69" s="114">
        <v>51643.154673590529</v>
      </c>
      <c r="R69" s="114">
        <v>70516.94667359053</v>
      </c>
      <c r="S69" s="114"/>
      <c r="T69" s="114"/>
    </row>
    <row r="70" spans="1:20">
      <c r="A70" s="110" t="s">
        <v>86</v>
      </c>
      <c r="B70" s="111">
        <v>8.3329000000000007E-3</v>
      </c>
      <c r="C70" s="111">
        <v>8.3230999999999999E-3</v>
      </c>
      <c r="D70" s="112">
        <v>-142234.27010000002</v>
      </c>
      <c r="E70" s="112"/>
      <c r="F70" s="113">
        <v>2441.5397000000003</v>
      </c>
      <c r="G70" s="113">
        <v>17557.420300000002</v>
      </c>
      <c r="H70" s="113">
        <v>23998.752</v>
      </c>
      <c r="I70" s="112">
        <v>350.75400890207965</v>
      </c>
      <c r="J70" s="112"/>
      <c r="K70" s="113">
        <v>458.30950000000001</v>
      </c>
      <c r="L70" s="113">
        <v>5466.3824000000004</v>
      </c>
      <c r="M70" s="113">
        <v>0</v>
      </c>
      <c r="N70" s="112">
        <v>153.44840000000718</v>
      </c>
      <c r="O70" s="112"/>
      <c r="P70" s="113">
        <v>22648.822200000002</v>
      </c>
      <c r="Q70" s="114">
        <v>764.29529554896465</v>
      </c>
      <c r="R70" s="114">
        <v>23413.117495548966</v>
      </c>
      <c r="S70" s="114"/>
      <c r="T70" s="114"/>
    </row>
    <row r="71" spans="1:20">
      <c r="A71" s="110" t="s">
        <v>87</v>
      </c>
      <c r="B71" s="111">
        <v>2.74573E-2</v>
      </c>
      <c r="C71" s="111">
        <v>2.7473600000000001E-2</v>
      </c>
      <c r="D71" s="112">
        <v>-468668.65370000002</v>
      </c>
      <c r="E71" s="112"/>
      <c r="F71" s="113">
        <v>8044.9889000000003</v>
      </c>
      <c r="G71" s="113">
        <v>57852.5311</v>
      </c>
      <c r="H71" s="113">
        <v>79077.024000000005</v>
      </c>
      <c r="I71" s="112">
        <v>255.22540000000058</v>
      </c>
      <c r="J71" s="112"/>
      <c r="K71" s="113">
        <v>1510.1514999999999</v>
      </c>
      <c r="L71" s="113">
        <v>18011.988799999999</v>
      </c>
      <c r="M71" s="113">
        <v>0</v>
      </c>
      <c r="N71" s="112">
        <v>15893.635286350131</v>
      </c>
      <c r="O71" s="112"/>
      <c r="P71" s="113">
        <v>74628.941399999996</v>
      </c>
      <c r="Q71" s="114">
        <v>-16498.845406824898</v>
      </c>
      <c r="R71" s="114">
        <v>58130.095993175099</v>
      </c>
      <c r="S71" s="114"/>
      <c r="T71" s="114"/>
    </row>
    <row r="72" spans="1:20">
      <c r="A72" s="110" t="s">
        <v>88</v>
      </c>
      <c r="B72" s="111">
        <v>1.5912999999999999E-3</v>
      </c>
      <c r="C72" s="111">
        <v>1.7821E-3</v>
      </c>
      <c r="D72" s="112">
        <v>-27161.899699999998</v>
      </c>
      <c r="E72" s="112"/>
      <c r="F72" s="113">
        <v>466.2509</v>
      </c>
      <c r="G72" s="113">
        <v>3352.8690999999999</v>
      </c>
      <c r="H72" s="113">
        <v>4582.9439999999995</v>
      </c>
      <c r="I72" s="112">
        <v>2987.5464000000034</v>
      </c>
      <c r="J72" s="112"/>
      <c r="K72" s="113">
        <v>87.521499999999989</v>
      </c>
      <c r="L72" s="113">
        <v>1043.8927999999999</v>
      </c>
      <c r="M72" s="113">
        <v>0</v>
      </c>
      <c r="N72" s="112">
        <v>825.48187002967393</v>
      </c>
      <c r="O72" s="112"/>
      <c r="P72" s="113">
        <v>4325.1534000000001</v>
      </c>
      <c r="Q72" s="114">
        <v>503.85283501483798</v>
      </c>
      <c r="R72" s="114">
        <v>4829.0062350148382</v>
      </c>
      <c r="S72" s="114"/>
      <c r="T72" s="114"/>
    </row>
    <row r="73" spans="1:20">
      <c r="A73" s="110" t="s">
        <v>89</v>
      </c>
      <c r="B73" s="111">
        <v>2.2098099999999999E-2</v>
      </c>
      <c r="C73" s="111">
        <v>2.22189E-2</v>
      </c>
      <c r="D73" s="112">
        <v>-377192.46889999998</v>
      </c>
      <c r="E73" s="112"/>
      <c r="F73" s="113">
        <v>6474.7433000000001</v>
      </c>
      <c r="G73" s="113">
        <v>46560.6967</v>
      </c>
      <c r="H73" s="113">
        <v>63642.527999999998</v>
      </c>
      <c r="I73" s="112">
        <v>7907.0489139466335</v>
      </c>
      <c r="J73" s="112"/>
      <c r="K73" s="113">
        <v>1215.3954999999999</v>
      </c>
      <c r="L73" s="113">
        <v>14496.353599999999</v>
      </c>
      <c r="M73" s="113">
        <v>0</v>
      </c>
      <c r="N73" s="112">
        <v>74.370599999997665</v>
      </c>
      <c r="O73" s="112"/>
      <c r="P73" s="113">
        <v>60062.635799999996</v>
      </c>
      <c r="Q73" s="114">
        <v>7318.2117430267426</v>
      </c>
      <c r="R73" s="114">
        <v>67380.847543026743</v>
      </c>
      <c r="S73" s="114"/>
      <c r="T73" s="114"/>
    </row>
    <row r="74" spans="1:20">
      <c r="A74" s="110" t="s">
        <v>90</v>
      </c>
      <c r="B74" s="111">
        <v>1.12581E-2</v>
      </c>
      <c r="C74" s="111">
        <v>1.15307E-2</v>
      </c>
      <c r="D74" s="112">
        <v>-192164.50890000002</v>
      </c>
      <c r="E74" s="112"/>
      <c r="F74" s="113">
        <v>3298.6233000000002</v>
      </c>
      <c r="G74" s="113">
        <v>23720.816699999999</v>
      </c>
      <c r="H74" s="113">
        <v>32423.328000000001</v>
      </c>
      <c r="I74" s="112">
        <v>4268.3707999999824</v>
      </c>
      <c r="J74" s="112"/>
      <c r="K74" s="113">
        <v>619.19550000000004</v>
      </c>
      <c r="L74" s="113">
        <v>7385.3136000000004</v>
      </c>
      <c r="M74" s="113">
        <v>0</v>
      </c>
      <c r="N74" s="112">
        <v>6394.1056646884135</v>
      </c>
      <c r="O74" s="112"/>
      <c r="P74" s="113">
        <v>30599.515800000001</v>
      </c>
      <c r="Q74" s="114">
        <v>-4049.4562676557862</v>
      </c>
      <c r="R74" s="114">
        <v>26550.059532344214</v>
      </c>
      <c r="S74" s="114"/>
      <c r="T74" s="114"/>
    </row>
    <row r="75" spans="1:20">
      <c r="A75" s="110" t="s">
        <v>91</v>
      </c>
      <c r="B75" s="111">
        <v>1.4119E-3</v>
      </c>
      <c r="C75" s="111">
        <v>1.5663999999999999E-3</v>
      </c>
      <c r="D75" s="112">
        <v>-24099.721099999999</v>
      </c>
      <c r="E75" s="112"/>
      <c r="F75" s="113">
        <v>413.68669999999997</v>
      </c>
      <c r="G75" s="113">
        <v>2974.8733000000002</v>
      </c>
      <c r="H75" s="113">
        <v>4066.2719999999999</v>
      </c>
      <c r="I75" s="112">
        <v>2538.7511999999974</v>
      </c>
      <c r="J75" s="112"/>
      <c r="K75" s="113">
        <v>77.654499999999999</v>
      </c>
      <c r="L75" s="113">
        <v>926.20640000000003</v>
      </c>
      <c r="M75" s="113">
        <v>0</v>
      </c>
      <c r="N75" s="112">
        <v>1679.8986344213638</v>
      </c>
      <c r="O75" s="112"/>
      <c r="P75" s="113">
        <v>3837.5441999999998</v>
      </c>
      <c r="Q75" s="114">
        <v>419.72811721068069</v>
      </c>
      <c r="R75" s="114">
        <v>4257.2723172106807</v>
      </c>
      <c r="S75" s="114"/>
      <c r="T75" s="114"/>
    </row>
    <row r="76" spans="1:20">
      <c r="A76" s="110" t="s">
        <v>92</v>
      </c>
      <c r="B76" s="111">
        <v>4.0241000000000001E-3</v>
      </c>
      <c r="C76" s="111">
        <v>4.2376999999999996E-3</v>
      </c>
      <c r="D76" s="112">
        <v>-68687.362900000007</v>
      </c>
      <c r="E76" s="112"/>
      <c r="F76" s="113">
        <v>1179.0613000000001</v>
      </c>
      <c r="G76" s="113">
        <v>8478.7787000000008</v>
      </c>
      <c r="H76" s="113">
        <v>11589.407999999999</v>
      </c>
      <c r="I76" s="112">
        <v>3503.9549999999967</v>
      </c>
      <c r="J76" s="112"/>
      <c r="K76" s="113">
        <v>221.32550000000001</v>
      </c>
      <c r="L76" s="113">
        <v>2639.8096</v>
      </c>
      <c r="M76" s="113">
        <v>0</v>
      </c>
      <c r="N76" s="112">
        <v>1158.7193724035574</v>
      </c>
      <c r="O76" s="112"/>
      <c r="P76" s="113">
        <v>10937.5038</v>
      </c>
      <c r="Q76" s="114">
        <v>1602.7248362017872</v>
      </c>
      <c r="R76" s="114">
        <v>12540.228636201788</v>
      </c>
      <c r="S76" s="114"/>
      <c r="T76" s="114"/>
    </row>
    <row r="77" spans="1:20">
      <c r="A77" s="110" t="s">
        <v>93</v>
      </c>
      <c r="B77" s="111">
        <v>7.4469999999999996E-3</v>
      </c>
      <c r="C77" s="111">
        <v>7.2559E-3</v>
      </c>
      <c r="D77" s="112">
        <v>-127112.84299999999</v>
      </c>
      <c r="E77" s="112"/>
      <c r="F77" s="113">
        <v>2181.971</v>
      </c>
      <c r="G77" s="113">
        <v>15690.829</v>
      </c>
      <c r="H77" s="113">
        <v>21447.360000000001</v>
      </c>
      <c r="I77" s="112">
        <v>0</v>
      </c>
      <c r="J77" s="112"/>
      <c r="K77" s="113">
        <v>409.58499999999998</v>
      </c>
      <c r="L77" s="113">
        <v>4885.232</v>
      </c>
      <c r="M77" s="113">
        <v>0</v>
      </c>
      <c r="N77" s="112">
        <v>5414.9051097922757</v>
      </c>
      <c r="O77" s="112"/>
      <c r="P77" s="113">
        <v>20240.946</v>
      </c>
      <c r="Q77" s="114">
        <v>-5495.8403451038503</v>
      </c>
      <c r="R77" s="114">
        <v>14745.10565489615</v>
      </c>
      <c r="S77" s="114"/>
      <c r="T77" s="114"/>
    </row>
    <row r="78" spans="1:20">
      <c r="A78" s="110" t="s">
        <v>94</v>
      </c>
      <c r="B78" s="111">
        <v>1.2819000000000001E-3</v>
      </c>
      <c r="C78" s="111">
        <v>1.4243000000000001E-3</v>
      </c>
      <c r="D78" s="112">
        <v>-21880.751100000001</v>
      </c>
      <c r="E78" s="112"/>
      <c r="F78" s="113">
        <v>375.59670000000006</v>
      </c>
      <c r="G78" s="113">
        <v>2700.9633000000003</v>
      </c>
      <c r="H78" s="113">
        <v>3691.8720000000003</v>
      </c>
      <c r="I78" s="112">
        <v>2290.8451999999984</v>
      </c>
      <c r="J78" s="112"/>
      <c r="K78" s="113">
        <v>70.504500000000007</v>
      </c>
      <c r="L78" s="113">
        <v>840.92640000000006</v>
      </c>
      <c r="M78" s="113">
        <v>0</v>
      </c>
      <c r="N78" s="112">
        <v>801.81424925816179</v>
      </c>
      <c r="O78" s="112"/>
      <c r="P78" s="113">
        <v>3484.2042000000001</v>
      </c>
      <c r="Q78" s="114">
        <v>869.31372462907677</v>
      </c>
      <c r="R78" s="114">
        <v>4353.5179246290772</v>
      </c>
      <c r="S78" s="114"/>
      <c r="T78" s="114"/>
    </row>
    <row r="79" spans="1:20">
      <c r="A79" s="110" t="s">
        <v>95</v>
      </c>
      <c r="B79" s="111">
        <v>3.4467E-3</v>
      </c>
      <c r="C79" s="111">
        <v>3.5128999999999998E-3</v>
      </c>
      <c r="D79" s="112">
        <v>-58831.722300000001</v>
      </c>
      <c r="E79" s="112"/>
      <c r="F79" s="113">
        <v>1009.8831</v>
      </c>
      <c r="G79" s="113">
        <v>7262.1968999999999</v>
      </c>
      <c r="H79" s="113">
        <v>9926.4959999999992</v>
      </c>
      <c r="I79" s="112">
        <v>1615.3048326409485</v>
      </c>
      <c r="J79" s="112"/>
      <c r="K79" s="113">
        <v>189.5685</v>
      </c>
      <c r="L79" s="113">
        <v>2261.0351999999998</v>
      </c>
      <c r="M79" s="113">
        <v>0</v>
      </c>
      <c r="N79" s="112">
        <v>0</v>
      </c>
      <c r="O79" s="112"/>
      <c r="P79" s="113">
        <v>9368.1306000000004</v>
      </c>
      <c r="Q79" s="114">
        <v>1804.988283679525</v>
      </c>
      <c r="R79" s="114">
        <v>11173.118883679526</v>
      </c>
      <c r="S79" s="114"/>
      <c r="T79" s="114"/>
    </row>
    <row r="80" spans="1:20">
      <c r="A80" s="110" t="s">
        <v>96</v>
      </c>
      <c r="B80" s="111">
        <v>1.4525700000000001E-2</v>
      </c>
      <c r="C80" s="111">
        <v>1.42188E-2</v>
      </c>
      <c r="D80" s="112">
        <v>-247939.17330000002</v>
      </c>
      <c r="E80" s="112"/>
      <c r="F80" s="113">
        <v>4256.0300999999999</v>
      </c>
      <c r="G80" s="113">
        <v>30605.6499</v>
      </c>
      <c r="H80" s="113">
        <v>41834.016000000003</v>
      </c>
      <c r="I80" s="112">
        <v>3877.5244991097957</v>
      </c>
      <c r="J80" s="112"/>
      <c r="K80" s="113">
        <v>798.9135</v>
      </c>
      <c r="L80" s="113">
        <v>9528.8592000000008</v>
      </c>
      <c r="M80" s="113">
        <v>0</v>
      </c>
      <c r="N80" s="112">
        <v>4805.44020000003</v>
      </c>
      <c r="O80" s="112"/>
      <c r="P80" s="113">
        <v>39480.852600000006</v>
      </c>
      <c r="Q80" s="114">
        <v>883.53195044509084</v>
      </c>
      <c r="R80" s="114">
        <v>40364.384550445095</v>
      </c>
      <c r="S80" s="114"/>
      <c r="T80" s="114"/>
    </row>
    <row r="81" spans="1:20">
      <c r="A81" s="110" t="s">
        <v>97</v>
      </c>
      <c r="B81" s="111">
        <v>2.3395999999999998E-3</v>
      </c>
      <c r="C81" s="111">
        <v>2.2653999999999999E-3</v>
      </c>
      <c r="D81" s="112">
        <v>-39934.632399999995</v>
      </c>
      <c r="E81" s="112"/>
      <c r="F81" s="113">
        <v>685.50279999999998</v>
      </c>
      <c r="G81" s="113">
        <v>4929.5371999999998</v>
      </c>
      <c r="H81" s="113">
        <v>6738.0479999999998</v>
      </c>
      <c r="I81" s="112">
        <v>1368.9511572700274</v>
      </c>
      <c r="J81" s="112"/>
      <c r="K81" s="113">
        <v>128.678</v>
      </c>
      <c r="L81" s="113">
        <v>1534.7775999999999</v>
      </c>
      <c r="M81" s="113">
        <v>0</v>
      </c>
      <c r="N81" s="112">
        <v>1439.9668000000024</v>
      </c>
      <c r="O81" s="112"/>
      <c r="P81" s="113">
        <v>6359.0328</v>
      </c>
      <c r="Q81" s="114">
        <v>-1156.5933786350165</v>
      </c>
      <c r="R81" s="114">
        <v>5202.439421364983</v>
      </c>
      <c r="S81" s="114"/>
      <c r="T81" s="114"/>
    </row>
    <row r="82" spans="1:20">
      <c r="A82" s="110" t="s">
        <v>98</v>
      </c>
      <c r="B82" s="111">
        <v>1.20278E-2</v>
      </c>
      <c r="C82" s="111">
        <v>1.1860799999999999E-2</v>
      </c>
      <c r="D82" s="112">
        <v>-205302.51819999999</v>
      </c>
      <c r="E82" s="112"/>
      <c r="F82" s="113">
        <v>3524.1453999999999</v>
      </c>
      <c r="G82" s="113">
        <v>25342.5746</v>
      </c>
      <c r="H82" s="113">
        <v>34640.063999999998</v>
      </c>
      <c r="I82" s="112">
        <v>13221.134712462894</v>
      </c>
      <c r="J82" s="112"/>
      <c r="K82" s="113">
        <v>661.529</v>
      </c>
      <c r="L82" s="113">
        <v>7890.2367999999997</v>
      </c>
      <c r="M82" s="113">
        <v>0</v>
      </c>
      <c r="N82" s="112">
        <v>4643.9378000000224</v>
      </c>
      <c r="O82" s="112"/>
      <c r="P82" s="113">
        <v>32691.560399999998</v>
      </c>
      <c r="Q82" s="114">
        <v>-2435.2387062314774</v>
      </c>
      <c r="R82" s="114">
        <v>30256.321693768521</v>
      </c>
      <c r="S82" s="114"/>
      <c r="T82" s="114"/>
    </row>
    <row r="83" spans="1:20">
      <c r="A83" s="110" t="s">
        <v>99</v>
      </c>
      <c r="B83" s="111">
        <v>2.7853999999999999E-3</v>
      </c>
      <c r="C83" s="111">
        <v>2.9551E-3</v>
      </c>
      <c r="D83" s="112">
        <v>-47543.992599999998</v>
      </c>
      <c r="E83" s="112"/>
      <c r="F83" s="113">
        <v>816.12220000000002</v>
      </c>
      <c r="G83" s="113">
        <v>5868.8378000000002</v>
      </c>
      <c r="H83" s="113">
        <v>8021.9520000000002</v>
      </c>
      <c r="I83" s="112">
        <v>2657.1625999999983</v>
      </c>
      <c r="J83" s="112"/>
      <c r="K83" s="113">
        <v>153.197</v>
      </c>
      <c r="L83" s="113">
        <v>1827.2223999999999</v>
      </c>
      <c r="M83" s="113">
        <v>0</v>
      </c>
      <c r="N83" s="112">
        <v>743.54468724035564</v>
      </c>
      <c r="O83" s="112"/>
      <c r="P83" s="113">
        <v>7570.7172</v>
      </c>
      <c r="Q83" s="114">
        <v>-35.109756379818919</v>
      </c>
      <c r="R83" s="114">
        <v>7535.6074436201816</v>
      </c>
      <c r="S83" s="114"/>
      <c r="T83" s="114"/>
    </row>
    <row r="84" spans="1:20">
      <c r="A84" s="110" t="s">
        <v>100</v>
      </c>
      <c r="B84" s="111">
        <v>7.8741000000000002E-3</v>
      </c>
      <c r="C84" s="111">
        <v>8.4644000000000004E-3</v>
      </c>
      <c r="D84" s="112">
        <v>-134403.0129</v>
      </c>
      <c r="E84" s="112"/>
      <c r="F84" s="113">
        <v>2307.1113</v>
      </c>
      <c r="G84" s="113">
        <v>16590.7287</v>
      </c>
      <c r="H84" s="113">
        <v>22677.407999999999</v>
      </c>
      <c r="I84" s="112">
        <v>9470.0108000000018</v>
      </c>
      <c r="J84" s="112"/>
      <c r="K84" s="113">
        <v>433.07550000000003</v>
      </c>
      <c r="L84" s="113">
        <v>5165.4096</v>
      </c>
      <c r="M84" s="113">
        <v>0</v>
      </c>
      <c r="N84" s="112">
        <v>6537.7195982195799</v>
      </c>
      <c r="O84" s="112"/>
      <c r="P84" s="113">
        <v>21401.803800000002</v>
      </c>
      <c r="Q84" s="114">
        <v>93.867599109801631</v>
      </c>
      <c r="R84" s="114">
        <v>21495.671399109804</v>
      </c>
      <c r="S84" s="114"/>
      <c r="T84" s="114"/>
    </row>
    <row r="85" spans="1:20">
      <c r="A85" s="110" t="s">
        <v>101</v>
      </c>
      <c r="B85" s="111">
        <v>8.0756999999999999E-3</v>
      </c>
      <c r="C85" s="111">
        <v>7.9863E-3</v>
      </c>
      <c r="D85" s="112">
        <v>-137844.12330000001</v>
      </c>
      <c r="E85" s="112"/>
      <c r="F85" s="113">
        <v>2366.1801</v>
      </c>
      <c r="G85" s="113">
        <v>17015.499899999999</v>
      </c>
      <c r="H85" s="113">
        <v>23258.016</v>
      </c>
      <c r="I85" s="112">
        <v>1688.6990347180952</v>
      </c>
      <c r="J85" s="112"/>
      <c r="K85" s="113">
        <v>444.1635</v>
      </c>
      <c r="L85" s="113">
        <v>5297.6592000000001</v>
      </c>
      <c r="M85" s="113">
        <v>0</v>
      </c>
      <c r="N85" s="112">
        <v>1532.3555999999874</v>
      </c>
      <c r="O85" s="112"/>
      <c r="P85" s="113">
        <v>21949.7526</v>
      </c>
      <c r="Q85" s="114">
        <v>-688.53756735904881</v>
      </c>
      <c r="R85" s="114">
        <v>21261.21503264095</v>
      </c>
      <c r="S85" s="114"/>
      <c r="T85" s="114"/>
    </row>
    <row r="86" spans="1:20">
      <c r="A86" s="110" t="s">
        <v>102</v>
      </c>
      <c r="B86" s="111">
        <v>1.3247699999999999E-2</v>
      </c>
      <c r="C86" s="111">
        <v>1.2933699999999999E-2</v>
      </c>
      <c r="D86" s="112">
        <v>-226124.99129999999</v>
      </c>
      <c r="E86" s="112"/>
      <c r="F86" s="113">
        <v>3881.5760999999998</v>
      </c>
      <c r="G86" s="113">
        <v>27912.903899999998</v>
      </c>
      <c r="H86" s="113">
        <v>38153.375999999997</v>
      </c>
      <c r="I86" s="112">
        <v>54.320400000001555</v>
      </c>
      <c r="J86" s="112"/>
      <c r="K86" s="113">
        <v>728.62349999999992</v>
      </c>
      <c r="L86" s="113">
        <v>8690.4912000000004</v>
      </c>
      <c r="M86" s="113">
        <v>0</v>
      </c>
      <c r="N86" s="112">
        <v>8120.9355302670701</v>
      </c>
      <c r="O86" s="112"/>
      <c r="P86" s="113">
        <v>36007.248599999999</v>
      </c>
      <c r="Q86" s="114">
        <v>-5303.2262848664695</v>
      </c>
      <c r="R86" s="114">
        <v>30704.02231513353</v>
      </c>
      <c r="S86" s="114"/>
      <c r="T86" s="114"/>
    </row>
    <row r="87" spans="1:20">
      <c r="A87" s="110" t="s">
        <v>103</v>
      </c>
      <c r="B87" s="111">
        <v>6.8475000000000003E-3</v>
      </c>
      <c r="C87" s="111">
        <v>6.5884000000000003E-3</v>
      </c>
      <c r="D87" s="112">
        <v>-116879.97750000001</v>
      </c>
      <c r="E87" s="112"/>
      <c r="F87" s="113">
        <v>2006.3175000000001</v>
      </c>
      <c r="G87" s="113">
        <v>14427.682500000001</v>
      </c>
      <c r="H87" s="113">
        <v>19720.8</v>
      </c>
      <c r="I87" s="112">
        <v>0</v>
      </c>
      <c r="J87" s="112"/>
      <c r="K87" s="113">
        <v>376.61250000000001</v>
      </c>
      <c r="L87" s="113">
        <v>4491.96</v>
      </c>
      <c r="M87" s="113">
        <v>0</v>
      </c>
      <c r="N87" s="112">
        <v>4676.9342991097938</v>
      </c>
      <c r="O87" s="112"/>
      <c r="P87" s="113">
        <v>18611.505000000001</v>
      </c>
      <c r="Q87" s="114">
        <v>-3978.4609504450973</v>
      </c>
      <c r="R87" s="114">
        <v>14633.044049554905</v>
      </c>
      <c r="S87" s="114"/>
      <c r="T87" s="114"/>
    </row>
    <row r="88" spans="1:20">
      <c r="A88" s="110" t="s">
        <v>104</v>
      </c>
      <c r="B88" s="111">
        <v>4.8418000000000003E-3</v>
      </c>
      <c r="C88" s="111">
        <v>5.0077999999999998E-3</v>
      </c>
      <c r="D88" s="112">
        <v>-82644.684200000003</v>
      </c>
      <c r="E88" s="112"/>
      <c r="F88" s="113">
        <v>1418.6474000000001</v>
      </c>
      <c r="G88" s="113">
        <v>10201.6726</v>
      </c>
      <c r="H88" s="113">
        <v>13944.384</v>
      </c>
      <c r="I88" s="112">
        <v>2637.9063999999839</v>
      </c>
      <c r="J88" s="112"/>
      <c r="K88" s="113">
        <v>266.29900000000004</v>
      </c>
      <c r="L88" s="113">
        <v>3176.2208000000001</v>
      </c>
      <c r="M88" s="113">
        <v>0</v>
      </c>
      <c r="N88" s="112">
        <v>1475.5337830860499</v>
      </c>
      <c r="O88" s="112"/>
      <c r="P88" s="113">
        <v>13160.012400000001</v>
      </c>
      <c r="Q88" s="114">
        <v>7.7740415430193934</v>
      </c>
      <c r="R88" s="114">
        <v>13167.786441543021</v>
      </c>
      <c r="S88" s="114"/>
      <c r="T88" s="114"/>
    </row>
    <row r="89" spans="1:20">
      <c r="A89" s="110" t="s">
        <v>105</v>
      </c>
      <c r="B89" s="111">
        <v>2.9344000000000002E-3</v>
      </c>
      <c r="C89" s="111">
        <v>3.0856999999999998E-3</v>
      </c>
      <c r="D89" s="112">
        <v>-50087.2736</v>
      </c>
      <c r="E89" s="112"/>
      <c r="F89" s="113">
        <v>859.77920000000006</v>
      </c>
      <c r="G89" s="113">
        <v>6182.7808000000005</v>
      </c>
      <c r="H89" s="113">
        <v>8451.0720000000001</v>
      </c>
      <c r="I89" s="112">
        <v>2369.055399999992</v>
      </c>
      <c r="J89" s="112"/>
      <c r="K89" s="113">
        <v>161.39200000000002</v>
      </c>
      <c r="L89" s="113">
        <v>1924.9664</v>
      </c>
      <c r="M89" s="113">
        <v>0</v>
      </c>
      <c r="N89" s="112">
        <v>2384.2103240356055</v>
      </c>
      <c r="O89" s="112"/>
      <c r="P89" s="113">
        <v>7975.6992000000009</v>
      </c>
      <c r="Q89" s="114">
        <v>-855.97493798219762</v>
      </c>
      <c r="R89" s="114">
        <v>7119.7242620178031</v>
      </c>
      <c r="S89" s="114"/>
      <c r="T89" s="114"/>
    </row>
    <row r="90" spans="1:20">
      <c r="A90" s="110" t="s">
        <v>106</v>
      </c>
      <c r="B90" s="111">
        <v>6.3501E-3</v>
      </c>
      <c r="C90" s="111">
        <v>6.2223000000000001E-3</v>
      </c>
      <c r="D90" s="112">
        <v>-108389.8569</v>
      </c>
      <c r="E90" s="112"/>
      <c r="F90" s="113">
        <v>1860.5793000000001</v>
      </c>
      <c r="G90" s="113">
        <v>13379.6607</v>
      </c>
      <c r="H90" s="113">
        <v>18288.288</v>
      </c>
      <c r="I90" s="112">
        <v>0</v>
      </c>
      <c r="J90" s="112"/>
      <c r="K90" s="113">
        <v>349.25549999999998</v>
      </c>
      <c r="L90" s="113">
        <v>4165.6656000000003</v>
      </c>
      <c r="M90" s="113">
        <v>0</v>
      </c>
      <c r="N90" s="112">
        <v>6125.5238789317473</v>
      </c>
      <c r="O90" s="112"/>
      <c r="P90" s="113">
        <v>17259.571800000002</v>
      </c>
      <c r="Q90" s="114">
        <v>-6275.2600605341258</v>
      </c>
      <c r="R90" s="114">
        <v>10984.311739465877</v>
      </c>
      <c r="S90" s="114"/>
      <c r="T90" s="114"/>
    </row>
    <row r="91" spans="1:20">
      <c r="A91" s="110" t="s">
        <v>107</v>
      </c>
      <c r="B91" s="111">
        <v>3.8162000000000001E-3</v>
      </c>
      <c r="C91" s="111">
        <v>3.6819000000000001E-3</v>
      </c>
      <c r="D91" s="112">
        <v>-65138.717799999999</v>
      </c>
      <c r="E91" s="112"/>
      <c r="F91" s="113">
        <v>1118.1466</v>
      </c>
      <c r="G91" s="113">
        <v>8040.7334000000001</v>
      </c>
      <c r="H91" s="113">
        <v>10990.656000000001</v>
      </c>
      <c r="I91" s="112">
        <v>1750.30183679525</v>
      </c>
      <c r="J91" s="112"/>
      <c r="K91" s="113">
        <v>209.89099999999999</v>
      </c>
      <c r="L91" s="113">
        <v>2503.4272000000001</v>
      </c>
      <c r="M91" s="113">
        <v>0</v>
      </c>
      <c r="N91" s="112">
        <v>2418.268999999997</v>
      </c>
      <c r="O91" s="112"/>
      <c r="P91" s="113">
        <v>10372.4316</v>
      </c>
      <c r="Q91" s="114">
        <v>-1477.0401183976248</v>
      </c>
      <c r="R91" s="114">
        <v>8895.3914816023753</v>
      </c>
      <c r="S91" s="114"/>
      <c r="T91" s="114"/>
    </row>
    <row r="92" spans="1:20">
      <c r="A92" s="110" t="s">
        <v>108</v>
      </c>
      <c r="B92" s="111">
        <v>6.3610999999999997E-3</v>
      </c>
      <c r="C92" s="111">
        <v>7.1685999999999998E-3</v>
      </c>
      <c r="D92" s="112">
        <v>-108577.61589999999</v>
      </c>
      <c r="E92" s="112"/>
      <c r="F92" s="113">
        <v>1863.8022999999998</v>
      </c>
      <c r="G92" s="113">
        <v>13402.8377</v>
      </c>
      <c r="H92" s="113">
        <v>18319.968000000001</v>
      </c>
      <c r="I92" s="112">
        <v>12643.834999999992</v>
      </c>
      <c r="J92" s="112"/>
      <c r="K92" s="113">
        <v>349.8605</v>
      </c>
      <c r="L92" s="113">
        <v>4172.8815999999997</v>
      </c>
      <c r="M92" s="113">
        <v>0</v>
      </c>
      <c r="N92" s="112">
        <v>968.77103234420053</v>
      </c>
      <c r="O92" s="112"/>
      <c r="P92" s="113">
        <v>17289.469799999999</v>
      </c>
      <c r="Q92" s="114">
        <v>5120.7026661721111</v>
      </c>
      <c r="R92" s="114">
        <v>22410.172466172109</v>
      </c>
      <c r="S92" s="114"/>
      <c r="T92" s="114"/>
    </row>
    <row r="93" spans="1:20">
      <c r="A93" s="110" t="s">
        <v>109</v>
      </c>
      <c r="B93" s="111">
        <v>3.0937999999999998E-3</v>
      </c>
      <c r="C93" s="111">
        <v>3.0403000000000001E-3</v>
      </c>
      <c r="D93" s="112">
        <v>-52808.072199999995</v>
      </c>
      <c r="E93" s="112"/>
      <c r="F93" s="113">
        <v>906.48339999999996</v>
      </c>
      <c r="G93" s="113">
        <v>6518.6365999999998</v>
      </c>
      <c r="H93" s="113">
        <v>8910.1440000000002</v>
      </c>
      <c r="I93" s="112">
        <v>0</v>
      </c>
      <c r="J93" s="112"/>
      <c r="K93" s="113">
        <v>170.15899999999999</v>
      </c>
      <c r="L93" s="113">
        <v>2029.5328</v>
      </c>
      <c r="M93" s="113">
        <v>0</v>
      </c>
      <c r="N93" s="112">
        <v>2952.9274712166125</v>
      </c>
      <c r="O93" s="112"/>
      <c r="P93" s="113">
        <v>8408.9483999999993</v>
      </c>
      <c r="Q93" s="114">
        <v>443.0305356083129</v>
      </c>
      <c r="R93" s="114">
        <v>8851.9789356083129</v>
      </c>
      <c r="S93" s="114"/>
      <c r="T93" s="114"/>
    </row>
    <row r="94" spans="1:20">
      <c r="A94" s="110" t="s">
        <v>110</v>
      </c>
      <c r="B94" s="111">
        <v>4.2665999999999997E-3</v>
      </c>
      <c r="C94" s="111">
        <v>4.2072000000000003E-3</v>
      </c>
      <c r="D94" s="112">
        <v>-72826.595399999991</v>
      </c>
      <c r="E94" s="112"/>
      <c r="F94" s="113">
        <v>1250.1137999999999</v>
      </c>
      <c r="G94" s="113">
        <v>8989.7261999999992</v>
      </c>
      <c r="H94" s="113">
        <v>12287.807999999999</v>
      </c>
      <c r="I94" s="112">
        <v>0</v>
      </c>
      <c r="J94" s="112"/>
      <c r="K94" s="113">
        <v>234.66299999999998</v>
      </c>
      <c r="L94" s="113">
        <v>2798.8896</v>
      </c>
      <c r="M94" s="113">
        <v>0</v>
      </c>
      <c r="N94" s="112">
        <v>1684.8188442136459</v>
      </c>
      <c r="O94" s="112"/>
      <c r="P94" s="113">
        <v>11596.618799999998</v>
      </c>
      <c r="Q94" s="114">
        <v>-1480.5374278931761</v>
      </c>
      <c r="R94" s="114">
        <v>10116.081372106823</v>
      </c>
      <c r="S94" s="114"/>
      <c r="T94" s="114"/>
    </row>
    <row r="95" spans="1:20">
      <c r="A95" s="110" t="s">
        <v>111</v>
      </c>
      <c r="B95" s="111">
        <v>3.0699999999999998E-4</v>
      </c>
      <c r="C95" s="111">
        <v>3.724E-4</v>
      </c>
      <c r="D95" s="112">
        <v>-5240.183</v>
      </c>
      <c r="E95" s="112"/>
      <c r="F95" s="113">
        <v>89.950999999999993</v>
      </c>
      <c r="G95" s="113">
        <v>646.84899999999993</v>
      </c>
      <c r="H95" s="113">
        <v>884.16</v>
      </c>
      <c r="I95" s="112">
        <v>1143.9078000000004</v>
      </c>
      <c r="J95" s="112"/>
      <c r="K95" s="113">
        <v>16.884999999999998</v>
      </c>
      <c r="L95" s="113">
        <v>201.392</v>
      </c>
      <c r="M95" s="113">
        <v>0</v>
      </c>
      <c r="N95" s="112">
        <v>334.41521127596474</v>
      </c>
      <c r="O95" s="112"/>
      <c r="P95" s="113">
        <v>834.42599999999993</v>
      </c>
      <c r="Q95" s="114">
        <v>788.29090563798229</v>
      </c>
      <c r="R95" s="114">
        <v>1622.7169056379821</v>
      </c>
      <c r="S95" s="114"/>
      <c r="T95" s="114"/>
    </row>
    <row r="96" spans="1:20">
      <c r="A96" s="110" t="s">
        <v>112</v>
      </c>
      <c r="B96" s="111">
        <v>2.61335E-2</v>
      </c>
      <c r="C96" s="111">
        <v>2.6073599999999999E-2</v>
      </c>
      <c r="D96" s="112">
        <v>-446072.71150000003</v>
      </c>
      <c r="E96" s="112"/>
      <c r="F96" s="113">
        <v>7657.1154999999999</v>
      </c>
      <c r="G96" s="113">
        <v>55063.284500000002</v>
      </c>
      <c r="H96" s="113">
        <v>75264.479999999996</v>
      </c>
      <c r="I96" s="112">
        <v>1021.8242566765899</v>
      </c>
      <c r="J96" s="112"/>
      <c r="K96" s="113">
        <v>1437.3425</v>
      </c>
      <c r="L96" s="113">
        <v>17143.576000000001</v>
      </c>
      <c r="M96" s="113">
        <v>0</v>
      </c>
      <c r="N96" s="112">
        <v>2505.8114000000191</v>
      </c>
      <c r="O96" s="112"/>
      <c r="P96" s="113">
        <v>71030.853000000003</v>
      </c>
      <c r="Q96" s="114">
        <v>-6599.1859783382588</v>
      </c>
      <c r="R96" s="114">
        <v>64431.667021661742</v>
      </c>
      <c r="S96" s="114"/>
      <c r="T96" s="114"/>
    </row>
    <row r="97" spans="1:20">
      <c r="A97" s="110" t="s">
        <v>113</v>
      </c>
      <c r="B97" s="111">
        <v>3.5677999999999999E-3</v>
      </c>
      <c r="C97" s="111">
        <v>3.6116999999999998E-3</v>
      </c>
      <c r="D97" s="112">
        <v>-60898.778200000001</v>
      </c>
      <c r="E97" s="112"/>
      <c r="F97" s="113">
        <v>1045.3653999999999</v>
      </c>
      <c r="G97" s="113">
        <v>7517.3545999999997</v>
      </c>
      <c r="H97" s="113">
        <v>10275.263999999999</v>
      </c>
      <c r="I97" s="112">
        <v>1745.5196750741866</v>
      </c>
      <c r="J97" s="112"/>
      <c r="K97" s="113">
        <v>196.22899999999998</v>
      </c>
      <c r="L97" s="113">
        <v>2340.4767999999999</v>
      </c>
      <c r="M97" s="113">
        <v>0</v>
      </c>
      <c r="N97" s="112">
        <v>0</v>
      </c>
      <c r="O97" s="112"/>
      <c r="P97" s="113">
        <v>9697.2803999999996</v>
      </c>
      <c r="Q97" s="114">
        <v>1347.2395124629093</v>
      </c>
      <c r="R97" s="114">
        <v>11044.519912462909</v>
      </c>
      <c r="S97" s="114"/>
      <c r="T97" s="114"/>
    </row>
    <row r="98" spans="1:20">
      <c r="A98" s="110" t="s">
        <v>114</v>
      </c>
      <c r="B98" s="111">
        <v>0.1145418</v>
      </c>
      <c r="C98" s="111">
        <v>9.970989999999999E-2</v>
      </c>
      <c r="D98" s="112">
        <v>-1955113.9842000001</v>
      </c>
      <c r="E98" s="112"/>
      <c r="F98" s="113">
        <v>33560.7474</v>
      </c>
      <c r="G98" s="113">
        <v>241339.57259999998</v>
      </c>
      <c r="H98" s="113">
        <v>329880.38400000002</v>
      </c>
      <c r="I98" s="112">
        <v>114883.35894035603</v>
      </c>
      <c r="J98" s="112"/>
      <c r="K98" s="113">
        <v>6299.799</v>
      </c>
      <c r="L98" s="113">
        <v>75139.420799999993</v>
      </c>
      <c r="M98" s="113">
        <v>0</v>
      </c>
      <c r="N98" s="112">
        <v>241230.6182000002</v>
      </c>
      <c r="O98" s="112"/>
      <c r="P98" s="113">
        <v>311324.61239999998</v>
      </c>
      <c r="Q98" s="114">
        <v>-68284.118720178056</v>
      </c>
      <c r="R98" s="114">
        <v>243040.49367982193</v>
      </c>
      <c r="S98" s="114"/>
      <c r="T98" s="114"/>
    </row>
    <row r="99" spans="1:20">
      <c r="A99" s="110" t="s">
        <v>115</v>
      </c>
      <c r="B99" s="111">
        <v>1.4982000000000001E-3</v>
      </c>
      <c r="C99" s="111">
        <v>1.6083E-3</v>
      </c>
      <c r="D99" s="112">
        <v>-25572.775800000003</v>
      </c>
      <c r="E99" s="112"/>
      <c r="F99" s="113">
        <v>438.9726</v>
      </c>
      <c r="G99" s="113">
        <v>3156.7074000000002</v>
      </c>
      <c r="H99" s="113">
        <v>4314.8160000000007</v>
      </c>
      <c r="I99" s="112">
        <v>1916.9111999999991</v>
      </c>
      <c r="J99" s="112"/>
      <c r="K99" s="113">
        <v>82.40100000000001</v>
      </c>
      <c r="L99" s="113">
        <v>982.81920000000002</v>
      </c>
      <c r="M99" s="113">
        <v>0</v>
      </c>
      <c r="N99" s="112">
        <v>1958.5779771513364</v>
      </c>
      <c r="O99" s="112"/>
      <c r="P99" s="113">
        <v>4072.1076000000003</v>
      </c>
      <c r="Q99" s="114">
        <v>458.78093857566751</v>
      </c>
      <c r="R99" s="114">
        <v>4530.8885385756676</v>
      </c>
      <c r="S99" s="114"/>
      <c r="T99" s="114"/>
    </row>
    <row r="100" spans="1:20">
      <c r="A100" s="110" t="s">
        <v>116</v>
      </c>
      <c r="B100" s="111">
        <v>1.3189E-3</v>
      </c>
      <c r="C100" s="111">
        <v>1.2009E-3</v>
      </c>
      <c r="D100" s="112">
        <v>-22512.304100000001</v>
      </c>
      <c r="E100" s="112"/>
      <c r="F100" s="113">
        <v>386.43770000000001</v>
      </c>
      <c r="G100" s="113">
        <v>2778.9223000000002</v>
      </c>
      <c r="H100" s="113">
        <v>3798.4320000000002</v>
      </c>
      <c r="I100" s="112">
        <v>308.99183264095103</v>
      </c>
      <c r="J100" s="112"/>
      <c r="K100" s="113">
        <v>72.539500000000004</v>
      </c>
      <c r="L100" s="113">
        <v>865.19839999999999</v>
      </c>
      <c r="M100" s="113">
        <v>0</v>
      </c>
      <c r="N100" s="112">
        <v>2207.9788000000012</v>
      </c>
      <c r="O100" s="112"/>
      <c r="P100" s="113">
        <v>3584.7701999999999</v>
      </c>
      <c r="Q100" s="114">
        <v>-2813.7545163204754</v>
      </c>
      <c r="R100" s="114">
        <v>771.0156836795245</v>
      </c>
      <c r="S100" s="114"/>
      <c r="T100" s="114"/>
    </row>
    <row r="101" spans="1:20">
      <c r="A101" s="110" t="s">
        <v>117</v>
      </c>
      <c r="B101" s="111">
        <v>6.5062000000000002E-3</v>
      </c>
      <c r="C101" s="111">
        <v>6.6734000000000003E-3</v>
      </c>
      <c r="D101" s="112">
        <v>-111054.3278</v>
      </c>
      <c r="E101" s="112"/>
      <c r="F101" s="113">
        <v>1906.3166000000001</v>
      </c>
      <c r="G101" s="113">
        <v>13708.563400000001</v>
      </c>
      <c r="H101" s="113">
        <v>18737.856</v>
      </c>
      <c r="I101" s="112">
        <v>2618.0175999999988</v>
      </c>
      <c r="J101" s="112"/>
      <c r="K101" s="113">
        <v>357.84100000000001</v>
      </c>
      <c r="L101" s="113">
        <v>4268.0672000000004</v>
      </c>
      <c r="M101" s="113">
        <v>0</v>
      </c>
      <c r="N101" s="112">
        <v>1207.3479154302718</v>
      </c>
      <c r="O101" s="112"/>
      <c r="P101" s="113">
        <v>17683.851600000002</v>
      </c>
      <c r="Q101" s="114">
        <v>-951.55599228486562</v>
      </c>
      <c r="R101" s="114">
        <v>16732.295607715136</v>
      </c>
      <c r="S101" s="114"/>
      <c r="T101" s="114"/>
    </row>
    <row r="102" spans="1:20">
      <c r="A102" s="110" t="s">
        <v>118</v>
      </c>
      <c r="B102" s="111">
        <v>9.7663000000000003E-3</v>
      </c>
      <c r="C102" s="111">
        <v>9.8042000000000008E-3</v>
      </c>
      <c r="D102" s="112">
        <v>-166700.97469999999</v>
      </c>
      <c r="E102" s="112"/>
      <c r="F102" s="113">
        <v>2861.5259000000001</v>
      </c>
      <c r="G102" s="113">
        <v>20577.594100000002</v>
      </c>
      <c r="H102" s="113">
        <v>28126.944</v>
      </c>
      <c r="I102" s="112">
        <v>679.0426000000017</v>
      </c>
      <c r="J102" s="112"/>
      <c r="K102" s="113">
        <v>537.14650000000006</v>
      </c>
      <c r="L102" s="113">
        <v>6406.6927999999998</v>
      </c>
      <c r="M102" s="113">
        <v>0</v>
      </c>
      <c r="N102" s="112">
        <v>2383.93065816024</v>
      </c>
      <c r="O102" s="112"/>
      <c r="P102" s="113">
        <v>26544.803400000001</v>
      </c>
      <c r="Q102" s="114">
        <v>-1507.1542709198829</v>
      </c>
      <c r="R102" s="114">
        <v>25037.649129080117</v>
      </c>
      <c r="S102" s="114"/>
      <c r="T102" s="114"/>
    </row>
    <row r="103" spans="1:20">
      <c r="A103" s="110" t="s">
        <v>119</v>
      </c>
      <c r="B103" s="111">
        <v>5.8377000000000004E-3</v>
      </c>
      <c r="C103" s="111">
        <v>6.1932000000000003E-3</v>
      </c>
      <c r="D103" s="112">
        <v>-99643.701300000001</v>
      </c>
      <c r="E103" s="112"/>
      <c r="F103" s="113">
        <v>1710.4461000000001</v>
      </c>
      <c r="G103" s="113">
        <v>12300.0339</v>
      </c>
      <c r="H103" s="113">
        <v>16812.576000000001</v>
      </c>
      <c r="I103" s="112">
        <v>7140.7128308605297</v>
      </c>
      <c r="J103" s="112"/>
      <c r="K103" s="113">
        <v>321.07350000000002</v>
      </c>
      <c r="L103" s="113">
        <v>3829.5312000000004</v>
      </c>
      <c r="M103" s="113">
        <v>0</v>
      </c>
      <c r="N103" s="112">
        <v>119.87459999999989</v>
      </c>
      <c r="O103" s="112"/>
      <c r="P103" s="113">
        <v>15866.868600000002</v>
      </c>
      <c r="Q103" s="114">
        <v>2729.7560845697308</v>
      </c>
      <c r="R103" s="114">
        <v>18596.624684569731</v>
      </c>
      <c r="S103" s="114"/>
      <c r="T103" s="114"/>
    </row>
    <row r="104" spans="1:20">
      <c r="A104" s="110" t="s">
        <v>120</v>
      </c>
      <c r="B104" s="111">
        <v>4.5783000000000004E-3</v>
      </c>
      <c r="C104" s="111">
        <v>4.7648999999999999E-3</v>
      </c>
      <c r="D104" s="112">
        <v>-78147.002700000012</v>
      </c>
      <c r="E104" s="112"/>
      <c r="F104" s="113">
        <v>1341.4419</v>
      </c>
      <c r="G104" s="113">
        <v>9646.4781000000003</v>
      </c>
      <c r="H104" s="113">
        <v>13185.504000000001</v>
      </c>
      <c r="I104" s="112">
        <v>3163.0720908011872</v>
      </c>
      <c r="J104" s="112"/>
      <c r="K104" s="113">
        <v>251.80650000000003</v>
      </c>
      <c r="L104" s="113">
        <v>3003.3648000000003</v>
      </c>
      <c r="M104" s="113">
        <v>0</v>
      </c>
      <c r="N104" s="112">
        <v>0</v>
      </c>
      <c r="O104" s="112"/>
      <c r="P104" s="113">
        <v>12443.8194</v>
      </c>
      <c r="Q104" s="114">
        <v>2213.5662545994101</v>
      </c>
      <c r="R104" s="114">
        <v>14657.385654599409</v>
      </c>
      <c r="S104" s="114"/>
      <c r="T104" s="114"/>
    </row>
    <row r="105" spans="1:20">
      <c r="A105" s="110" t="s">
        <v>121</v>
      </c>
      <c r="B105" s="111">
        <v>3.1147000000000002E-3</v>
      </c>
      <c r="C105" s="111">
        <v>3.2017E-3</v>
      </c>
      <c r="D105" s="112">
        <v>-53164.814300000005</v>
      </c>
      <c r="E105" s="112"/>
      <c r="F105" s="113">
        <v>912.60710000000006</v>
      </c>
      <c r="G105" s="113">
        <v>6562.6729000000005</v>
      </c>
      <c r="H105" s="113">
        <v>8970.3360000000011</v>
      </c>
      <c r="I105" s="112">
        <v>1442.8733999999977</v>
      </c>
      <c r="J105" s="112"/>
      <c r="K105" s="113">
        <v>171.30850000000001</v>
      </c>
      <c r="L105" s="113">
        <v>2043.2432000000001</v>
      </c>
      <c r="M105" s="113">
        <v>0</v>
      </c>
      <c r="N105" s="112">
        <v>1044.314168545995</v>
      </c>
      <c r="O105" s="112"/>
      <c r="P105" s="113">
        <v>8465.7546000000002</v>
      </c>
      <c r="Q105" s="114">
        <v>33.186884272996622</v>
      </c>
      <c r="R105" s="114">
        <v>8498.9414842729966</v>
      </c>
      <c r="S105" s="114"/>
      <c r="T105" s="114"/>
    </row>
    <row r="106" spans="1:20">
      <c r="A106" s="110" t="s">
        <v>122</v>
      </c>
      <c r="B106" s="111">
        <v>1.7394999999999999E-3</v>
      </c>
      <c r="C106" s="111">
        <v>1.7052E-3</v>
      </c>
      <c r="D106" s="112">
        <v>-29691.5255</v>
      </c>
      <c r="E106" s="112"/>
      <c r="F106" s="113">
        <v>509.67349999999999</v>
      </c>
      <c r="G106" s="113">
        <v>3665.1264999999999</v>
      </c>
      <c r="H106" s="113">
        <v>5009.76</v>
      </c>
      <c r="I106" s="112">
        <v>324.62773976261332</v>
      </c>
      <c r="J106" s="112"/>
      <c r="K106" s="113">
        <v>95.672499999999999</v>
      </c>
      <c r="L106" s="113">
        <v>1141.1119999999999</v>
      </c>
      <c r="M106" s="113">
        <v>0</v>
      </c>
      <c r="N106" s="112">
        <v>537.06939999999895</v>
      </c>
      <c r="O106" s="112"/>
      <c r="P106" s="113">
        <v>4727.9610000000002</v>
      </c>
      <c r="Q106" s="114">
        <v>266.80638011869723</v>
      </c>
      <c r="R106" s="114">
        <v>4994.7673801186975</v>
      </c>
      <c r="S106" s="114"/>
      <c r="T106" s="114"/>
    </row>
    <row r="108" spans="1:20" s="115" customFormat="1">
      <c r="D108" s="117">
        <f>SUM(D6:D106)</f>
        <v>-17069000.000000004</v>
      </c>
      <c r="E108" s="118"/>
      <c r="F108" s="117">
        <f>SUM(F6:F106)</f>
        <v>293000</v>
      </c>
      <c r="G108" s="117">
        <f>SUM(G6:G106)</f>
        <v>2107000</v>
      </c>
      <c r="H108" s="117">
        <f>SUM(H6:H106)</f>
        <v>2880000.0000000005</v>
      </c>
      <c r="I108" s="117">
        <f>SUM(I6:I106)</f>
        <v>880442.7705973296</v>
      </c>
      <c r="J108" s="118"/>
      <c r="K108" s="117">
        <f>SUM(K6:K106)</f>
        <v>55000.000000000007</v>
      </c>
      <c r="L108" s="117">
        <f>SUM(L6:L106)</f>
        <v>656000</v>
      </c>
      <c r="M108" s="117">
        <f>SUM(M6:M106)</f>
        <v>0</v>
      </c>
      <c r="N108" s="117">
        <f>SUM(N6:N106)</f>
        <v>880443.33939732972</v>
      </c>
      <c r="O108" s="118"/>
      <c r="P108" s="117">
        <f>SUM(P6:P106)</f>
        <v>2718000.0000000014</v>
      </c>
      <c r="Q108" s="117">
        <v>-3.0439999998422991</v>
      </c>
      <c r="R108" s="117">
        <v>2717996.9559999993</v>
      </c>
    </row>
    <row r="110" spans="1:20">
      <c r="M110" s="114"/>
    </row>
  </sheetData>
  <sheetProtection password="CEAA" sheet="1" objects="1" scenarios="1"/>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1"/>
  <sheetViews>
    <sheetView workbookViewId="0">
      <selection activeCell="G50" activeCellId="1" sqref="C8 G50"/>
    </sheetView>
  </sheetViews>
  <sheetFormatPr defaultRowHeight="15"/>
  <cols>
    <col min="1" max="1" width="20" style="3" customWidth="1"/>
    <col min="2" max="4" width="13.85546875" style="3" customWidth="1"/>
    <col min="5" max="5" width="20" style="3" customWidth="1"/>
    <col min="6" max="6" width="19" style="3" customWidth="1"/>
    <col min="7" max="7" width="2.7109375" style="3" customWidth="1"/>
    <col min="8" max="8" width="18.28515625" style="3" customWidth="1"/>
    <col min="9" max="9" width="20" style="3" customWidth="1"/>
    <col min="10" max="10" width="14.42578125" style="3" customWidth="1"/>
    <col min="11" max="11" width="19.42578125" style="3" customWidth="1"/>
    <col min="12" max="12" width="2.7109375" style="3" customWidth="1"/>
    <col min="13" max="13" width="18.28515625" style="3" customWidth="1"/>
    <col min="14" max="14" width="20" style="3" customWidth="1"/>
    <col min="15" max="15" width="12" style="3" customWidth="1"/>
    <col min="16" max="16" width="19.42578125" style="3" customWidth="1"/>
    <col min="17" max="17" width="3.85546875" style="3" customWidth="1"/>
    <col min="18" max="18" width="14.7109375" style="3" customWidth="1"/>
    <col min="19" max="19" width="22.42578125" style="3" customWidth="1"/>
    <col min="20" max="20" width="12.42578125" style="3" customWidth="1"/>
    <col min="21" max="16384" width="9.140625" style="3"/>
  </cols>
  <sheetData>
    <row r="1" spans="1:20">
      <c r="A1" s="210" t="s">
        <v>219</v>
      </c>
      <c r="B1" s="210"/>
    </row>
    <row r="2" spans="1:20">
      <c r="A2" s="210" t="s">
        <v>210</v>
      </c>
      <c r="B2" s="210"/>
    </row>
    <row r="5" spans="1:20">
      <c r="H5" s="24" t="s">
        <v>2</v>
      </c>
      <c r="I5" s="24"/>
      <c r="J5" s="24"/>
      <c r="K5" s="24"/>
      <c r="M5" s="24" t="s">
        <v>3</v>
      </c>
      <c r="N5" s="24"/>
      <c r="O5" s="24"/>
      <c r="P5" s="24"/>
      <c r="R5" s="24" t="s">
        <v>4</v>
      </c>
      <c r="S5" s="24"/>
      <c r="T5" s="24"/>
    </row>
    <row r="6" spans="1:20" ht="120">
      <c r="A6" s="6" t="s">
        <v>150</v>
      </c>
      <c r="B6" s="6" t="s">
        <v>151</v>
      </c>
      <c r="C6" s="6" t="s">
        <v>152</v>
      </c>
      <c r="D6" s="6" t="s">
        <v>164</v>
      </c>
      <c r="E6" s="6" t="s">
        <v>222</v>
      </c>
      <c r="F6" s="6" t="s">
        <v>223</v>
      </c>
      <c r="G6" s="6"/>
      <c r="H6" s="6" t="s">
        <v>5</v>
      </c>
      <c r="I6" s="6" t="s">
        <v>6</v>
      </c>
      <c r="J6" s="6" t="s">
        <v>7</v>
      </c>
      <c r="K6" s="6" t="s">
        <v>8</v>
      </c>
      <c r="L6" s="6"/>
      <c r="M6" s="6" t="s">
        <v>5</v>
      </c>
      <c r="N6" s="6" t="s">
        <v>6</v>
      </c>
      <c r="O6" s="6" t="s">
        <v>7</v>
      </c>
      <c r="P6" s="6" t="s">
        <v>8</v>
      </c>
      <c r="Q6" s="6"/>
      <c r="R6" s="6" t="s">
        <v>9</v>
      </c>
      <c r="S6" s="6" t="s">
        <v>10</v>
      </c>
      <c r="T6" s="6" t="s">
        <v>11</v>
      </c>
    </row>
    <row r="7" spans="1:20">
      <c r="A7" s="6" t="s">
        <v>208</v>
      </c>
      <c r="B7" s="26">
        <v>0</v>
      </c>
      <c r="C7" s="26">
        <v>0</v>
      </c>
      <c r="D7" s="4">
        <v>0</v>
      </c>
      <c r="E7" s="4">
        <v>0</v>
      </c>
      <c r="F7" s="4">
        <v>0</v>
      </c>
      <c r="G7" s="39"/>
      <c r="H7" s="27">
        <v>0</v>
      </c>
      <c r="I7" s="27">
        <v>0</v>
      </c>
      <c r="J7" s="27">
        <v>0</v>
      </c>
      <c r="K7" s="4">
        <v>0</v>
      </c>
      <c r="L7" s="4"/>
      <c r="M7" s="27">
        <v>0</v>
      </c>
      <c r="N7" s="27">
        <v>0</v>
      </c>
      <c r="O7" s="27">
        <v>0</v>
      </c>
      <c r="P7" s="4">
        <v>0</v>
      </c>
      <c r="Q7" s="4"/>
      <c r="R7" s="27">
        <v>0</v>
      </c>
      <c r="S7" s="28">
        <v>0</v>
      </c>
      <c r="T7" s="28">
        <v>0</v>
      </c>
    </row>
    <row r="8" spans="1:20">
      <c r="A8" s="25" t="s">
        <v>24</v>
      </c>
      <c r="B8" s="26">
        <v>1.5880399999999999E-2</v>
      </c>
      <c r="C8" s="26">
        <v>1.57255E-2</v>
      </c>
      <c r="D8" s="4">
        <v>12973.271249999998</v>
      </c>
      <c r="E8" s="4">
        <v>-364422.73700000002</v>
      </c>
      <c r="F8" s="4">
        <v>-296900</v>
      </c>
      <c r="G8" s="39"/>
      <c r="H8" s="27">
        <v>318</v>
      </c>
      <c r="I8" s="27">
        <v>14753</v>
      </c>
      <c r="J8" s="27">
        <v>79100</v>
      </c>
      <c r="K8" s="4">
        <v>173311</v>
      </c>
      <c r="L8" s="4"/>
      <c r="M8" s="27">
        <v>3843</v>
      </c>
      <c r="N8" s="27">
        <v>14245</v>
      </c>
      <c r="O8" s="27">
        <v>0</v>
      </c>
      <c r="P8" s="4">
        <v>11285</v>
      </c>
      <c r="Q8" s="4"/>
      <c r="R8" s="27">
        <v>21963</v>
      </c>
      <c r="S8" s="28">
        <v>99999</v>
      </c>
      <c r="T8" s="28">
        <v>121961</v>
      </c>
    </row>
    <row r="9" spans="1:20">
      <c r="A9" s="25" t="s">
        <v>25</v>
      </c>
      <c r="B9" s="26">
        <v>2.8471999999999998E-3</v>
      </c>
      <c r="C9" s="26">
        <v>2.8473999999999999E-3</v>
      </c>
      <c r="D9" s="4">
        <v>2325.9787500000002</v>
      </c>
      <c r="E9" s="4">
        <v>-65985.647599999997</v>
      </c>
      <c r="F9" s="4">
        <v>-53231</v>
      </c>
      <c r="G9" s="39"/>
      <c r="H9" s="27">
        <v>57</v>
      </c>
      <c r="I9" s="27">
        <v>2645</v>
      </c>
      <c r="J9" s="27">
        <v>14182</v>
      </c>
      <c r="K9" s="4">
        <v>618</v>
      </c>
      <c r="L9" s="4"/>
      <c r="M9" s="27">
        <v>689</v>
      </c>
      <c r="N9" s="27">
        <v>2554</v>
      </c>
      <c r="O9" s="27">
        <v>0</v>
      </c>
      <c r="P9" s="4">
        <v>412</v>
      </c>
      <c r="Q9" s="4"/>
      <c r="R9" s="27">
        <v>3938</v>
      </c>
      <c r="S9" s="28">
        <v>-1546</v>
      </c>
      <c r="T9" s="28">
        <v>2392</v>
      </c>
    </row>
    <row r="10" spans="1:20">
      <c r="A10" s="25" t="s">
        <v>26</v>
      </c>
      <c r="B10" s="26">
        <v>1.4815E-3</v>
      </c>
      <c r="C10" s="26">
        <v>1.5223999999999999E-3</v>
      </c>
      <c r="D10" s="4">
        <v>1210.29025</v>
      </c>
      <c r="E10" s="4">
        <v>-35280.097600000001</v>
      </c>
      <c r="F10" s="4">
        <v>-27698</v>
      </c>
      <c r="G10" s="39"/>
      <c r="H10" s="27">
        <v>29.63</v>
      </c>
      <c r="I10" s="27">
        <v>1376</v>
      </c>
      <c r="J10" s="27">
        <v>7379</v>
      </c>
      <c r="K10" s="4">
        <v>692</v>
      </c>
      <c r="L10" s="4"/>
      <c r="M10" s="27">
        <v>359</v>
      </c>
      <c r="N10" s="27">
        <v>1329</v>
      </c>
      <c r="O10" s="27">
        <v>0</v>
      </c>
      <c r="P10" s="4">
        <v>102</v>
      </c>
      <c r="Q10" s="4"/>
      <c r="R10" s="27">
        <v>2049</v>
      </c>
      <c r="S10" s="28">
        <v>-106</v>
      </c>
      <c r="T10" s="28">
        <v>1943</v>
      </c>
    </row>
    <row r="11" spans="1:20">
      <c r="A11" s="25" t="s">
        <v>27</v>
      </c>
      <c r="B11" s="26">
        <v>1.7148E-3</v>
      </c>
      <c r="C11" s="26">
        <v>1.7566999999999999E-3</v>
      </c>
      <c r="D11" s="4">
        <v>1400.8981999999999</v>
      </c>
      <c r="E11" s="4">
        <v>-40709.765800000001</v>
      </c>
      <c r="F11" s="4">
        <v>-32060</v>
      </c>
      <c r="G11" s="39"/>
      <c r="H11" s="27">
        <v>34</v>
      </c>
      <c r="I11" s="27">
        <v>1593</v>
      </c>
      <c r="J11" s="27">
        <v>8541</v>
      </c>
      <c r="K11" s="4">
        <v>905</v>
      </c>
      <c r="L11" s="4"/>
      <c r="M11" s="27">
        <v>415</v>
      </c>
      <c r="N11" s="27">
        <v>1538</v>
      </c>
      <c r="O11" s="27">
        <v>0</v>
      </c>
      <c r="P11" s="4">
        <v>117</v>
      </c>
      <c r="Q11" s="4"/>
      <c r="R11" s="27">
        <v>2372</v>
      </c>
      <c r="S11" s="28">
        <v>-122</v>
      </c>
      <c r="T11" s="28">
        <v>2249</v>
      </c>
    </row>
    <row r="12" spans="1:20">
      <c r="A12" s="25" t="s">
        <v>28</v>
      </c>
      <c r="B12" s="26">
        <v>3.5569999999999998E-3</v>
      </c>
      <c r="C12" s="26">
        <v>3.5098999999999998E-3</v>
      </c>
      <c r="D12" s="4">
        <v>2905.8015</v>
      </c>
      <c r="E12" s="4">
        <v>-81338.422599999991</v>
      </c>
      <c r="F12" s="4">
        <v>-66502</v>
      </c>
      <c r="G12" s="39"/>
      <c r="H12" s="27">
        <v>71.14</v>
      </c>
      <c r="I12" s="27">
        <v>3304</v>
      </c>
      <c r="J12" s="27">
        <v>17717</v>
      </c>
      <c r="K12" s="4">
        <v>0</v>
      </c>
      <c r="L12" s="4"/>
      <c r="M12" s="27">
        <v>861</v>
      </c>
      <c r="N12" s="27">
        <v>3191</v>
      </c>
      <c r="O12" s="27">
        <v>0</v>
      </c>
      <c r="P12" s="4">
        <v>2159</v>
      </c>
      <c r="Q12" s="4"/>
      <c r="R12" s="27">
        <v>4919</v>
      </c>
      <c r="S12" s="28">
        <v>-1633</v>
      </c>
      <c r="T12" s="28">
        <v>3287</v>
      </c>
    </row>
    <row r="13" spans="1:20">
      <c r="A13" s="25" t="s">
        <v>29</v>
      </c>
      <c r="B13" s="26">
        <v>2.8322E-3</v>
      </c>
      <c r="C13" s="26">
        <v>2.6254E-3</v>
      </c>
      <c r="D13" s="4">
        <v>2313.69985</v>
      </c>
      <c r="E13" s="4">
        <v>-60841.0196</v>
      </c>
      <c r="F13" s="4">
        <v>-52951</v>
      </c>
      <c r="G13" s="39"/>
      <c r="H13" s="27">
        <v>57</v>
      </c>
      <c r="I13" s="27">
        <v>2631</v>
      </c>
      <c r="J13" s="27">
        <v>14107</v>
      </c>
      <c r="K13" s="4">
        <v>2219</v>
      </c>
      <c r="L13" s="4"/>
      <c r="M13" s="27">
        <v>685</v>
      </c>
      <c r="N13" s="27">
        <v>2540</v>
      </c>
      <c r="O13" s="27">
        <v>0</v>
      </c>
      <c r="P13" s="4">
        <v>3563</v>
      </c>
      <c r="Q13" s="4"/>
      <c r="R13" s="27">
        <v>3917</v>
      </c>
      <c r="S13" s="28">
        <v>49</v>
      </c>
      <c r="T13" s="28">
        <v>3966</v>
      </c>
    </row>
    <row r="14" spans="1:20">
      <c r="A14" s="25" t="s">
        <v>30</v>
      </c>
      <c r="B14" s="26">
        <v>4.4989000000000001E-3</v>
      </c>
      <c r="C14" s="26">
        <v>4.2408999999999997E-3</v>
      </c>
      <c r="D14" s="4">
        <v>3675.28125</v>
      </c>
      <c r="E14" s="4">
        <v>-98278.616599999994</v>
      </c>
      <c r="F14" s="4">
        <v>-84111</v>
      </c>
      <c r="G14" s="39"/>
      <c r="H14" s="27">
        <v>90</v>
      </c>
      <c r="I14" s="27">
        <v>4179</v>
      </c>
      <c r="J14" s="27">
        <v>22409</v>
      </c>
      <c r="K14" s="4">
        <v>2424</v>
      </c>
      <c r="L14" s="4"/>
      <c r="M14" s="27">
        <v>1089</v>
      </c>
      <c r="N14" s="27">
        <v>4036</v>
      </c>
      <c r="O14" s="27">
        <v>0</v>
      </c>
      <c r="P14" s="4">
        <v>4364</v>
      </c>
      <c r="Q14" s="4"/>
      <c r="R14" s="27">
        <v>6222</v>
      </c>
      <c r="S14" s="28">
        <v>615</v>
      </c>
      <c r="T14" s="28">
        <v>6837</v>
      </c>
    </row>
    <row r="15" spans="1:20">
      <c r="A15" s="25" t="s">
        <v>31</v>
      </c>
      <c r="B15" s="26">
        <v>1.1913E-3</v>
      </c>
      <c r="C15" s="26">
        <v>1.1998E-3</v>
      </c>
      <c r="D15" s="4">
        <v>973.19074999999987</v>
      </c>
      <c r="E15" s="4">
        <v>-27804.165199999999</v>
      </c>
      <c r="F15" s="4">
        <v>-22273</v>
      </c>
      <c r="G15" s="39"/>
      <c r="H15" s="27">
        <v>24</v>
      </c>
      <c r="I15" s="27">
        <v>1107</v>
      </c>
      <c r="J15" s="27">
        <v>5934</v>
      </c>
      <c r="K15" s="4">
        <v>387</v>
      </c>
      <c r="L15" s="4"/>
      <c r="M15" s="27">
        <v>288</v>
      </c>
      <c r="N15" s="27">
        <v>1069</v>
      </c>
      <c r="O15" s="27">
        <v>0</v>
      </c>
      <c r="P15" s="4">
        <v>54</v>
      </c>
      <c r="Q15" s="4"/>
      <c r="R15" s="27">
        <v>1648</v>
      </c>
      <c r="S15" s="28">
        <v>-7</v>
      </c>
      <c r="T15" s="28">
        <v>1641</v>
      </c>
    </row>
    <row r="16" spans="1:20">
      <c r="A16" s="25" t="s">
        <v>32</v>
      </c>
      <c r="B16" s="26">
        <v>2.5176999999999999E-3</v>
      </c>
      <c r="C16" s="26">
        <v>2.5879000000000002E-3</v>
      </c>
      <c r="D16" s="4">
        <v>2056.7723999999998</v>
      </c>
      <c r="E16" s="4">
        <v>-59971.994600000005</v>
      </c>
      <c r="F16" s="4">
        <v>-47071</v>
      </c>
      <c r="G16" s="39"/>
      <c r="H16" s="27">
        <v>50</v>
      </c>
      <c r="I16" s="27">
        <v>2339</v>
      </c>
      <c r="J16" s="27">
        <v>12541</v>
      </c>
      <c r="K16" s="4">
        <v>1187</v>
      </c>
      <c r="L16" s="4"/>
      <c r="M16" s="27">
        <v>609</v>
      </c>
      <c r="N16" s="27">
        <v>2258</v>
      </c>
      <c r="O16" s="27">
        <v>0</v>
      </c>
      <c r="P16" s="4">
        <v>439</v>
      </c>
      <c r="Q16" s="4"/>
      <c r="R16" s="27">
        <v>3482</v>
      </c>
      <c r="S16" s="28">
        <v>-1669</v>
      </c>
      <c r="T16" s="28">
        <v>1813</v>
      </c>
    </row>
    <row r="17" spans="1:20">
      <c r="A17" s="25" t="s">
        <v>33</v>
      </c>
      <c r="B17" s="26">
        <v>1.9386E-2</v>
      </c>
      <c r="C17" s="26">
        <v>2.1004100000000001E-2</v>
      </c>
      <c r="D17" s="4">
        <v>15837.151349999998</v>
      </c>
      <c r="E17" s="4">
        <v>-486749.01340000005</v>
      </c>
      <c r="F17" s="4">
        <v>-362441</v>
      </c>
      <c r="G17" s="39"/>
      <c r="H17" s="27">
        <v>387.72</v>
      </c>
      <c r="I17" s="27">
        <v>18010</v>
      </c>
      <c r="J17" s="27">
        <v>96562</v>
      </c>
      <c r="K17" s="4">
        <v>27371</v>
      </c>
      <c r="L17" s="4"/>
      <c r="M17" s="27">
        <v>4691</v>
      </c>
      <c r="N17" s="27">
        <v>17389</v>
      </c>
      <c r="O17" s="27">
        <v>0</v>
      </c>
      <c r="P17" s="4">
        <v>1414</v>
      </c>
      <c r="Q17" s="4"/>
      <c r="R17" s="27">
        <v>26811</v>
      </c>
      <c r="S17" s="28">
        <v>4716</v>
      </c>
      <c r="T17" s="28">
        <v>31527</v>
      </c>
    </row>
    <row r="18" spans="1:20">
      <c r="A18" s="25" t="s">
        <v>34</v>
      </c>
      <c r="B18" s="26">
        <v>3.46618E-2</v>
      </c>
      <c r="C18" s="26">
        <v>3.4609599999999997E-2</v>
      </c>
      <c r="D18" s="4">
        <v>28316.474249999996</v>
      </c>
      <c r="E18" s="4">
        <v>-802042.87040000013</v>
      </c>
      <c r="F18" s="4">
        <v>-648037</v>
      </c>
      <c r="G18" s="39"/>
      <c r="H18" s="27">
        <v>693</v>
      </c>
      <c r="I18" s="27">
        <v>32201</v>
      </c>
      <c r="J18" s="27">
        <v>172650</v>
      </c>
      <c r="K18" s="4">
        <v>0</v>
      </c>
      <c r="L18" s="4"/>
      <c r="M18" s="27">
        <v>8388</v>
      </c>
      <c r="N18" s="27">
        <v>31092</v>
      </c>
      <c r="O18" s="27">
        <v>0</v>
      </c>
      <c r="P18" s="4">
        <v>28739</v>
      </c>
      <c r="Q18" s="4"/>
      <c r="R18" s="27">
        <v>47937</v>
      </c>
      <c r="S18" s="28">
        <v>-28500</v>
      </c>
      <c r="T18" s="28">
        <v>19438</v>
      </c>
    </row>
    <row r="19" spans="1:20">
      <c r="A19" s="25" t="s">
        <v>35</v>
      </c>
      <c r="B19" s="26">
        <v>1.0696499999999999E-2</v>
      </c>
      <c r="C19" s="26">
        <v>8.3555000000000001E-3</v>
      </c>
      <c r="D19" s="4">
        <v>8738.3182500000003</v>
      </c>
      <c r="E19" s="4">
        <v>-193630.35699999999</v>
      </c>
      <c r="F19" s="4">
        <v>-199982</v>
      </c>
      <c r="G19" s="39"/>
      <c r="H19" s="27">
        <v>214</v>
      </c>
      <c r="I19" s="27">
        <v>9937</v>
      </c>
      <c r="J19" s="27">
        <v>53279</v>
      </c>
      <c r="K19" s="4">
        <v>0</v>
      </c>
      <c r="L19" s="4"/>
      <c r="M19" s="27">
        <v>2589</v>
      </c>
      <c r="N19" s="27">
        <v>9595</v>
      </c>
      <c r="O19" s="27">
        <v>0</v>
      </c>
      <c r="P19" s="4">
        <v>46343</v>
      </c>
      <c r="Q19" s="4"/>
      <c r="R19" s="27">
        <v>14793</v>
      </c>
      <c r="S19" s="28">
        <v>-26324</v>
      </c>
      <c r="T19" s="28">
        <v>-11531</v>
      </c>
    </row>
    <row r="20" spans="1:20">
      <c r="A20" s="25" t="s">
        <v>36</v>
      </c>
      <c r="B20" s="26">
        <v>2.39884E-2</v>
      </c>
      <c r="C20" s="26">
        <v>2.2662600000000001E-2</v>
      </c>
      <c r="D20" s="4">
        <v>19597.03</v>
      </c>
      <c r="E20" s="4">
        <v>-525183.09240000008</v>
      </c>
      <c r="F20" s="4">
        <v>-448487</v>
      </c>
      <c r="G20" s="39"/>
      <c r="H20" s="27">
        <v>480</v>
      </c>
      <c r="I20" s="27">
        <v>22285</v>
      </c>
      <c r="J20" s="27">
        <v>119486</v>
      </c>
      <c r="K20" s="4">
        <v>276</v>
      </c>
      <c r="L20" s="4"/>
      <c r="M20" s="27">
        <v>5805</v>
      </c>
      <c r="N20" s="27">
        <v>21518</v>
      </c>
      <c r="O20" s="27">
        <v>0</v>
      </c>
      <c r="P20" s="4">
        <v>32965</v>
      </c>
      <c r="Q20" s="4"/>
      <c r="R20" s="27">
        <v>33176</v>
      </c>
      <c r="S20" s="28">
        <v>-16866</v>
      </c>
      <c r="T20" s="28">
        <v>16310</v>
      </c>
    </row>
    <row r="21" spans="1:20">
      <c r="A21" s="25" t="s">
        <v>37</v>
      </c>
      <c r="B21" s="26">
        <v>7.5778E-3</v>
      </c>
      <c r="C21" s="26">
        <v>7.2118E-3</v>
      </c>
      <c r="D21" s="4">
        <v>6190.6034999999993</v>
      </c>
      <c r="E21" s="4">
        <v>-167126.25320000001</v>
      </c>
      <c r="F21" s="4">
        <v>-141675</v>
      </c>
      <c r="G21" s="39"/>
      <c r="H21" s="27">
        <v>152</v>
      </c>
      <c r="I21" s="27">
        <v>7040</v>
      </c>
      <c r="J21" s="27">
        <v>37745</v>
      </c>
      <c r="K21" s="4">
        <v>3800</v>
      </c>
      <c r="L21" s="4"/>
      <c r="M21" s="27">
        <v>1834</v>
      </c>
      <c r="N21" s="27">
        <v>6797</v>
      </c>
      <c r="O21" s="27">
        <v>0</v>
      </c>
      <c r="P21" s="4">
        <v>7320</v>
      </c>
      <c r="Q21" s="4"/>
      <c r="R21" s="27">
        <v>10480</v>
      </c>
      <c r="S21" s="28">
        <v>-5091</v>
      </c>
      <c r="T21" s="28">
        <v>5389</v>
      </c>
    </row>
    <row r="22" spans="1:20">
      <c r="A22" s="25" t="s">
        <v>38</v>
      </c>
      <c r="B22" s="26">
        <v>1.103E-3</v>
      </c>
      <c r="C22" s="26">
        <v>9.5220000000000005E-4</v>
      </c>
      <c r="D22" s="4">
        <v>901.09034999999994</v>
      </c>
      <c r="E22" s="4">
        <v>-22066.282800000001</v>
      </c>
      <c r="F22" s="4">
        <v>-20622</v>
      </c>
      <c r="G22" s="39"/>
      <c r="H22" s="27">
        <v>22</v>
      </c>
      <c r="I22" s="27">
        <v>1025</v>
      </c>
      <c r="J22" s="27">
        <v>5494</v>
      </c>
      <c r="K22" s="4">
        <v>660</v>
      </c>
      <c r="L22" s="4"/>
      <c r="M22" s="27">
        <v>267</v>
      </c>
      <c r="N22" s="27">
        <v>989</v>
      </c>
      <c r="O22" s="27">
        <v>0</v>
      </c>
      <c r="P22" s="4">
        <v>2551</v>
      </c>
      <c r="Q22" s="4"/>
      <c r="R22" s="27">
        <v>1525</v>
      </c>
      <c r="S22" s="28">
        <v>142</v>
      </c>
      <c r="T22" s="28">
        <v>1667</v>
      </c>
    </row>
    <row r="23" spans="1:20">
      <c r="A23" s="25" t="s">
        <v>39</v>
      </c>
      <c r="B23" s="26">
        <v>1.33673E-2</v>
      </c>
      <c r="C23" s="26">
        <v>1.09128E-2</v>
      </c>
      <c r="D23" s="4">
        <v>10920.239250000001</v>
      </c>
      <c r="E23" s="4">
        <v>-252893.22719999999</v>
      </c>
      <c r="F23" s="4">
        <v>-249915</v>
      </c>
      <c r="G23" s="39"/>
      <c r="H23" s="27">
        <v>267</v>
      </c>
      <c r="I23" s="27">
        <v>12418</v>
      </c>
      <c r="J23" s="27">
        <v>66583</v>
      </c>
      <c r="K23" s="4">
        <v>1177</v>
      </c>
      <c r="L23" s="4"/>
      <c r="M23" s="27">
        <v>3235</v>
      </c>
      <c r="N23" s="27">
        <v>11990</v>
      </c>
      <c r="O23" s="27">
        <v>0</v>
      </c>
      <c r="P23" s="4">
        <v>41519</v>
      </c>
      <c r="Q23" s="4"/>
      <c r="R23" s="27">
        <v>18487</v>
      </c>
      <c r="S23" s="28">
        <v>-14988</v>
      </c>
      <c r="T23" s="28">
        <v>3499</v>
      </c>
    </row>
    <row r="24" spans="1:20">
      <c r="A24" s="25" t="s">
        <v>40</v>
      </c>
      <c r="B24" s="26">
        <v>1.7351999999999999E-3</v>
      </c>
      <c r="C24" s="26">
        <v>1.6876E-3</v>
      </c>
      <c r="D24" s="4">
        <v>1417.5149999999999</v>
      </c>
      <c r="E24" s="4">
        <v>-39108.4424</v>
      </c>
      <c r="F24" s="4">
        <v>-32441</v>
      </c>
      <c r="G24" s="39"/>
      <c r="H24" s="27">
        <v>35</v>
      </c>
      <c r="I24" s="27">
        <v>1612</v>
      </c>
      <c r="J24" s="27">
        <v>8643</v>
      </c>
      <c r="K24" s="4">
        <v>89</v>
      </c>
      <c r="L24" s="4"/>
      <c r="M24" s="27">
        <v>420</v>
      </c>
      <c r="N24" s="27">
        <v>1556</v>
      </c>
      <c r="O24" s="27">
        <v>0</v>
      </c>
      <c r="P24" s="4">
        <v>1071</v>
      </c>
      <c r="Q24" s="4"/>
      <c r="R24" s="27">
        <v>2400</v>
      </c>
      <c r="S24" s="28">
        <v>-1594</v>
      </c>
      <c r="T24" s="28">
        <v>806</v>
      </c>
    </row>
    <row r="25" spans="1:20">
      <c r="A25" s="25" t="s">
        <v>41</v>
      </c>
      <c r="B25" s="26">
        <v>1.6867199999999999E-2</v>
      </c>
      <c r="C25" s="26">
        <v>1.65814E-2</v>
      </c>
      <c r="D25" s="4">
        <v>13779.397799999999</v>
      </c>
      <c r="E25" s="4">
        <v>-384257.36359999998</v>
      </c>
      <c r="F25" s="4">
        <v>-315349</v>
      </c>
      <c r="G25" s="39"/>
      <c r="H25" s="27">
        <v>337</v>
      </c>
      <c r="I25" s="27">
        <v>15670</v>
      </c>
      <c r="J25" s="27">
        <v>84016</v>
      </c>
      <c r="K25" s="4">
        <v>0</v>
      </c>
      <c r="L25" s="4"/>
      <c r="M25" s="27">
        <v>4082</v>
      </c>
      <c r="N25" s="27">
        <v>15130</v>
      </c>
      <c r="O25" s="27">
        <v>0</v>
      </c>
      <c r="P25" s="4">
        <v>8888</v>
      </c>
      <c r="Q25" s="4"/>
      <c r="R25" s="27">
        <v>23327</v>
      </c>
      <c r="S25" s="28">
        <v>-6759</v>
      </c>
      <c r="T25" s="28">
        <v>16569</v>
      </c>
    </row>
    <row r="26" spans="1:20">
      <c r="A26" s="25" t="s">
        <v>42</v>
      </c>
      <c r="B26" s="26">
        <v>8.1905999999999993E-3</v>
      </c>
      <c r="C26" s="26">
        <v>8.4030000000000007E-3</v>
      </c>
      <c r="D26" s="4">
        <v>6691.1587499999987</v>
      </c>
      <c r="E26" s="4">
        <v>-194731.122</v>
      </c>
      <c r="F26" s="4">
        <v>-153131</v>
      </c>
      <c r="G26" s="39"/>
      <c r="H26" s="27">
        <v>164</v>
      </c>
      <c r="I26" s="27">
        <v>7609</v>
      </c>
      <c r="J26" s="27">
        <v>40797</v>
      </c>
      <c r="K26" s="4">
        <v>3593</v>
      </c>
      <c r="L26" s="4"/>
      <c r="M26" s="27">
        <v>1982</v>
      </c>
      <c r="N26" s="27">
        <v>7347</v>
      </c>
      <c r="O26" s="27">
        <v>0</v>
      </c>
      <c r="P26" s="4">
        <v>1438</v>
      </c>
      <c r="Q26" s="4"/>
      <c r="R26" s="27">
        <v>11328</v>
      </c>
      <c r="S26" s="28">
        <v>-1210</v>
      </c>
      <c r="T26" s="28">
        <v>10117</v>
      </c>
    </row>
    <row r="27" spans="1:20">
      <c r="A27" s="25" t="s">
        <v>43</v>
      </c>
      <c r="B27" s="26">
        <v>3.8235000000000001E-3</v>
      </c>
      <c r="C27" s="26">
        <v>3.7967000000000001E-3</v>
      </c>
      <c r="D27" s="4">
        <v>3123.5865000000003</v>
      </c>
      <c r="E27" s="4">
        <v>-87984.7258</v>
      </c>
      <c r="F27" s="4">
        <v>-71484</v>
      </c>
      <c r="G27" s="39"/>
      <c r="H27" s="27">
        <v>76.47</v>
      </c>
      <c r="I27" s="27">
        <v>3552</v>
      </c>
      <c r="J27" s="27">
        <v>19045</v>
      </c>
      <c r="K27" s="4">
        <v>62</v>
      </c>
      <c r="L27" s="4"/>
      <c r="M27" s="27">
        <v>925</v>
      </c>
      <c r="N27" s="27">
        <v>3430</v>
      </c>
      <c r="O27" s="27">
        <v>0</v>
      </c>
      <c r="P27" s="4">
        <v>2434</v>
      </c>
      <c r="Q27" s="4"/>
      <c r="R27" s="27">
        <v>5288</v>
      </c>
      <c r="S27" s="28">
        <v>-1532</v>
      </c>
      <c r="T27" s="28">
        <v>3756</v>
      </c>
    </row>
    <row r="28" spans="1:20">
      <c r="A28" s="25" t="s">
        <v>44</v>
      </c>
      <c r="B28" s="26">
        <v>1.5716E-3</v>
      </c>
      <c r="C28" s="26">
        <v>1.6087E-3</v>
      </c>
      <c r="D28" s="4">
        <v>1283.895</v>
      </c>
      <c r="E28" s="4">
        <v>-37280.013800000001</v>
      </c>
      <c r="F28" s="4">
        <v>-29383</v>
      </c>
      <c r="G28" s="39"/>
      <c r="H28" s="27">
        <v>31</v>
      </c>
      <c r="I28" s="27">
        <v>1460</v>
      </c>
      <c r="J28" s="27">
        <v>7828</v>
      </c>
      <c r="K28" s="4">
        <v>987</v>
      </c>
      <c r="L28" s="4"/>
      <c r="M28" s="27">
        <v>380</v>
      </c>
      <c r="N28" s="27">
        <v>1410</v>
      </c>
      <c r="O28" s="27">
        <v>0</v>
      </c>
      <c r="P28" s="4">
        <v>128</v>
      </c>
      <c r="Q28" s="4"/>
      <c r="R28" s="27">
        <v>2174</v>
      </c>
      <c r="S28" s="28">
        <v>-76</v>
      </c>
      <c r="T28" s="28">
        <v>2098</v>
      </c>
    </row>
    <row r="29" spans="1:20">
      <c r="A29" s="25" t="s">
        <v>45</v>
      </c>
      <c r="B29" s="26">
        <v>1.5135000000000001E-3</v>
      </c>
      <c r="C29" s="26">
        <v>1.588E-3</v>
      </c>
      <c r="D29" s="4">
        <v>1236.4362500000002</v>
      </c>
      <c r="E29" s="4">
        <v>-36800.311999999998</v>
      </c>
      <c r="F29" s="4">
        <v>-28296</v>
      </c>
      <c r="G29" s="39"/>
      <c r="H29" s="27">
        <v>30</v>
      </c>
      <c r="I29" s="27">
        <v>1406</v>
      </c>
      <c r="J29" s="27">
        <v>7539</v>
      </c>
      <c r="K29" s="4">
        <v>2566</v>
      </c>
      <c r="L29" s="4"/>
      <c r="M29" s="27">
        <v>366</v>
      </c>
      <c r="N29" s="27">
        <v>1358</v>
      </c>
      <c r="O29" s="27">
        <v>0</v>
      </c>
      <c r="P29" s="4">
        <v>81</v>
      </c>
      <c r="Q29" s="4"/>
      <c r="R29" s="27">
        <v>2093</v>
      </c>
      <c r="S29" s="28">
        <v>1215</v>
      </c>
      <c r="T29" s="28">
        <v>3308</v>
      </c>
    </row>
    <row r="30" spans="1:20">
      <c r="A30" s="25" t="s">
        <v>46</v>
      </c>
      <c r="B30" s="26">
        <v>6.5862000000000004E-3</v>
      </c>
      <c r="C30" s="26">
        <v>6.7035999999999997E-3</v>
      </c>
      <c r="D30" s="4">
        <v>5380.4966999999997</v>
      </c>
      <c r="E30" s="4">
        <v>-155349.22639999999</v>
      </c>
      <c r="F30" s="4">
        <v>-123136</v>
      </c>
      <c r="G30" s="39"/>
      <c r="H30" s="27">
        <v>132</v>
      </c>
      <c r="I30" s="27">
        <v>6119</v>
      </c>
      <c r="J30" s="27">
        <v>32806</v>
      </c>
      <c r="K30" s="4">
        <v>1986</v>
      </c>
      <c r="L30" s="4"/>
      <c r="M30" s="27">
        <v>1594</v>
      </c>
      <c r="N30" s="27">
        <v>5908</v>
      </c>
      <c r="O30" s="27">
        <v>0</v>
      </c>
      <c r="P30" s="4">
        <v>3022</v>
      </c>
      <c r="Q30" s="4"/>
      <c r="R30" s="27">
        <v>9109</v>
      </c>
      <c r="S30" s="28">
        <v>-3336</v>
      </c>
      <c r="T30" s="28">
        <v>5773</v>
      </c>
    </row>
    <row r="31" spans="1:20">
      <c r="A31" s="25" t="s">
        <v>47</v>
      </c>
      <c r="B31" s="26">
        <v>4.1635999999999999E-3</v>
      </c>
      <c r="C31" s="26">
        <v>4.5163E-3</v>
      </c>
      <c r="D31" s="4">
        <v>3401.4212499999999</v>
      </c>
      <c r="E31" s="4">
        <v>-104660.7362</v>
      </c>
      <c r="F31" s="4">
        <v>-77843</v>
      </c>
      <c r="G31" s="39"/>
      <c r="H31" s="27">
        <v>83</v>
      </c>
      <c r="I31" s="27">
        <v>3868</v>
      </c>
      <c r="J31" s="27">
        <v>20739</v>
      </c>
      <c r="K31" s="4">
        <v>6561</v>
      </c>
      <c r="L31" s="4"/>
      <c r="M31" s="27">
        <v>1008</v>
      </c>
      <c r="N31" s="27">
        <v>3735</v>
      </c>
      <c r="O31" s="27">
        <v>0</v>
      </c>
      <c r="P31" s="4">
        <v>1735</v>
      </c>
      <c r="Q31" s="4"/>
      <c r="R31" s="27">
        <v>5758</v>
      </c>
      <c r="S31" s="28">
        <v>-5660</v>
      </c>
      <c r="T31" s="28">
        <v>98</v>
      </c>
    </row>
    <row r="32" spans="1:20">
      <c r="A32" s="25" t="s">
        <v>48</v>
      </c>
      <c r="B32" s="26">
        <v>1.21683E-2</v>
      </c>
      <c r="C32" s="26">
        <v>1.1118100000000001E-2</v>
      </c>
      <c r="D32" s="4">
        <v>9940.6991500000004</v>
      </c>
      <c r="E32" s="4">
        <v>-257650.84940000001</v>
      </c>
      <c r="F32" s="4">
        <v>-227499</v>
      </c>
      <c r="G32" s="39"/>
      <c r="H32" s="27">
        <v>243</v>
      </c>
      <c r="I32" s="27">
        <v>11304</v>
      </c>
      <c r="J32" s="27">
        <v>60610</v>
      </c>
      <c r="K32" s="4">
        <v>193</v>
      </c>
      <c r="L32" s="4"/>
      <c r="M32" s="27">
        <v>2945</v>
      </c>
      <c r="N32" s="27">
        <v>10915</v>
      </c>
      <c r="O32" s="27">
        <v>0</v>
      </c>
      <c r="P32" s="4">
        <v>18066</v>
      </c>
      <c r="Q32" s="4"/>
      <c r="R32" s="27">
        <v>16829</v>
      </c>
      <c r="S32" s="28">
        <v>-6784</v>
      </c>
      <c r="T32" s="28">
        <v>10045</v>
      </c>
    </row>
    <row r="33" spans="1:20">
      <c r="A33" s="25" t="s">
        <v>49</v>
      </c>
      <c r="B33" s="26">
        <v>3.3197299999999999E-2</v>
      </c>
      <c r="C33" s="26">
        <v>3.4555299999999997E-2</v>
      </c>
      <c r="D33" s="4">
        <v>27120.052200000002</v>
      </c>
      <c r="E33" s="4">
        <v>-800784.52220000012</v>
      </c>
      <c r="F33" s="4">
        <v>-620657</v>
      </c>
      <c r="G33" s="39"/>
      <c r="H33" s="27">
        <v>664</v>
      </c>
      <c r="I33" s="27">
        <v>30840</v>
      </c>
      <c r="J33" s="27">
        <v>165356</v>
      </c>
      <c r="K33" s="4">
        <v>27988</v>
      </c>
      <c r="L33" s="4"/>
      <c r="M33" s="27">
        <v>8034</v>
      </c>
      <c r="N33" s="27">
        <v>29778</v>
      </c>
      <c r="O33" s="27">
        <v>0</v>
      </c>
      <c r="P33" s="4">
        <v>189</v>
      </c>
      <c r="Q33" s="4"/>
      <c r="R33" s="27">
        <v>45912</v>
      </c>
      <c r="S33" s="28">
        <v>12930</v>
      </c>
      <c r="T33" s="28">
        <v>58842</v>
      </c>
    </row>
    <row r="34" spans="1:20">
      <c r="A34" s="25" t="s">
        <v>50</v>
      </c>
      <c r="B34" s="26">
        <v>4.1034000000000001E-3</v>
      </c>
      <c r="C34" s="26">
        <v>4.2293000000000001E-3</v>
      </c>
      <c r="D34" s="4">
        <v>3352.2248999999997</v>
      </c>
      <c r="E34" s="4">
        <v>-98009.798200000005</v>
      </c>
      <c r="F34" s="4">
        <v>-76717</v>
      </c>
      <c r="G34" s="39"/>
      <c r="H34" s="27">
        <v>82</v>
      </c>
      <c r="I34" s="27">
        <v>3812</v>
      </c>
      <c r="J34" s="27">
        <v>20439</v>
      </c>
      <c r="K34" s="4">
        <v>2902</v>
      </c>
      <c r="L34" s="4"/>
      <c r="M34" s="27">
        <v>993</v>
      </c>
      <c r="N34" s="27">
        <v>3681</v>
      </c>
      <c r="O34" s="27">
        <v>0</v>
      </c>
      <c r="P34" s="4">
        <v>0</v>
      </c>
      <c r="Q34" s="4"/>
      <c r="R34" s="27">
        <v>5675</v>
      </c>
      <c r="S34" s="28">
        <v>3084</v>
      </c>
      <c r="T34" s="28">
        <v>8759</v>
      </c>
    </row>
    <row r="35" spans="1:20">
      <c r="A35" s="25" t="s">
        <v>51</v>
      </c>
      <c r="B35" s="26">
        <v>9.5162000000000007E-3</v>
      </c>
      <c r="C35" s="26">
        <v>9.1173000000000001E-3</v>
      </c>
      <c r="D35" s="4">
        <v>7774.1212499999992</v>
      </c>
      <c r="E35" s="4">
        <v>-211284.31020000001</v>
      </c>
      <c r="F35" s="4">
        <v>-177915</v>
      </c>
      <c r="G35" s="39"/>
      <c r="H35" s="27">
        <v>190</v>
      </c>
      <c r="I35" s="27">
        <v>8841</v>
      </c>
      <c r="J35" s="27">
        <v>47400</v>
      </c>
      <c r="K35" s="4">
        <v>2644</v>
      </c>
      <c r="L35" s="4"/>
      <c r="M35" s="27">
        <v>2303</v>
      </c>
      <c r="N35" s="27">
        <v>8536</v>
      </c>
      <c r="O35" s="27">
        <v>0</v>
      </c>
      <c r="P35" s="4">
        <v>6748</v>
      </c>
      <c r="Q35" s="4"/>
      <c r="R35" s="27">
        <v>13161</v>
      </c>
      <c r="S35" s="28">
        <v>505</v>
      </c>
      <c r="T35" s="28">
        <v>13666</v>
      </c>
    </row>
    <row r="36" spans="1:20">
      <c r="A36" s="25" t="s">
        <v>52</v>
      </c>
      <c r="B36" s="26">
        <v>1.08719E-2</v>
      </c>
      <c r="C36" s="26">
        <v>1.2908599999999999E-2</v>
      </c>
      <c r="D36" s="4">
        <v>8881.637999999999</v>
      </c>
      <c r="E36" s="4">
        <v>-299143.89639999997</v>
      </c>
      <c r="F36" s="4">
        <v>-203261</v>
      </c>
      <c r="G36" s="39"/>
      <c r="H36" s="27">
        <v>217</v>
      </c>
      <c r="I36" s="27">
        <v>10100</v>
      </c>
      <c r="J36" s="27">
        <v>54153</v>
      </c>
      <c r="K36" s="4">
        <v>41077</v>
      </c>
      <c r="L36" s="4"/>
      <c r="M36" s="27">
        <v>2631</v>
      </c>
      <c r="N36" s="27">
        <v>9752</v>
      </c>
      <c r="O36" s="27">
        <v>0</v>
      </c>
      <c r="P36" s="4">
        <v>0</v>
      </c>
      <c r="Q36" s="4"/>
      <c r="R36" s="27">
        <v>15036</v>
      </c>
      <c r="S36" s="28">
        <v>42387</v>
      </c>
      <c r="T36" s="28">
        <v>57423</v>
      </c>
    </row>
    <row r="37" spans="1:20">
      <c r="A37" s="25" t="s">
        <v>53</v>
      </c>
      <c r="B37" s="26">
        <v>4.0918999999999999E-3</v>
      </c>
      <c r="C37" s="26">
        <v>4.2021000000000003E-3</v>
      </c>
      <c r="D37" s="4">
        <v>3342.8268499999995</v>
      </c>
      <c r="E37" s="4">
        <v>-97379.465400000001</v>
      </c>
      <c r="F37" s="4">
        <v>-76502</v>
      </c>
      <c r="G37" s="39"/>
      <c r="H37" s="27">
        <v>82</v>
      </c>
      <c r="I37" s="27">
        <v>3801</v>
      </c>
      <c r="J37" s="27">
        <v>20382</v>
      </c>
      <c r="K37" s="4">
        <v>1864</v>
      </c>
      <c r="L37" s="4"/>
      <c r="M37" s="27">
        <v>990</v>
      </c>
      <c r="N37" s="27">
        <v>3670</v>
      </c>
      <c r="O37" s="27">
        <v>0</v>
      </c>
      <c r="P37" s="4">
        <v>1863</v>
      </c>
      <c r="Q37" s="4"/>
      <c r="R37" s="27">
        <v>5659</v>
      </c>
      <c r="S37" s="28">
        <v>-1331</v>
      </c>
      <c r="T37" s="28">
        <v>4328</v>
      </c>
    </row>
    <row r="38" spans="1:20">
      <c r="A38" s="25" t="s">
        <v>54</v>
      </c>
      <c r="B38" s="26">
        <v>4.2513000000000004E-3</v>
      </c>
      <c r="C38" s="26">
        <v>4.1583999999999996E-3</v>
      </c>
      <c r="D38" s="4">
        <v>3473.01125</v>
      </c>
      <c r="E38" s="4">
        <v>-96366.761599999983</v>
      </c>
      <c r="F38" s="4">
        <v>-79482</v>
      </c>
      <c r="G38" s="39"/>
      <c r="H38" s="27">
        <v>85</v>
      </c>
      <c r="I38" s="27">
        <v>3949</v>
      </c>
      <c r="J38" s="27">
        <v>21176</v>
      </c>
      <c r="K38" s="4">
        <v>0</v>
      </c>
      <c r="L38" s="4"/>
      <c r="M38" s="27">
        <v>1029</v>
      </c>
      <c r="N38" s="27">
        <v>3813</v>
      </c>
      <c r="O38" s="27">
        <v>0</v>
      </c>
      <c r="P38" s="4">
        <v>2037</v>
      </c>
      <c r="Q38" s="4"/>
      <c r="R38" s="27">
        <v>5880</v>
      </c>
      <c r="S38" s="28">
        <v>-2586</v>
      </c>
      <c r="T38" s="28">
        <v>3293</v>
      </c>
    </row>
    <row r="39" spans="1:20">
      <c r="A39" s="25" t="s">
        <v>55</v>
      </c>
      <c r="B39" s="26">
        <v>3.1125E-2</v>
      </c>
      <c r="C39" s="26">
        <v>3.0139099999999999E-2</v>
      </c>
      <c r="D39" s="4">
        <v>25427.11795</v>
      </c>
      <c r="E39" s="4">
        <v>-698443.50339999993</v>
      </c>
      <c r="F39" s="4">
        <v>-581913</v>
      </c>
      <c r="G39" s="39"/>
      <c r="H39" s="27">
        <v>622.5</v>
      </c>
      <c r="I39" s="27">
        <v>28915.125</v>
      </c>
      <c r="J39" s="27">
        <v>155034</v>
      </c>
      <c r="K39" s="4">
        <v>0</v>
      </c>
      <c r="L39" s="4"/>
      <c r="M39" s="27">
        <v>7532.25</v>
      </c>
      <c r="N39" s="27">
        <v>27919.125</v>
      </c>
      <c r="O39" s="27">
        <v>0</v>
      </c>
      <c r="P39" s="4">
        <v>28285</v>
      </c>
      <c r="Q39" s="4"/>
      <c r="R39" s="27">
        <v>43045.875</v>
      </c>
      <c r="S39" s="28">
        <v>-23643</v>
      </c>
      <c r="T39" s="28">
        <v>19402</v>
      </c>
    </row>
    <row r="40" spans="1:20">
      <c r="A40" s="25" t="s">
        <v>56</v>
      </c>
      <c r="B40" s="26">
        <v>3.4244000000000002E-3</v>
      </c>
      <c r="C40" s="26">
        <v>3.5536000000000001E-3</v>
      </c>
      <c r="D40" s="4">
        <v>2797.5074999999997</v>
      </c>
      <c r="E40" s="4">
        <v>-82351.126400000008</v>
      </c>
      <c r="F40" s="4">
        <v>-64023</v>
      </c>
      <c r="G40" s="39"/>
      <c r="H40" s="27">
        <v>68</v>
      </c>
      <c r="I40" s="27">
        <v>3181</v>
      </c>
      <c r="J40" s="27">
        <v>17057</v>
      </c>
      <c r="K40" s="4">
        <v>2185</v>
      </c>
      <c r="L40" s="4"/>
      <c r="M40" s="27">
        <v>829</v>
      </c>
      <c r="N40" s="27">
        <v>3072</v>
      </c>
      <c r="O40" s="27">
        <v>0</v>
      </c>
      <c r="P40" s="4">
        <v>785</v>
      </c>
      <c r="Q40" s="4"/>
      <c r="R40" s="27">
        <v>4736</v>
      </c>
      <c r="S40" s="28">
        <v>-517</v>
      </c>
      <c r="T40" s="28">
        <v>4219</v>
      </c>
    </row>
    <row r="41" spans="1:20">
      <c r="A41" s="25" t="s">
        <v>57</v>
      </c>
      <c r="B41" s="26">
        <v>3.9605899999999999E-2</v>
      </c>
      <c r="C41" s="26">
        <v>3.9285199999999999E-2</v>
      </c>
      <c r="D41" s="4">
        <v>32355.51525</v>
      </c>
      <c r="E41" s="4">
        <v>-910395.2248000002</v>
      </c>
      <c r="F41" s="4">
        <v>-740472</v>
      </c>
      <c r="G41" s="39"/>
      <c r="H41" s="27">
        <v>792</v>
      </c>
      <c r="I41" s="27">
        <v>36794</v>
      </c>
      <c r="J41" s="27">
        <v>197277</v>
      </c>
      <c r="K41" s="4">
        <v>0</v>
      </c>
      <c r="L41" s="4"/>
      <c r="M41" s="27">
        <v>9585</v>
      </c>
      <c r="N41" s="27">
        <v>35526</v>
      </c>
      <c r="O41" s="27">
        <v>0</v>
      </c>
      <c r="P41" s="4">
        <v>11427</v>
      </c>
      <c r="Q41" s="4"/>
      <c r="R41" s="27">
        <v>54775</v>
      </c>
      <c r="S41" s="28">
        <v>-11290</v>
      </c>
      <c r="T41" s="28">
        <v>43485</v>
      </c>
    </row>
    <row r="42" spans="1:20">
      <c r="A42" s="25" t="s">
        <v>58</v>
      </c>
      <c r="B42" s="26">
        <v>5.6988999999999998E-3</v>
      </c>
      <c r="C42" s="26">
        <v>5.2674999999999996E-3</v>
      </c>
      <c r="D42" s="4">
        <v>4655.6634999999997</v>
      </c>
      <c r="E42" s="4">
        <v>-122069.045</v>
      </c>
      <c r="F42" s="4">
        <v>-106547</v>
      </c>
      <c r="G42" s="39"/>
      <c r="H42" s="27">
        <v>114</v>
      </c>
      <c r="I42" s="27">
        <v>5294</v>
      </c>
      <c r="J42" s="27">
        <v>28386</v>
      </c>
      <c r="K42" s="4">
        <v>0</v>
      </c>
      <c r="L42" s="4"/>
      <c r="M42" s="27">
        <v>1379</v>
      </c>
      <c r="N42" s="27">
        <v>5112</v>
      </c>
      <c r="O42" s="27">
        <v>0</v>
      </c>
      <c r="P42" s="4">
        <v>7956</v>
      </c>
      <c r="Q42" s="4"/>
      <c r="R42" s="27">
        <v>7882</v>
      </c>
      <c r="S42" s="28">
        <v>-4779</v>
      </c>
      <c r="T42" s="28">
        <v>3103</v>
      </c>
    </row>
    <row r="43" spans="1:20">
      <c r="A43" s="25" t="s">
        <v>59</v>
      </c>
      <c r="B43" s="26">
        <v>1.13299E-2</v>
      </c>
      <c r="C43" s="26">
        <v>1.34155E-2</v>
      </c>
      <c r="D43" s="4">
        <v>9255.8369999999995</v>
      </c>
      <c r="E43" s="4">
        <v>-310890.79700000002</v>
      </c>
      <c r="F43" s="4">
        <v>-211824</v>
      </c>
      <c r="G43" s="39"/>
      <c r="H43" s="27">
        <v>227</v>
      </c>
      <c r="I43" s="27">
        <v>10525</v>
      </c>
      <c r="J43" s="27">
        <v>56434</v>
      </c>
      <c r="K43" s="4">
        <v>42086</v>
      </c>
      <c r="L43" s="4"/>
      <c r="M43" s="27">
        <v>2742</v>
      </c>
      <c r="N43" s="27">
        <v>10163</v>
      </c>
      <c r="O43" s="27">
        <v>0</v>
      </c>
      <c r="P43" s="4">
        <v>299</v>
      </c>
      <c r="Q43" s="4"/>
      <c r="R43" s="27">
        <v>15669</v>
      </c>
      <c r="S43" s="28">
        <v>19065</v>
      </c>
      <c r="T43" s="28">
        <v>34734</v>
      </c>
    </row>
    <row r="44" spans="1:20">
      <c r="A44" s="25" t="s">
        <v>60</v>
      </c>
      <c r="B44" s="26">
        <v>9.5730000000000001E-4</v>
      </c>
      <c r="C44" s="26">
        <v>9.4289999999999999E-4</v>
      </c>
      <c r="D44" s="4">
        <v>782.0474999999999</v>
      </c>
      <c r="E44" s="4">
        <v>-21850.764599999999</v>
      </c>
      <c r="F44" s="4">
        <v>-17898</v>
      </c>
      <c r="G44" s="39"/>
      <c r="H44" s="27">
        <v>19</v>
      </c>
      <c r="I44" s="27">
        <v>889</v>
      </c>
      <c r="J44" s="27">
        <v>4768</v>
      </c>
      <c r="K44" s="4">
        <v>468</v>
      </c>
      <c r="L44" s="4"/>
      <c r="M44" s="27">
        <v>232</v>
      </c>
      <c r="N44" s="27">
        <v>859</v>
      </c>
      <c r="O44" s="27">
        <v>0</v>
      </c>
      <c r="P44" s="4">
        <v>305</v>
      </c>
      <c r="Q44" s="4"/>
      <c r="R44" s="27">
        <v>1324</v>
      </c>
      <c r="S44" s="28">
        <v>-20</v>
      </c>
      <c r="T44" s="28">
        <v>1304</v>
      </c>
    </row>
    <row r="45" spans="1:20">
      <c r="A45" s="25" t="s">
        <v>61</v>
      </c>
      <c r="B45" s="26">
        <v>6.8349999999999997E-4</v>
      </c>
      <c r="C45" s="26">
        <v>6.3060000000000004E-4</v>
      </c>
      <c r="D45" s="4">
        <v>558.35294999999996</v>
      </c>
      <c r="E45" s="4">
        <v>-14613.5244</v>
      </c>
      <c r="F45" s="4">
        <v>-12779</v>
      </c>
      <c r="G45" s="39"/>
      <c r="H45" s="27">
        <v>13.67</v>
      </c>
      <c r="I45" s="27">
        <v>635</v>
      </c>
      <c r="J45" s="27">
        <v>3405</v>
      </c>
      <c r="K45" s="4">
        <v>355</v>
      </c>
      <c r="L45" s="4"/>
      <c r="M45" s="27">
        <v>165</v>
      </c>
      <c r="N45" s="27">
        <v>613</v>
      </c>
      <c r="O45" s="27">
        <v>0</v>
      </c>
      <c r="P45" s="4">
        <v>899</v>
      </c>
      <c r="Q45" s="4"/>
      <c r="R45" s="27">
        <v>945</v>
      </c>
      <c r="S45" s="28">
        <v>-104</v>
      </c>
      <c r="T45" s="28">
        <v>841</v>
      </c>
    </row>
    <row r="46" spans="1:20">
      <c r="A46" s="25" t="s">
        <v>62</v>
      </c>
      <c r="B46" s="26">
        <v>4.3911999999999996E-3</v>
      </c>
      <c r="C46" s="26">
        <v>4.5859000000000004E-3</v>
      </c>
      <c r="D46" s="4">
        <v>3587.31</v>
      </c>
      <c r="E46" s="4">
        <v>-106273.64660000001</v>
      </c>
      <c r="F46" s="4">
        <v>-82098</v>
      </c>
      <c r="G46" s="39"/>
      <c r="H46" s="27">
        <v>88</v>
      </c>
      <c r="I46" s="27">
        <v>4079</v>
      </c>
      <c r="J46" s="27">
        <v>21873</v>
      </c>
      <c r="K46" s="4">
        <v>3293</v>
      </c>
      <c r="L46" s="4"/>
      <c r="M46" s="27">
        <v>1063</v>
      </c>
      <c r="N46" s="27">
        <v>3939</v>
      </c>
      <c r="O46" s="27">
        <v>0</v>
      </c>
      <c r="P46" s="4">
        <v>513</v>
      </c>
      <c r="Q46" s="4"/>
      <c r="R46" s="27">
        <v>6073</v>
      </c>
      <c r="S46" s="28">
        <v>-725</v>
      </c>
      <c r="T46" s="28">
        <v>5348</v>
      </c>
    </row>
    <row r="47" spans="1:20">
      <c r="A47" s="25" t="s">
        <v>63</v>
      </c>
      <c r="B47" s="26">
        <v>1.2329000000000001E-3</v>
      </c>
      <c r="C47" s="26">
        <v>1.1410999999999999E-3</v>
      </c>
      <c r="D47" s="4">
        <v>1007.2350000000001</v>
      </c>
      <c r="E47" s="4">
        <v>-26443.8514</v>
      </c>
      <c r="F47" s="4">
        <v>-23050</v>
      </c>
      <c r="G47" s="39"/>
      <c r="H47" s="27">
        <v>25</v>
      </c>
      <c r="I47" s="27">
        <v>1145</v>
      </c>
      <c r="J47" s="27">
        <v>6141</v>
      </c>
      <c r="K47" s="4">
        <v>457</v>
      </c>
      <c r="L47" s="4"/>
      <c r="M47" s="27">
        <v>298</v>
      </c>
      <c r="N47" s="27">
        <v>1106</v>
      </c>
      <c r="O47" s="27">
        <v>0</v>
      </c>
      <c r="P47" s="4">
        <v>1846</v>
      </c>
      <c r="Q47" s="4"/>
      <c r="R47" s="27">
        <v>1705</v>
      </c>
      <c r="S47" s="28">
        <v>-1740</v>
      </c>
      <c r="T47" s="28">
        <v>-35</v>
      </c>
    </row>
    <row r="48" spans="1:20">
      <c r="A48" s="25" t="s">
        <v>64</v>
      </c>
      <c r="B48" s="26">
        <v>4.39733E-2</v>
      </c>
      <c r="C48" s="26">
        <v>4.36596E-2</v>
      </c>
      <c r="D48" s="4">
        <v>35923.354050000002</v>
      </c>
      <c r="E48" s="4">
        <v>-1011767.5704</v>
      </c>
      <c r="F48" s="4">
        <v>-822125</v>
      </c>
      <c r="G48" s="39"/>
      <c r="H48" s="27">
        <v>879</v>
      </c>
      <c r="I48" s="27">
        <v>40851</v>
      </c>
      <c r="J48" s="27">
        <v>219031</v>
      </c>
      <c r="K48" s="4">
        <v>0</v>
      </c>
      <c r="L48" s="4"/>
      <c r="M48" s="27">
        <v>10642</v>
      </c>
      <c r="N48" s="27">
        <v>39444</v>
      </c>
      <c r="O48" s="27">
        <v>0</v>
      </c>
      <c r="P48" s="4">
        <v>10687</v>
      </c>
      <c r="Q48" s="4"/>
      <c r="R48" s="27">
        <v>60815</v>
      </c>
      <c r="S48" s="28">
        <v>-7278</v>
      </c>
      <c r="T48" s="28">
        <v>53537</v>
      </c>
    </row>
    <row r="49" spans="1:20">
      <c r="A49" s="25" t="s">
        <v>65</v>
      </c>
      <c r="B49" s="26">
        <v>4.2215000000000004E-3</v>
      </c>
      <c r="C49" s="26">
        <v>4.3917000000000001E-3</v>
      </c>
      <c r="D49" s="4">
        <v>3448.6900500000006</v>
      </c>
      <c r="E49" s="4">
        <v>-101773.2558</v>
      </c>
      <c r="F49" s="4">
        <v>-78925</v>
      </c>
      <c r="G49" s="39"/>
      <c r="H49" s="27">
        <v>84.43</v>
      </c>
      <c r="I49" s="27">
        <v>3922</v>
      </c>
      <c r="J49" s="27">
        <v>21027</v>
      </c>
      <c r="K49" s="4">
        <v>2879</v>
      </c>
      <c r="L49" s="4"/>
      <c r="M49" s="27">
        <v>1022</v>
      </c>
      <c r="N49" s="27">
        <v>3787</v>
      </c>
      <c r="O49" s="27">
        <v>0</v>
      </c>
      <c r="P49" s="4">
        <v>1256</v>
      </c>
      <c r="Q49" s="4"/>
      <c r="R49" s="27">
        <v>5838</v>
      </c>
      <c r="S49" s="28">
        <v>-1320</v>
      </c>
      <c r="T49" s="28">
        <v>4518</v>
      </c>
    </row>
    <row r="50" spans="1:20">
      <c r="A50" s="25" t="s">
        <v>66</v>
      </c>
      <c r="B50" s="26">
        <v>1.2143599999999999E-2</v>
      </c>
      <c r="C50" s="26">
        <v>1.2464599999999999E-2</v>
      </c>
      <c r="D50" s="4">
        <v>9920.5729499999979</v>
      </c>
      <c r="E50" s="4">
        <v>-288854.64039999997</v>
      </c>
      <c r="F50" s="4">
        <v>-227037</v>
      </c>
      <c r="G50" s="39"/>
      <c r="H50" s="27">
        <v>243</v>
      </c>
      <c r="I50" s="27">
        <v>11281</v>
      </c>
      <c r="J50" s="27">
        <v>60487</v>
      </c>
      <c r="K50" s="4">
        <v>6235</v>
      </c>
      <c r="L50" s="4"/>
      <c r="M50" s="27">
        <v>2939</v>
      </c>
      <c r="N50" s="27">
        <v>10893</v>
      </c>
      <c r="O50" s="27">
        <v>0</v>
      </c>
      <c r="P50" s="4">
        <v>2427</v>
      </c>
      <c r="Q50" s="4"/>
      <c r="R50" s="27">
        <v>16795</v>
      </c>
      <c r="S50" s="28">
        <v>4293</v>
      </c>
      <c r="T50" s="28">
        <v>21088</v>
      </c>
    </row>
    <row r="51" spans="1:20">
      <c r="A51" s="25" t="s">
        <v>23</v>
      </c>
      <c r="B51" s="26">
        <v>7.4390999999999997E-3</v>
      </c>
      <c r="C51" s="26">
        <v>7.5659999999999998E-3</v>
      </c>
      <c r="D51" s="4">
        <v>6077.2612499999996</v>
      </c>
      <c r="E51" s="4">
        <v>-175334.484</v>
      </c>
      <c r="F51" s="4">
        <v>-139081</v>
      </c>
      <c r="G51" s="39"/>
      <c r="H51" s="27">
        <v>149</v>
      </c>
      <c r="I51" s="27">
        <v>6911</v>
      </c>
      <c r="J51" s="27">
        <v>37054</v>
      </c>
      <c r="K51" s="4">
        <v>2245</v>
      </c>
      <c r="L51" s="4"/>
      <c r="M51" s="27">
        <v>1800</v>
      </c>
      <c r="N51" s="27">
        <v>6673</v>
      </c>
      <c r="O51" s="27">
        <v>0</v>
      </c>
      <c r="P51" s="4">
        <v>4267</v>
      </c>
      <c r="Q51" s="4"/>
      <c r="R51" s="27">
        <v>10288</v>
      </c>
      <c r="S51" s="28">
        <v>-2157</v>
      </c>
      <c r="T51" s="28">
        <v>8131</v>
      </c>
    </row>
    <row r="52" spans="1:20">
      <c r="A52" s="25" t="s">
        <v>67</v>
      </c>
      <c r="B52" s="26">
        <v>1.4215500000000001E-2</v>
      </c>
      <c r="C52" s="26">
        <v>1.3649100000000001E-2</v>
      </c>
      <c r="D52" s="4">
        <v>11613.179700000001</v>
      </c>
      <c r="E52" s="4">
        <v>-316304.24340000004</v>
      </c>
      <c r="F52" s="4">
        <v>-265773</v>
      </c>
      <c r="G52" s="39"/>
      <c r="H52" s="27">
        <v>284.31</v>
      </c>
      <c r="I52" s="27">
        <v>13206</v>
      </c>
      <c r="J52" s="27">
        <v>70807</v>
      </c>
      <c r="K52" s="4">
        <v>0</v>
      </c>
      <c r="L52" s="4"/>
      <c r="M52" s="27">
        <v>3440</v>
      </c>
      <c r="N52" s="27">
        <v>12751</v>
      </c>
      <c r="O52" s="27">
        <v>0</v>
      </c>
      <c r="P52" s="4">
        <v>14393</v>
      </c>
      <c r="Q52" s="4"/>
      <c r="R52" s="27">
        <v>19660</v>
      </c>
      <c r="S52" s="28">
        <v>-11680</v>
      </c>
      <c r="T52" s="28">
        <v>7980</v>
      </c>
    </row>
    <row r="53" spans="1:20">
      <c r="A53" s="25" t="s">
        <v>68</v>
      </c>
      <c r="B53" s="26">
        <v>1.8568E-3</v>
      </c>
      <c r="C53" s="26">
        <v>1.8614E-3</v>
      </c>
      <c r="D53" s="4">
        <v>1516.8702499999997</v>
      </c>
      <c r="E53" s="4">
        <v>-43136.083599999998</v>
      </c>
      <c r="F53" s="4">
        <v>-34715</v>
      </c>
      <c r="G53" s="39"/>
      <c r="H53" s="27">
        <v>37</v>
      </c>
      <c r="I53" s="27">
        <v>1725</v>
      </c>
      <c r="J53" s="27">
        <v>9249</v>
      </c>
      <c r="K53" s="4">
        <v>594</v>
      </c>
      <c r="L53" s="4"/>
      <c r="M53" s="27">
        <v>449</v>
      </c>
      <c r="N53" s="27">
        <v>1666</v>
      </c>
      <c r="O53" s="27">
        <v>0</v>
      </c>
      <c r="P53" s="4">
        <v>115</v>
      </c>
      <c r="Q53" s="4"/>
      <c r="R53" s="27">
        <v>2568</v>
      </c>
      <c r="S53" s="28">
        <v>-112</v>
      </c>
      <c r="T53" s="28">
        <v>2456</v>
      </c>
    </row>
    <row r="54" spans="1:20">
      <c r="A54" s="25" t="s">
        <v>69</v>
      </c>
      <c r="B54" s="26">
        <v>5.0083999999999997E-3</v>
      </c>
      <c r="C54" s="26">
        <v>4.7543999999999998E-3</v>
      </c>
      <c r="D54" s="4">
        <v>4091.5599999999995</v>
      </c>
      <c r="E54" s="4">
        <v>-110178.4656</v>
      </c>
      <c r="F54" s="4">
        <v>-93637</v>
      </c>
      <c r="G54" s="39"/>
      <c r="H54" s="27">
        <v>100</v>
      </c>
      <c r="I54" s="27">
        <v>4653</v>
      </c>
      <c r="J54" s="27">
        <v>24947</v>
      </c>
      <c r="K54" s="4">
        <v>2539</v>
      </c>
      <c r="L54" s="4"/>
      <c r="M54" s="27">
        <v>1212</v>
      </c>
      <c r="N54" s="27">
        <v>4493</v>
      </c>
      <c r="O54" s="27">
        <v>0</v>
      </c>
      <c r="P54" s="4">
        <v>4297</v>
      </c>
      <c r="Q54" s="4"/>
      <c r="R54" s="27">
        <v>6927</v>
      </c>
      <c r="S54" s="28">
        <v>881</v>
      </c>
      <c r="T54" s="28">
        <v>7808</v>
      </c>
    </row>
    <row r="55" spans="1:20">
      <c r="A55" s="25" t="s">
        <v>70</v>
      </c>
      <c r="B55" s="26">
        <v>4.6650000000000001E-4</v>
      </c>
      <c r="C55" s="26">
        <v>4.6450000000000001E-4</v>
      </c>
      <c r="D55" s="4">
        <v>381.07780000000002</v>
      </c>
      <c r="E55" s="4">
        <v>-10764.323</v>
      </c>
      <c r="F55" s="4">
        <v>-8722</v>
      </c>
      <c r="G55" s="39"/>
      <c r="H55" s="27">
        <v>9.33</v>
      </c>
      <c r="I55" s="27">
        <v>433</v>
      </c>
      <c r="J55" s="27">
        <v>2324</v>
      </c>
      <c r="K55" s="4">
        <v>52</v>
      </c>
      <c r="L55" s="4"/>
      <c r="M55" s="27">
        <v>113</v>
      </c>
      <c r="N55" s="27">
        <v>418</v>
      </c>
      <c r="O55" s="27">
        <v>0</v>
      </c>
      <c r="P55" s="4">
        <v>602</v>
      </c>
      <c r="Q55" s="4"/>
      <c r="R55" s="27">
        <v>645</v>
      </c>
      <c r="S55" s="28">
        <v>-228</v>
      </c>
      <c r="T55" s="28">
        <v>417</v>
      </c>
    </row>
    <row r="56" spans="1:20">
      <c r="A56" s="25" t="s">
        <v>71</v>
      </c>
      <c r="B56" s="26">
        <v>2.0577100000000001E-2</v>
      </c>
      <c r="C56" s="26">
        <v>1.9471499999999999E-2</v>
      </c>
      <c r="D56" s="4">
        <v>16810.196250000001</v>
      </c>
      <c r="E56" s="4">
        <v>-451232.54099999997</v>
      </c>
      <c r="F56" s="4">
        <v>-384709</v>
      </c>
      <c r="G56" s="39"/>
      <c r="H56" s="27">
        <v>412</v>
      </c>
      <c r="I56" s="27">
        <v>19116</v>
      </c>
      <c r="J56" s="27">
        <v>102495</v>
      </c>
      <c r="K56" s="4">
        <v>329</v>
      </c>
      <c r="L56" s="4"/>
      <c r="M56" s="27">
        <v>4980</v>
      </c>
      <c r="N56" s="27">
        <v>18458</v>
      </c>
      <c r="O56" s="27">
        <v>0</v>
      </c>
      <c r="P56" s="4">
        <v>25182</v>
      </c>
      <c r="Q56" s="4"/>
      <c r="R56" s="27">
        <v>28458</v>
      </c>
      <c r="S56" s="28">
        <v>-11646</v>
      </c>
      <c r="T56" s="28">
        <v>16812</v>
      </c>
    </row>
    <row r="57" spans="1:20">
      <c r="A57" s="25" t="s">
        <v>72</v>
      </c>
      <c r="B57" s="26">
        <v>6.6058000000000002E-3</v>
      </c>
      <c r="C57" s="26">
        <v>4.7653000000000001E-3</v>
      </c>
      <c r="D57" s="4">
        <v>5396.4840000000004</v>
      </c>
      <c r="E57" s="4">
        <v>-110431.0622</v>
      </c>
      <c r="F57" s="4">
        <v>-123502</v>
      </c>
      <c r="G57" s="39"/>
      <c r="H57" s="27">
        <v>132</v>
      </c>
      <c r="I57" s="27">
        <v>6137</v>
      </c>
      <c r="J57" s="27">
        <v>32903</v>
      </c>
      <c r="K57" s="4">
        <v>0</v>
      </c>
      <c r="L57" s="4"/>
      <c r="M57" s="27">
        <v>1599</v>
      </c>
      <c r="N57" s="27">
        <v>5925</v>
      </c>
      <c r="O57" s="27">
        <v>0</v>
      </c>
      <c r="P57" s="4">
        <v>32496</v>
      </c>
      <c r="Q57" s="4"/>
      <c r="R57" s="27">
        <v>9136</v>
      </c>
      <c r="S57" s="28">
        <v>-14442</v>
      </c>
      <c r="T57" s="28">
        <v>-5307</v>
      </c>
    </row>
    <row r="58" spans="1:20">
      <c r="A58" s="25" t="s">
        <v>73</v>
      </c>
      <c r="B58" s="26">
        <v>1.98465E-2</v>
      </c>
      <c r="C58" s="26">
        <v>1.8983E-2</v>
      </c>
      <c r="D58" s="4">
        <v>16213.324999999999</v>
      </c>
      <c r="E58" s="4">
        <v>-439912.04200000002</v>
      </c>
      <c r="F58" s="4">
        <v>-371050</v>
      </c>
      <c r="G58" s="39"/>
      <c r="H58" s="27">
        <v>396.93</v>
      </c>
      <c r="I58" s="27">
        <v>18437</v>
      </c>
      <c r="J58" s="27">
        <v>98855</v>
      </c>
      <c r="K58" s="4">
        <v>2465</v>
      </c>
      <c r="L58" s="4"/>
      <c r="M58" s="27">
        <v>4803</v>
      </c>
      <c r="N58" s="27">
        <v>17802</v>
      </c>
      <c r="O58" s="27">
        <v>0</v>
      </c>
      <c r="P58" s="4">
        <v>15881</v>
      </c>
      <c r="Q58" s="4"/>
      <c r="R58" s="27">
        <v>27448</v>
      </c>
      <c r="S58" s="28">
        <v>-10480</v>
      </c>
      <c r="T58" s="28">
        <v>16968</v>
      </c>
    </row>
    <row r="59" spans="1:20">
      <c r="A59" s="25" t="s">
        <v>74</v>
      </c>
      <c r="B59" s="26">
        <v>8.3480000000000002E-4</v>
      </c>
      <c r="C59" s="26">
        <v>1.0701E-3</v>
      </c>
      <c r="D59" s="4">
        <v>681.96749999999997</v>
      </c>
      <c r="E59" s="4">
        <v>-24798.4974</v>
      </c>
      <c r="F59" s="4">
        <v>-15607</v>
      </c>
      <c r="G59" s="39"/>
      <c r="H59" s="27">
        <v>17</v>
      </c>
      <c r="I59" s="27">
        <v>776</v>
      </c>
      <c r="J59" s="27">
        <v>4158</v>
      </c>
      <c r="K59" s="4">
        <v>3980</v>
      </c>
      <c r="L59" s="4"/>
      <c r="M59" s="27">
        <v>202</v>
      </c>
      <c r="N59" s="27">
        <v>749</v>
      </c>
      <c r="O59" s="27">
        <v>0</v>
      </c>
      <c r="P59" s="4">
        <v>897</v>
      </c>
      <c r="Q59" s="4"/>
      <c r="R59" s="27">
        <v>1155</v>
      </c>
      <c r="S59" s="28">
        <v>371</v>
      </c>
      <c r="T59" s="28">
        <v>1525</v>
      </c>
    </row>
    <row r="60" spans="1:20">
      <c r="A60" s="25" t="s">
        <v>75</v>
      </c>
      <c r="B60" s="26">
        <v>5.7454000000000003E-3</v>
      </c>
      <c r="C60" s="26">
        <v>5.6010000000000001E-3</v>
      </c>
      <c r="D60" s="4">
        <v>4693.6549999999997</v>
      </c>
      <c r="E60" s="4">
        <v>-129797.57400000001</v>
      </c>
      <c r="F60" s="4">
        <v>-107416</v>
      </c>
      <c r="G60" s="39"/>
      <c r="H60" s="27">
        <v>115</v>
      </c>
      <c r="I60" s="27">
        <v>5337</v>
      </c>
      <c r="J60" s="27">
        <v>28618</v>
      </c>
      <c r="K60" s="4">
        <v>0</v>
      </c>
      <c r="L60" s="4"/>
      <c r="M60" s="27">
        <v>1390</v>
      </c>
      <c r="N60" s="27">
        <v>5154</v>
      </c>
      <c r="O60" s="27">
        <v>0</v>
      </c>
      <c r="P60" s="4">
        <v>2991</v>
      </c>
      <c r="Q60" s="4"/>
      <c r="R60" s="27">
        <v>7946</v>
      </c>
      <c r="S60" s="28">
        <v>-2889</v>
      </c>
      <c r="T60" s="28">
        <v>5057</v>
      </c>
    </row>
    <row r="61" spans="1:20">
      <c r="A61" s="25" t="s">
        <v>76</v>
      </c>
      <c r="B61" s="26">
        <v>3.5750000000000001E-3</v>
      </c>
      <c r="C61" s="26">
        <v>3.4470999999999998E-3</v>
      </c>
      <c r="D61" s="4">
        <v>2920.53</v>
      </c>
      <c r="E61" s="4">
        <v>-79883.095399999991</v>
      </c>
      <c r="F61" s="4">
        <v>-66838.2</v>
      </c>
      <c r="G61" s="39"/>
      <c r="H61" s="27">
        <v>71.5</v>
      </c>
      <c r="I61" s="27">
        <v>3321</v>
      </c>
      <c r="J61" s="27">
        <v>17807</v>
      </c>
      <c r="K61" s="4">
        <v>2436</v>
      </c>
      <c r="L61" s="4"/>
      <c r="M61" s="27">
        <v>865.15</v>
      </c>
      <c r="N61" s="27">
        <v>3207</v>
      </c>
      <c r="O61" s="27">
        <v>0</v>
      </c>
      <c r="P61" s="4">
        <v>2650</v>
      </c>
      <c r="Q61" s="4"/>
      <c r="R61" s="27">
        <v>4944</v>
      </c>
      <c r="S61" s="28">
        <v>-1315</v>
      </c>
      <c r="T61" s="28">
        <v>3629</v>
      </c>
    </row>
    <row r="62" spans="1:20">
      <c r="A62" s="25" t="s">
        <v>77</v>
      </c>
      <c r="B62" s="26">
        <v>8.9589999999999999E-3</v>
      </c>
      <c r="C62" s="26">
        <v>8.4183000000000001E-3</v>
      </c>
      <c r="D62" s="4">
        <v>7318.9193999999989</v>
      </c>
      <c r="E62" s="4">
        <v>-195085.68419999999</v>
      </c>
      <c r="F62" s="4">
        <v>-167497</v>
      </c>
      <c r="G62" s="39"/>
      <c r="H62" s="27">
        <v>179.18</v>
      </c>
      <c r="I62" s="27">
        <v>8323</v>
      </c>
      <c r="J62" s="27">
        <v>44625</v>
      </c>
      <c r="K62" s="4">
        <v>0</v>
      </c>
      <c r="L62" s="4"/>
      <c r="M62" s="27">
        <v>2168</v>
      </c>
      <c r="N62" s="27">
        <v>8036</v>
      </c>
      <c r="O62" s="27">
        <v>0</v>
      </c>
      <c r="P62" s="4">
        <v>12119</v>
      </c>
      <c r="Q62" s="4"/>
      <c r="R62" s="27">
        <v>12390</v>
      </c>
      <c r="S62" s="28">
        <v>-6850</v>
      </c>
      <c r="T62" s="28">
        <v>5540</v>
      </c>
    </row>
    <row r="63" spans="1:20">
      <c r="A63" s="25" t="s">
        <v>78</v>
      </c>
      <c r="B63" s="26">
        <v>4.2973000000000004E-3</v>
      </c>
      <c r="C63" s="26">
        <v>4.2405000000000003E-3</v>
      </c>
      <c r="D63" s="4">
        <v>3510.6058499999999</v>
      </c>
      <c r="E63" s="4">
        <v>-98269.347000000009</v>
      </c>
      <c r="F63" s="4">
        <v>-80342</v>
      </c>
      <c r="G63" s="39"/>
      <c r="H63" s="27">
        <v>86</v>
      </c>
      <c r="I63" s="27">
        <v>3992</v>
      </c>
      <c r="J63" s="27">
        <v>21405</v>
      </c>
      <c r="K63" s="4">
        <v>679</v>
      </c>
      <c r="L63" s="4"/>
      <c r="M63" s="27">
        <v>1040</v>
      </c>
      <c r="N63" s="27">
        <v>3855</v>
      </c>
      <c r="O63" s="27">
        <v>0</v>
      </c>
      <c r="P63" s="4">
        <v>4113</v>
      </c>
      <c r="Q63" s="4"/>
      <c r="R63" s="27">
        <v>5943</v>
      </c>
      <c r="S63" s="28">
        <v>364</v>
      </c>
      <c r="T63" s="28">
        <v>6307</v>
      </c>
    </row>
    <row r="64" spans="1:20">
      <c r="A64" s="25" t="s">
        <v>79</v>
      </c>
      <c r="B64" s="26">
        <v>5.1720000000000004E-3</v>
      </c>
      <c r="C64" s="26">
        <v>4.8856000000000004E-3</v>
      </c>
      <c r="D64" s="4">
        <v>4225.16</v>
      </c>
      <c r="E64" s="4">
        <v>-113218.8944</v>
      </c>
      <c r="F64" s="4">
        <v>-96696</v>
      </c>
      <c r="G64" s="39"/>
      <c r="H64" s="27">
        <v>103</v>
      </c>
      <c r="I64" s="27">
        <v>4805</v>
      </c>
      <c r="J64" s="27">
        <v>25762</v>
      </c>
      <c r="K64" s="4">
        <v>0</v>
      </c>
      <c r="L64" s="4"/>
      <c r="M64" s="27">
        <v>1252</v>
      </c>
      <c r="N64" s="27">
        <v>4639</v>
      </c>
      <c r="O64" s="27">
        <v>0</v>
      </c>
      <c r="P64" s="4">
        <v>7363</v>
      </c>
      <c r="Q64" s="4"/>
      <c r="R64" s="27">
        <v>7153</v>
      </c>
      <c r="S64" s="28">
        <v>-9331</v>
      </c>
      <c r="T64" s="28">
        <v>-2178</v>
      </c>
    </row>
    <row r="65" spans="1:20">
      <c r="A65" s="25" t="s">
        <v>80</v>
      </c>
      <c r="B65" s="26">
        <v>1.8517E-3</v>
      </c>
      <c r="C65" s="26">
        <v>1.8458000000000001E-3</v>
      </c>
      <c r="D65" s="4">
        <v>1512.7562499999999</v>
      </c>
      <c r="E65" s="4">
        <v>-42774.569200000005</v>
      </c>
      <c r="F65" s="4">
        <v>-34619</v>
      </c>
      <c r="G65" s="39"/>
      <c r="H65" s="27">
        <v>37</v>
      </c>
      <c r="I65" s="27">
        <v>1720</v>
      </c>
      <c r="J65" s="27">
        <v>9223</v>
      </c>
      <c r="K65" s="4">
        <v>270</v>
      </c>
      <c r="L65" s="4"/>
      <c r="M65" s="27">
        <v>448</v>
      </c>
      <c r="N65" s="27">
        <v>1661</v>
      </c>
      <c r="O65" s="27">
        <v>0</v>
      </c>
      <c r="P65" s="4">
        <v>344</v>
      </c>
      <c r="Q65" s="4"/>
      <c r="R65" s="27">
        <v>2561</v>
      </c>
      <c r="S65" s="28">
        <v>-1039</v>
      </c>
      <c r="T65" s="28">
        <v>1522</v>
      </c>
    </row>
    <row r="66" spans="1:20">
      <c r="A66" s="25" t="s">
        <v>81</v>
      </c>
      <c r="B66" s="26">
        <v>4.0070000000000001E-3</v>
      </c>
      <c r="C66" s="26">
        <v>3.7981999999999998E-3</v>
      </c>
      <c r="D66" s="4">
        <v>3273.5002500000001</v>
      </c>
      <c r="E66" s="4">
        <v>-88019.486799999999</v>
      </c>
      <c r="F66" s="4">
        <v>-74915</v>
      </c>
      <c r="G66" s="39"/>
      <c r="H66" s="27">
        <v>80.14</v>
      </c>
      <c r="I66" s="27">
        <v>3723</v>
      </c>
      <c r="J66" s="27">
        <v>19959</v>
      </c>
      <c r="K66" s="4">
        <v>395</v>
      </c>
      <c r="L66" s="4"/>
      <c r="M66" s="27">
        <v>970</v>
      </c>
      <c r="N66" s="27">
        <v>3594</v>
      </c>
      <c r="O66" s="27">
        <v>0</v>
      </c>
      <c r="P66" s="4">
        <v>3665</v>
      </c>
      <c r="Q66" s="4"/>
      <c r="R66" s="27">
        <v>5542</v>
      </c>
      <c r="S66" s="28">
        <v>-1828</v>
      </c>
      <c r="T66" s="28">
        <v>3714</v>
      </c>
    </row>
    <row r="67" spans="1:20">
      <c r="A67" s="25" t="s">
        <v>82</v>
      </c>
      <c r="B67" s="26">
        <v>7.9832E-2</v>
      </c>
      <c r="C67" s="26">
        <v>8.8390399999999994E-2</v>
      </c>
      <c r="D67" s="4">
        <v>65217.69049999999</v>
      </c>
      <c r="E67" s="4">
        <v>-2048359.1296000001</v>
      </c>
      <c r="F67" s="4">
        <v>-1492539</v>
      </c>
      <c r="G67" s="39"/>
      <c r="H67" s="27">
        <v>1596.64</v>
      </c>
      <c r="I67" s="27">
        <v>74164</v>
      </c>
      <c r="J67" s="27">
        <v>397643</v>
      </c>
      <c r="K67" s="4">
        <v>155634</v>
      </c>
      <c r="L67" s="4"/>
      <c r="M67" s="27">
        <v>19319</v>
      </c>
      <c r="N67" s="27">
        <v>71609</v>
      </c>
      <c r="O67" s="27">
        <v>0</v>
      </c>
      <c r="P67" s="4">
        <v>10056</v>
      </c>
      <c r="Q67" s="4"/>
      <c r="R67" s="27">
        <v>110408</v>
      </c>
      <c r="S67" s="28">
        <v>107021</v>
      </c>
      <c r="T67" s="28">
        <v>217428</v>
      </c>
    </row>
    <row r="68" spans="1:20">
      <c r="A68" s="25" t="s">
        <v>83</v>
      </c>
      <c r="B68" s="26">
        <v>1.5782999999999999E-3</v>
      </c>
      <c r="C68" s="26">
        <v>1.5759000000000001E-3</v>
      </c>
      <c r="D68" s="4">
        <v>1289.3441</v>
      </c>
      <c r="E68" s="4">
        <v>-36519.906600000002</v>
      </c>
      <c r="F68" s="4">
        <v>-29508</v>
      </c>
      <c r="G68" s="39"/>
      <c r="H68" s="27">
        <v>32</v>
      </c>
      <c r="I68" s="27">
        <v>1466</v>
      </c>
      <c r="J68" s="27">
        <v>7862</v>
      </c>
      <c r="K68" s="4">
        <v>659</v>
      </c>
      <c r="L68" s="4"/>
      <c r="M68" s="27">
        <v>382</v>
      </c>
      <c r="N68" s="27">
        <v>1416</v>
      </c>
      <c r="O68" s="27">
        <v>0</v>
      </c>
      <c r="P68" s="4">
        <v>41</v>
      </c>
      <c r="Q68" s="4"/>
      <c r="R68" s="27">
        <v>2183</v>
      </c>
      <c r="S68" s="28">
        <v>805</v>
      </c>
      <c r="T68" s="28">
        <v>2988</v>
      </c>
    </row>
    <row r="69" spans="1:20">
      <c r="A69" s="25" t="s">
        <v>84</v>
      </c>
      <c r="B69" s="26">
        <v>2.4842000000000002E-3</v>
      </c>
      <c r="C69" s="26">
        <v>2.4891000000000002E-3</v>
      </c>
      <c r="D69" s="4">
        <v>2029.41</v>
      </c>
      <c r="E69" s="4">
        <v>-57682.403400000003</v>
      </c>
      <c r="F69" s="4">
        <v>-46445</v>
      </c>
      <c r="G69" s="39"/>
      <c r="H69" s="27">
        <v>50</v>
      </c>
      <c r="I69" s="27">
        <v>2308</v>
      </c>
      <c r="J69" s="27">
        <v>12374</v>
      </c>
      <c r="K69" s="4">
        <v>83</v>
      </c>
      <c r="L69" s="4"/>
      <c r="M69" s="27">
        <v>601</v>
      </c>
      <c r="N69" s="27">
        <v>2228</v>
      </c>
      <c r="O69" s="27">
        <v>0</v>
      </c>
      <c r="P69" s="4">
        <v>524</v>
      </c>
      <c r="Q69" s="4"/>
      <c r="R69" s="27">
        <v>3436</v>
      </c>
      <c r="S69" s="28">
        <v>-1144</v>
      </c>
      <c r="T69" s="28">
        <v>2292</v>
      </c>
    </row>
    <row r="70" spans="1:20">
      <c r="A70" s="25" t="s">
        <v>85</v>
      </c>
      <c r="B70" s="26">
        <v>2.2974999999999999E-2</v>
      </c>
      <c r="C70" s="26">
        <v>1.29915E-2</v>
      </c>
      <c r="D70" s="4">
        <v>18769.080249999999</v>
      </c>
      <c r="E70" s="4">
        <v>-301065.02100000001</v>
      </c>
      <c r="F70" s="4">
        <v>-429540.6</v>
      </c>
      <c r="G70" s="39"/>
      <c r="H70" s="27">
        <v>459.5</v>
      </c>
      <c r="I70" s="27">
        <v>21344</v>
      </c>
      <c r="J70" s="27">
        <v>114438</v>
      </c>
      <c r="K70" s="4">
        <v>0</v>
      </c>
      <c r="L70" s="4"/>
      <c r="M70" s="27">
        <v>5559.95</v>
      </c>
      <c r="N70" s="27">
        <v>20609</v>
      </c>
      <c r="O70" s="27">
        <v>0</v>
      </c>
      <c r="P70" s="4">
        <v>171966</v>
      </c>
      <c r="Q70" s="4"/>
      <c r="R70" s="27">
        <v>31774</v>
      </c>
      <c r="S70" s="28">
        <v>-74669</v>
      </c>
      <c r="T70" s="28">
        <v>-42895</v>
      </c>
    </row>
    <row r="71" spans="1:20">
      <c r="A71" s="25" t="s">
        <v>86</v>
      </c>
      <c r="B71" s="26">
        <v>8.3230999999999999E-3</v>
      </c>
      <c r="C71" s="26">
        <v>8.3500999999999992E-3</v>
      </c>
      <c r="D71" s="4">
        <v>6799.4759999999997</v>
      </c>
      <c r="E71" s="4">
        <v>-193505.21739999999</v>
      </c>
      <c r="F71" s="4">
        <v>-155609</v>
      </c>
      <c r="G71" s="39"/>
      <c r="H71" s="27">
        <v>166</v>
      </c>
      <c r="I71" s="27">
        <v>7732</v>
      </c>
      <c r="J71" s="27">
        <v>41457</v>
      </c>
      <c r="K71" s="4">
        <v>1192</v>
      </c>
      <c r="L71" s="4"/>
      <c r="M71" s="27">
        <v>2014</v>
      </c>
      <c r="N71" s="27">
        <v>7466</v>
      </c>
      <c r="O71" s="27">
        <v>0</v>
      </c>
      <c r="P71" s="4">
        <v>0</v>
      </c>
      <c r="Q71" s="4"/>
      <c r="R71" s="27">
        <v>11511</v>
      </c>
      <c r="S71" s="28">
        <v>1699</v>
      </c>
      <c r="T71" s="28">
        <v>13210</v>
      </c>
    </row>
    <row r="72" spans="1:20">
      <c r="A72" s="25" t="s">
        <v>87</v>
      </c>
      <c r="B72" s="26">
        <v>2.7473600000000001E-2</v>
      </c>
      <c r="C72" s="26">
        <v>2.5998500000000001E-2</v>
      </c>
      <c r="D72" s="4">
        <v>22444.21875</v>
      </c>
      <c r="E72" s="4">
        <v>-602489.23900000006</v>
      </c>
      <c r="F72" s="4">
        <v>-513646</v>
      </c>
      <c r="G72" s="39"/>
      <c r="H72" s="27">
        <v>549</v>
      </c>
      <c r="I72" s="27">
        <v>25523</v>
      </c>
      <c r="J72" s="27">
        <v>136846</v>
      </c>
      <c r="K72" s="4">
        <v>1251</v>
      </c>
      <c r="L72" s="4"/>
      <c r="M72" s="27">
        <v>6649</v>
      </c>
      <c r="N72" s="27">
        <v>24644</v>
      </c>
      <c r="O72" s="27">
        <v>0</v>
      </c>
      <c r="P72" s="4">
        <v>33771</v>
      </c>
      <c r="Q72" s="4"/>
      <c r="R72" s="27">
        <v>37996</v>
      </c>
      <c r="S72" s="28">
        <v>-11623</v>
      </c>
      <c r="T72" s="28">
        <v>26373</v>
      </c>
    </row>
    <row r="73" spans="1:20">
      <c r="A73" s="25" t="s">
        <v>88</v>
      </c>
      <c r="B73" s="26">
        <v>1.7821E-3</v>
      </c>
      <c r="C73" s="26">
        <v>1.7045000000000001E-3</v>
      </c>
      <c r="D73" s="4">
        <v>1455.8775000000001</v>
      </c>
      <c r="E73" s="4">
        <v>-39500.082999999999</v>
      </c>
      <c r="F73" s="4">
        <v>-33318</v>
      </c>
      <c r="G73" s="39"/>
      <c r="H73" s="27">
        <v>36</v>
      </c>
      <c r="I73" s="27">
        <v>1656</v>
      </c>
      <c r="J73" s="27">
        <v>8877</v>
      </c>
      <c r="K73" s="4">
        <v>0</v>
      </c>
      <c r="L73" s="4"/>
      <c r="M73" s="27">
        <v>431</v>
      </c>
      <c r="N73" s="27">
        <v>1599</v>
      </c>
      <c r="O73" s="27">
        <v>0</v>
      </c>
      <c r="P73" s="4">
        <v>1815</v>
      </c>
      <c r="Q73" s="4"/>
      <c r="R73" s="27">
        <v>2465</v>
      </c>
      <c r="S73" s="28">
        <v>-1400</v>
      </c>
      <c r="T73" s="28">
        <v>1064</v>
      </c>
    </row>
    <row r="74" spans="1:20">
      <c r="A74" s="25" t="s">
        <v>89</v>
      </c>
      <c r="B74" s="26">
        <v>2.22189E-2</v>
      </c>
      <c r="C74" s="26">
        <v>2.28341E-2</v>
      </c>
      <c r="D74" s="4">
        <v>18151.389899999998</v>
      </c>
      <c r="E74" s="4">
        <v>-529157.43339999998</v>
      </c>
      <c r="F74" s="4">
        <v>-415405</v>
      </c>
      <c r="G74" s="39"/>
      <c r="H74" s="27">
        <v>444</v>
      </c>
      <c r="I74" s="27">
        <v>20641</v>
      </c>
      <c r="J74" s="27">
        <v>110672</v>
      </c>
      <c r="K74" s="4">
        <v>12760</v>
      </c>
      <c r="L74" s="4"/>
      <c r="M74" s="27">
        <v>5377</v>
      </c>
      <c r="N74" s="27">
        <v>19930</v>
      </c>
      <c r="O74" s="27">
        <v>0</v>
      </c>
      <c r="P74" s="4">
        <v>446</v>
      </c>
      <c r="Q74" s="4"/>
      <c r="R74" s="27">
        <v>30729</v>
      </c>
      <c r="S74" s="28">
        <v>15786</v>
      </c>
      <c r="T74" s="28">
        <v>46515</v>
      </c>
    </row>
    <row r="75" spans="1:20">
      <c r="A75" s="25" t="s">
        <v>90</v>
      </c>
      <c r="B75" s="26">
        <v>1.15307E-2</v>
      </c>
      <c r="C75" s="26">
        <v>1.09301E-2</v>
      </c>
      <c r="D75" s="4">
        <v>9419.8424500000019</v>
      </c>
      <c r="E75" s="4">
        <v>-253294.13740000001</v>
      </c>
      <c r="F75" s="4">
        <v>-215578</v>
      </c>
      <c r="G75" s="39"/>
      <c r="H75" s="27">
        <v>231</v>
      </c>
      <c r="I75" s="27">
        <v>10712</v>
      </c>
      <c r="J75" s="27">
        <v>57434</v>
      </c>
      <c r="K75" s="4">
        <v>710</v>
      </c>
      <c r="L75" s="4"/>
      <c r="M75" s="27">
        <v>2790</v>
      </c>
      <c r="N75" s="27">
        <v>10343</v>
      </c>
      <c r="O75" s="27">
        <v>0</v>
      </c>
      <c r="P75" s="4">
        <v>13287</v>
      </c>
      <c r="Q75" s="4"/>
      <c r="R75" s="27">
        <v>15947</v>
      </c>
      <c r="S75" s="28">
        <v>-3345</v>
      </c>
      <c r="T75" s="28">
        <v>12602</v>
      </c>
    </row>
    <row r="76" spans="1:20">
      <c r="A76" s="25" t="s">
        <v>91</v>
      </c>
      <c r="B76" s="26">
        <v>1.5663999999999999E-3</v>
      </c>
      <c r="C76" s="26">
        <v>1.3946E-3</v>
      </c>
      <c r="D76" s="4">
        <v>1279.6237499999997</v>
      </c>
      <c r="E76" s="4">
        <v>-32318.4604</v>
      </c>
      <c r="F76" s="4">
        <v>-29285</v>
      </c>
      <c r="G76" s="39"/>
      <c r="H76" s="27">
        <v>31</v>
      </c>
      <c r="I76" s="27">
        <v>1455</v>
      </c>
      <c r="J76" s="27">
        <v>7802</v>
      </c>
      <c r="K76" s="4">
        <v>718</v>
      </c>
      <c r="L76" s="4"/>
      <c r="M76" s="27">
        <v>379</v>
      </c>
      <c r="N76" s="27">
        <v>1405</v>
      </c>
      <c r="O76" s="27">
        <v>0</v>
      </c>
      <c r="P76" s="4">
        <v>3068</v>
      </c>
      <c r="Q76" s="4"/>
      <c r="R76" s="27">
        <v>2166</v>
      </c>
      <c r="S76" s="28">
        <v>-1436</v>
      </c>
      <c r="T76" s="28">
        <v>730</v>
      </c>
    </row>
    <row r="77" spans="1:20">
      <c r="A77" s="25" t="s">
        <v>92</v>
      </c>
      <c r="B77" s="26">
        <v>4.2376999999999996E-3</v>
      </c>
      <c r="C77" s="26">
        <v>4.1191999999999999E-3</v>
      </c>
      <c r="D77" s="4">
        <v>3461.8942499999994</v>
      </c>
      <c r="E77" s="4">
        <v>-95458.340800000005</v>
      </c>
      <c r="F77" s="4">
        <v>-79228</v>
      </c>
      <c r="G77" s="39"/>
      <c r="H77" s="27">
        <v>85</v>
      </c>
      <c r="I77" s="27">
        <v>3937</v>
      </c>
      <c r="J77" s="27">
        <v>21108</v>
      </c>
      <c r="K77" s="4">
        <v>956</v>
      </c>
      <c r="L77" s="4"/>
      <c r="M77" s="27">
        <v>1026</v>
      </c>
      <c r="N77" s="27">
        <v>3801</v>
      </c>
      <c r="O77" s="27">
        <v>0</v>
      </c>
      <c r="P77" s="4">
        <v>2025</v>
      </c>
      <c r="Q77" s="4"/>
      <c r="R77" s="27">
        <v>5861</v>
      </c>
      <c r="S77" s="28">
        <v>-153</v>
      </c>
      <c r="T77" s="28">
        <v>5708</v>
      </c>
    </row>
    <row r="78" spans="1:20">
      <c r="A78" s="25" t="s">
        <v>93</v>
      </c>
      <c r="B78" s="26">
        <v>7.2559E-3</v>
      </c>
      <c r="C78" s="26">
        <v>7.0577000000000001E-3</v>
      </c>
      <c r="D78" s="4">
        <v>5927.6201500000006</v>
      </c>
      <c r="E78" s="4">
        <v>-163555.1398</v>
      </c>
      <c r="F78" s="4">
        <v>-135656</v>
      </c>
      <c r="G78" s="39"/>
      <c r="H78" s="27">
        <v>145</v>
      </c>
      <c r="I78" s="27">
        <v>6741</v>
      </c>
      <c r="J78" s="27">
        <v>36142</v>
      </c>
      <c r="K78" s="4">
        <v>0</v>
      </c>
      <c r="L78" s="4"/>
      <c r="M78" s="27">
        <v>1756</v>
      </c>
      <c r="N78" s="27">
        <v>6509</v>
      </c>
      <c r="O78" s="27">
        <v>0</v>
      </c>
      <c r="P78" s="4">
        <v>6422</v>
      </c>
      <c r="Q78" s="4"/>
      <c r="R78" s="27">
        <v>10035</v>
      </c>
      <c r="S78" s="28">
        <v>-4648</v>
      </c>
      <c r="T78" s="28">
        <v>5387</v>
      </c>
    </row>
    <row r="79" spans="1:20">
      <c r="A79" s="25" t="s">
        <v>94</v>
      </c>
      <c r="B79" s="26">
        <v>1.4243000000000001E-3</v>
      </c>
      <c r="C79" s="26">
        <v>1.3423E-3</v>
      </c>
      <c r="D79" s="4">
        <v>1163.5722499999999</v>
      </c>
      <c r="E79" s="4">
        <v>-31106.460200000001</v>
      </c>
      <c r="F79" s="4">
        <v>-26629</v>
      </c>
      <c r="G79" s="39"/>
      <c r="H79" s="27">
        <v>28</v>
      </c>
      <c r="I79" s="27">
        <v>1323</v>
      </c>
      <c r="J79" s="27">
        <v>7094</v>
      </c>
      <c r="K79" s="4">
        <v>401</v>
      </c>
      <c r="L79" s="4"/>
      <c r="M79" s="27">
        <v>345</v>
      </c>
      <c r="N79" s="27">
        <v>1278</v>
      </c>
      <c r="O79" s="27">
        <v>0</v>
      </c>
      <c r="P79" s="4">
        <v>1387</v>
      </c>
      <c r="Q79" s="4"/>
      <c r="R79" s="27">
        <v>1970</v>
      </c>
      <c r="S79" s="28">
        <v>-110</v>
      </c>
      <c r="T79" s="28">
        <v>1860</v>
      </c>
    </row>
    <row r="80" spans="1:20">
      <c r="A80" s="25" t="s">
        <v>95</v>
      </c>
      <c r="B80" s="26">
        <v>3.5128999999999998E-3</v>
      </c>
      <c r="C80" s="26">
        <v>3.5444999999999999E-3</v>
      </c>
      <c r="D80" s="4">
        <v>2869.8204000000001</v>
      </c>
      <c r="E80" s="4">
        <v>-82140.243000000002</v>
      </c>
      <c r="F80" s="4">
        <v>-65677</v>
      </c>
      <c r="G80" s="39"/>
      <c r="H80" s="27">
        <v>70</v>
      </c>
      <c r="I80" s="27">
        <v>3263</v>
      </c>
      <c r="J80" s="27">
        <v>17498</v>
      </c>
      <c r="K80" s="4">
        <v>2153</v>
      </c>
      <c r="L80" s="4"/>
      <c r="M80" s="27">
        <v>850</v>
      </c>
      <c r="N80" s="27">
        <v>3151</v>
      </c>
      <c r="O80" s="27">
        <v>0</v>
      </c>
      <c r="P80" s="4">
        <v>288</v>
      </c>
      <c r="Q80" s="4"/>
      <c r="R80" s="27">
        <v>4858</v>
      </c>
      <c r="S80" s="28">
        <v>136</v>
      </c>
      <c r="T80" s="28">
        <v>4995</v>
      </c>
    </row>
    <row r="81" spans="1:20">
      <c r="A81" s="25" t="s">
        <v>96</v>
      </c>
      <c r="B81" s="26">
        <v>1.42188E-2</v>
      </c>
      <c r="C81" s="26">
        <v>1.45868E-2</v>
      </c>
      <c r="D81" s="4">
        <v>11615.87595</v>
      </c>
      <c r="E81" s="4">
        <v>-338034.50320000004</v>
      </c>
      <c r="F81" s="4">
        <v>-265835</v>
      </c>
      <c r="G81" s="39"/>
      <c r="H81" s="27">
        <v>284</v>
      </c>
      <c r="I81" s="27">
        <v>13209</v>
      </c>
      <c r="J81" s="27">
        <v>70824</v>
      </c>
      <c r="K81" s="4">
        <v>7900</v>
      </c>
      <c r="L81" s="4"/>
      <c r="M81" s="27">
        <v>3441</v>
      </c>
      <c r="N81" s="27">
        <v>12754</v>
      </c>
      <c r="O81" s="27">
        <v>0</v>
      </c>
      <c r="P81" s="4">
        <v>736</v>
      </c>
      <c r="Q81" s="4"/>
      <c r="R81" s="27">
        <v>19665</v>
      </c>
      <c r="S81" s="28">
        <v>342</v>
      </c>
      <c r="T81" s="28">
        <v>20007</v>
      </c>
    </row>
    <row r="82" spans="1:20">
      <c r="A82" s="25" t="s">
        <v>97</v>
      </c>
      <c r="B82" s="26">
        <v>2.2653999999999999E-3</v>
      </c>
      <c r="C82" s="26">
        <v>2.4053999999999998E-3</v>
      </c>
      <c r="D82" s="4">
        <v>1850.7225000000003</v>
      </c>
      <c r="E82" s="4">
        <v>-55742.739599999994</v>
      </c>
      <c r="F82" s="4">
        <v>-42354</v>
      </c>
      <c r="G82" s="39"/>
      <c r="H82" s="27">
        <v>45</v>
      </c>
      <c r="I82" s="27">
        <v>2105</v>
      </c>
      <c r="J82" s="27">
        <v>11284</v>
      </c>
      <c r="K82" s="4">
        <v>2368</v>
      </c>
      <c r="L82" s="4"/>
      <c r="M82" s="27">
        <v>548</v>
      </c>
      <c r="N82" s="27">
        <v>2032</v>
      </c>
      <c r="O82" s="27">
        <v>0</v>
      </c>
      <c r="P82" s="4">
        <v>1853</v>
      </c>
      <c r="Q82" s="4"/>
      <c r="R82" s="27">
        <v>3133</v>
      </c>
      <c r="S82" s="28">
        <v>-1312</v>
      </c>
      <c r="T82" s="28">
        <v>1821</v>
      </c>
    </row>
    <row r="83" spans="1:20">
      <c r="A83" s="25" t="s">
        <v>98</v>
      </c>
      <c r="B83" s="26">
        <v>1.1860799999999999E-2</v>
      </c>
      <c r="C83" s="26">
        <v>1.32129E-2</v>
      </c>
      <c r="D83" s="4">
        <v>9689.5300500000012</v>
      </c>
      <c r="E83" s="4">
        <v>-306195.74459999998</v>
      </c>
      <c r="F83" s="4">
        <v>-221750</v>
      </c>
      <c r="G83" s="39"/>
      <c r="H83" s="27">
        <v>237</v>
      </c>
      <c r="I83" s="27">
        <v>11019</v>
      </c>
      <c r="J83" s="27">
        <v>59079</v>
      </c>
      <c r="K83" s="4">
        <v>22872</v>
      </c>
      <c r="L83" s="4"/>
      <c r="M83" s="27">
        <v>2870</v>
      </c>
      <c r="N83" s="27">
        <v>10639</v>
      </c>
      <c r="O83" s="27">
        <v>0</v>
      </c>
      <c r="P83" s="4">
        <v>12807</v>
      </c>
      <c r="Q83" s="4"/>
      <c r="R83" s="27">
        <v>16403</v>
      </c>
      <c r="S83" s="28">
        <v>-3660</v>
      </c>
      <c r="T83" s="28">
        <v>12744</v>
      </c>
    </row>
    <row r="84" spans="1:20">
      <c r="A84" s="25" t="s">
        <v>99</v>
      </c>
      <c r="B84" s="26">
        <v>2.9551E-3</v>
      </c>
      <c r="C84" s="26">
        <v>2.8926999999999998E-3</v>
      </c>
      <c r="D84" s="4">
        <v>2414.1688500000005</v>
      </c>
      <c r="E84" s="4">
        <v>-67035.429799999998</v>
      </c>
      <c r="F84" s="4">
        <v>-55249</v>
      </c>
      <c r="G84" s="39"/>
      <c r="H84" s="27">
        <v>59</v>
      </c>
      <c r="I84" s="27">
        <v>2745</v>
      </c>
      <c r="J84" s="27">
        <v>14719</v>
      </c>
      <c r="K84" s="4">
        <v>0</v>
      </c>
      <c r="L84" s="4"/>
      <c r="M84" s="27">
        <v>715</v>
      </c>
      <c r="N84" s="27">
        <v>2651</v>
      </c>
      <c r="O84" s="27">
        <v>0</v>
      </c>
      <c r="P84" s="4">
        <v>2107</v>
      </c>
      <c r="Q84" s="4"/>
      <c r="R84" s="27">
        <v>4087</v>
      </c>
      <c r="S84" s="28">
        <v>-2369</v>
      </c>
      <c r="T84" s="28">
        <v>1718</v>
      </c>
    </row>
    <row r="85" spans="1:20">
      <c r="A85" s="25" t="s">
        <v>100</v>
      </c>
      <c r="B85" s="26">
        <v>8.4644000000000004E-3</v>
      </c>
      <c r="C85" s="26">
        <v>7.7958000000000003E-3</v>
      </c>
      <c r="D85" s="4">
        <v>6914.8409499999998</v>
      </c>
      <c r="E85" s="4">
        <v>-180659.86920000002</v>
      </c>
      <c r="F85" s="4">
        <v>-158250</v>
      </c>
      <c r="G85" s="39"/>
      <c r="H85" s="27">
        <v>169</v>
      </c>
      <c r="I85" s="27">
        <v>7863</v>
      </c>
      <c r="J85" s="27">
        <v>42161</v>
      </c>
      <c r="K85" s="4">
        <v>1363</v>
      </c>
      <c r="L85" s="4"/>
      <c r="M85" s="27">
        <v>2048</v>
      </c>
      <c r="N85" s="27">
        <v>7593</v>
      </c>
      <c r="O85" s="27">
        <v>0</v>
      </c>
      <c r="P85" s="4">
        <v>12201</v>
      </c>
      <c r="Q85" s="4"/>
      <c r="R85" s="27">
        <v>11706</v>
      </c>
      <c r="S85" s="28">
        <v>-8092</v>
      </c>
      <c r="T85" s="28">
        <v>3615</v>
      </c>
    </row>
    <row r="86" spans="1:20">
      <c r="A86" s="25" t="s">
        <v>101</v>
      </c>
      <c r="B86" s="26">
        <v>7.9863E-3</v>
      </c>
      <c r="C86" s="26">
        <v>8.1589999999999996E-3</v>
      </c>
      <c r="D86" s="4">
        <v>6524.3349500000013</v>
      </c>
      <c r="E86" s="4">
        <v>-189076.666</v>
      </c>
      <c r="F86" s="4">
        <v>-149312</v>
      </c>
      <c r="G86" s="39"/>
      <c r="H86" s="27">
        <v>160</v>
      </c>
      <c r="I86" s="27">
        <v>7419</v>
      </c>
      <c r="J86" s="27">
        <v>39780</v>
      </c>
      <c r="K86" s="4">
        <v>2921</v>
      </c>
      <c r="L86" s="4"/>
      <c r="M86" s="27">
        <v>1933</v>
      </c>
      <c r="N86" s="27">
        <v>7164</v>
      </c>
      <c r="O86" s="27">
        <v>0</v>
      </c>
      <c r="P86" s="4">
        <v>1354</v>
      </c>
      <c r="Q86" s="4"/>
      <c r="R86" s="27">
        <v>11045</v>
      </c>
      <c r="S86" s="28">
        <v>-2223</v>
      </c>
      <c r="T86" s="28">
        <v>8822</v>
      </c>
    </row>
    <row r="87" spans="1:20">
      <c r="A87" s="25" t="s">
        <v>102</v>
      </c>
      <c r="B87" s="26">
        <v>1.2933699999999999E-2</v>
      </c>
      <c r="C87" s="26">
        <v>1.2605999999999999E-2</v>
      </c>
      <c r="D87" s="4">
        <v>10566.008400000001</v>
      </c>
      <c r="E87" s="4">
        <v>-292131.44399999996</v>
      </c>
      <c r="F87" s="4">
        <v>-241808</v>
      </c>
      <c r="G87" s="39"/>
      <c r="H87" s="27">
        <v>259</v>
      </c>
      <c r="I87" s="27">
        <v>12015</v>
      </c>
      <c r="J87" s="27">
        <v>64423</v>
      </c>
      <c r="K87" s="4">
        <v>326</v>
      </c>
      <c r="L87" s="4"/>
      <c r="M87" s="27">
        <v>3130</v>
      </c>
      <c r="N87" s="27">
        <v>11602</v>
      </c>
      <c r="O87" s="27">
        <v>0</v>
      </c>
      <c r="P87" s="4">
        <v>6321</v>
      </c>
      <c r="Q87" s="4"/>
      <c r="R87" s="27">
        <v>17887</v>
      </c>
      <c r="S87" s="28">
        <v>-5955</v>
      </c>
      <c r="T87" s="28">
        <v>11932</v>
      </c>
    </row>
    <row r="88" spans="1:20">
      <c r="A88" s="25" t="s">
        <v>103</v>
      </c>
      <c r="B88" s="26">
        <v>6.5884000000000003E-3</v>
      </c>
      <c r="C88" s="26">
        <v>6.5573999999999997E-3</v>
      </c>
      <c r="D88" s="4">
        <v>5382.3012500000004</v>
      </c>
      <c r="E88" s="4">
        <v>-151961.1876</v>
      </c>
      <c r="F88" s="4">
        <v>-123177</v>
      </c>
      <c r="G88" s="39"/>
      <c r="H88" s="27">
        <v>132</v>
      </c>
      <c r="I88" s="27">
        <v>6121</v>
      </c>
      <c r="J88" s="27">
        <v>32817</v>
      </c>
      <c r="K88" s="4">
        <v>0</v>
      </c>
      <c r="L88" s="4"/>
      <c r="M88" s="27">
        <v>1594</v>
      </c>
      <c r="N88" s="27">
        <v>5910</v>
      </c>
      <c r="O88" s="27">
        <v>0</v>
      </c>
      <c r="P88" s="4">
        <v>2570</v>
      </c>
      <c r="Q88" s="4"/>
      <c r="R88" s="27">
        <v>9112</v>
      </c>
      <c r="S88" s="28">
        <v>-2528</v>
      </c>
      <c r="T88" s="28">
        <v>6583</v>
      </c>
    </row>
    <row r="89" spans="1:20">
      <c r="A89" s="25" t="s">
        <v>104</v>
      </c>
      <c r="B89" s="26">
        <v>5.0077999999999998E-3</v>
      </c>
      <c r="C89" s="26">
        <v>4.8568999999999999E-3</v>
      </c>
      <c r="D89" s="4">
        <v>4091.0224999999991</v>
      </c>
      <c r="E89" s="4">
        <v>-112553.8006</v>
      </c>
      <c r="F89" s="4">
        <v>-93626</v>
      </c>
      <c r="G89" s="39"/>
      <c r="H89" s="27">
        <v>100</v>
      </c>
      <c r="I89" s="27">
        <v>4652</v>
      </c>
      <c r="J89" s="27">
        <v>24944</v>
      </c>
      <c r="K89" s="4">
        <v>232</v>
      </c>
      <c r="L89" s="4"/>
      <c r="M89" s="27">
        <v>1212</v>
      </c>
      <c r="N89" s="27">
        <v>4492</v>
      </c>
      <c r="O89" s="27">
        <v>0</v>
      </c>
      <c r="P89" s="4">
        <v>2961</v>
      </c>
      <c r="Q89" s="4"/>
      <c r="R89" s="27">
        <v>6926</v>
      </c>
      <c r="S89" s="28">
        <v>-2925</v>
      </c>
      <c r="T89" s="28">
        <v>4001</v>
      </c>
    </row>
    <row r="90" spans="1:20">
      <c r="A90" s="25" t="s">
        <v>105</v>
      </c>
      <c r="B90" s="26">
        <v>3.0856999999999998E-3</v>
      </c>
      <c r="C90" s="26">
        <v>2.8443000000000001E-3</v>
      </c>
      <c r="D90" s="4">
        <v>2520.8401999999996</v>
      </c>
      <c r="E90" s="4">
        <v>-65913.808199999999</v>
      </c>
      <c r="F90" s="4">
        <v>-57690</v>
      </c>
      <c r="G90" s="39"/>
      <c r="H90" s="27">
        <v>62</v>
      </c>
      <c r="I90" s="27">
        <v>2867</v>
      </c>
      <c r="J90" s="27">
        <v>15370</v>
      </c>
      <c r="K90" s="4">
        <v>0</v>
      </c>
      <c r="L90" s="4"/>
      <c r="M90" s="27">
        <v>747</v>
      </c>
      <c r="N90" s="27">
        <v>2768</v>
      </c>
      <c r="O90" s="27">
        <v>0</v>
      </c>
      <c r="P90" s="4">
        <v>4425</v>
      </c>
      <c r="Q90" s="4"/>
      <c r="R90" s="27">
        <v>4268</v>
      </c>
      <c r="S90" s="28">
        <v>-2836</v>
      </c>
      <c r="T90" s="28">
        <v>1432</v>
      </c>
    </row>
    <row r="91" spans="1:20">
      <c r="A91" s="25" t="s">
        <v>106</v>
      </c>
      <c r="B91" s="26">
        <v>6.2223000000000001E-3</v>
      </c>
      <c r="C91" s="26">
        <v>5.8481000000000002E-3</v>
      </c>
      <c r="D91" s="4">
        <v>5083.1900999999998</v>
      </c>
      <c r="E91" s="4">
        <v>-135523.8694</v>
      </c>
      <c r="F91" s="4">
        <v>-116332</v>
      </c>
      <c r="G91" s="39"/>
      <c r="H91" s="27">
        <v>124</v>
      </c>
      <c r="I91" s="27">
        <v>5781</v>
      </c>
      <c r="J91" s="27">
        <v>30993</v>
      </c>
      <c r="K91" s="4">
        <v>0</v>
      </c>
      <c r="L91" s="4"/>
      <c r="M91" s="27">
        <v>1506</v>
      </c>
      <c r="N91" s="27">
        <v>5581</v>
      </c>
      <c r="O91" s="27">
        <v>0</v>
      </c>
      <c r="P91" s="4">
        <v>9399</v>
      </c>
      <c r="Q91" s="4"/>
      <c r="R91" s="27">
        <v>8605</v>
      </c>
      <c r="S91" s="28">
        <v>-6382</v>
      </c>
      <c r="T91" s="28">
        <v>2224</v>
      </c>
    </row>
    <row r="92" spans="1:20">
      <c r="A92" s="25" t="s">
        <v>107</v>
      </c>
      <c r="B92" s="26">
        <v>3.6819000000000001E-3</v>
      </c>
      <c r="C92" s="26">
        <v>3.8609E-3</v>
      </c>
      <c r="D92" s="4">
        <v>3007.9012499999999</v>
      </c>
      <c r="E92" s="4">
        <v>-89472.496599999999</v>
      </c>
      <c r="F92" s="4">
        <v>-68837</v>
      </c>
      <c r="G92" s="39"/>
      <c r="H92" s="27">
        <v>74</v>
      </c>
      <c r="I92" s="27">
        <v>3420</v>
      </c>
      <c r="J92" s="27">
        <v>18340</v>
      </c>
      <c r="K92" s="4">
        <v>3028</v>
      </c>
      <c r="L92" s="4"/>
      <c r="M92" s="27">
        <v>891</v>
      </c>
      <c r="N92" s="27">
        <v>3303</v>
      </c>
      <c r="O92" s="27">
        <v>0</v>
      </c>
      <c r="P92" s="4">
        <v>2019</v>
      </c>
      <c r="Q92" s="4"/>
      <c r="R92" s="27">
        <v>5092</v>
      </c>
      <c r="S92" s="28">
        <v>-930</v>
      </c>
      <c r="T92" s="28">
        <v>4162</v>
      </c>
    </row>
    <row r="93" spans="1:20">
      <c r="A93" s="25" t="s">
        <v>108</v>
      </c>
      <c r="B93" s="26">
        <v>7.1685999999999998E-3</v>
      </c>
      <c r="C93" s="26">
        <v>7.0705000000000004E-3</v>
      </c>
      <c r="D93" s="4">
        <v>5856.3202499999998</v>
      </c>
      <c r="E93" s="4">
        <v>-163851.76700000002</v>
      </c>
      <c r="F93" s="4">
        <v>-134024</v>
      </c>
      <c r="G93" s="39"/>
      <c r="H93" s="27">
        <v>143</v>
      </c>
      <c r="I93" s="27">
        <v>6660</v>
      </c>
      <c r="J93" s="27">
        <v>35707</v>
      </c>
      <c r="K93" s="4">
        <v>0</v>
      </c>
      <c r="L93" s="4"/>
      <c r="M93" s="27">
        <v>1735</v>
      </c>
      <c r="N93" s="27">
        <v>6430</v>
      </c>
      <c r="O93" s="27">
        <v>0</v>
      </c>
      <c r="P93" s="4">
        <v>2170</v>
      </c>
      <c r="Q93" s="4"/>
      <c r="R93" s="27">
        <v>9914</v>
      </c>
      <c r="S93" s="28">
        <v>-3015</v>
      </c>
      <c r="T93" s="28">
        <v>6899</v>
      </c>
    </row>
    <row r="94" spans="1:20">
      <c r="A94" s="25" t="s">
        <v>109</v>
      </c>
      <c r="B94" s="26">
        <v>3.0403000000000001E-3</v>
      </c>
      <c r="C94" s="26">
        <v>2.8243000000000001E-3</v>
      </c>
      <c r="D94" s="4">
        <v>2483.6921999999995</v>
      </c>
      <c r="E94" s="4">
        <v>-65450.328200000004</v>
      </c>
      <c r="F94" s="4">
        <v>-56841</v>
      </c>
      <c r="G94" s="39"/>
      <c r="H94" s="27">
        <v>61</v>
      </c>
      <c r="I94" s="27">
        <v>2824</v>
      </c>
      <c r="J94" s="27">
        <v>15144</v>
      </c>
      <c r="K94" s="4">
        <v>2419</v>
      </c>
      <c r="L94" s="4"/>
      <c r="M94" s="27">
        <v>736</v>
      </c>
      <c r="N94" s="27">
        <v>2727</v>
      </c>
      <c r="O94" s="27">
        <v>0</v>
      </c>
      <c r="P94" s="4">
        <v>3673</v>
      </c>
      <c r="Q94" s="4"/>
      <c r="R94" s="27">
        <v>4205</v>
      </c>
      <c r="S94" s="28">
        <v>10539</v>
      </c>
      <c r="T94" s="28">
        <v>14743</v>
      </c>
    </row>
    <row r="95" spans="1:20">
      <c r="A95" s="25" t="s">
        <v>110</v>
      </c>
      <c r="B95" s="26">
        <v>4.2072000000000003E-3</v>
      </c>
      <c r="C95" s="26">
        <v>4.1405000000000001E-3</v>
      </c>
      <c r="D95" s="4">
        <v>3437.0425</v>
      </c>
      <c r="E95" s="4">
        <v>-95951.947</v>
      </c>
      <c r="F95" s="4">
        <v>-78658</v>
      </c>
      <c r="G95" s="39"/>
      <c r="H95" s="27">
        <v>84</v>
      </c>
      <c r="I95" s="27">
        <v>3908</v>
      </c>
      <c r="J95" s="27">
        <v>20956</v>
      </c>
      <c r="K95" s="4">
        <v>0</v>
      </c>
      <c r="L95" s="4"/>
      <c r="M95" s="27">
        <v>1018</v>
      </c>
      <c r="N95" s="27">
        <v>3774</v>
      </c>
      <c r="O95" s="27">
        <v>0</v>
      </c>
      <c r="P95" s="4">
        <v>1770</v>
      </c>
      <c r="Q95" s="4"/>
      <c r="R95" s="27">
        <v>5819</v>
      </c>
      <c r="S95" s="28">
        <v>-1123</v>
      </c>
      <c r="T95" s="28">
        <v>4696</v>
      </c>
    </row>
    <row r="96" spans="1:20">
      <c r="A96" s="25" t="s">
        <v>111</v>
      </c>
      <c r="B96" s="26">
        <v>3.724E-4</v>
      </c>
      <c r="C96" s="26">
        <v>3.3819999999999998E-4</v>
      </c>
      <c r="D96" s="4">
        <v>304.23874999999998</v>
      </c>
      <c r="E96" s="4">
        <v>-7837.4467999999997</v>
      </c>
      <c r="F96" s="4">
        <v>-6962</v>
      </c>
      <c r="G96" s="39"/>
      <c r="H96" s="27">
        <v>7</v>
      </c>
      <c r="I96" s="27">
        <v>346</v>
      </c>
      <c r="J96" s="27">
        <v>1855</v>
      </c>
      <c r="K96" s="4">
        <v>719</v>
      </c>
      <c r="L96" s="4"/>
      <c r="M96" s="27">
        <v>90</v>
      </c>
      <c r="N96" s="27">
        <v>334</v>
      </c>
      <c r="O96" s="27">
        <v>0</v>
      </c>
      <c r="P96" s="4">
        <v>658</v>
      </c>
      <c r="Q96" s="4"/>
      <c r="R96" s="27">
        <v>515</v>
      </c>
      <c r="S96" s="28">
        <v>-40</v>
      </c>
      <c r="T96" s="28">
        <v>475</v>
      </c>
    </row>
    <row r="97" spans="1:20">
      <c r="A97" s="25" t="s">
        <v>112</v>
      </c>
      <c r="B97" s="26">
        <v>2.6073599999999999E-2</v>
      </c>
      <c r="C97" s="26">
        <v>2.6178099999999999E-2</v>
      </c>
      <c r="D97" s="4">
        <v>21300.441249999996</v>
      </c>
      <c r="E97" s="4">
        <v>-606651.28940000001</v>
      </c>
      <c r="F97" s="4">
        <v>-487472</v>
      </c>
      <c r="G97" s="39"/>
      <c r="H97" s="27">
        <v>521</v>
      </c>
      <c r="I97" s="27">
        <v>24222</v>
      </c>
      <c r="J97" s="27">
        <v>129873</v>
      </c>
      <c r="K97" s="4">
        <v>2731</v>
      </c>
      <c r="L97" s="4"/>
      <c r="M97" s="27">
        <v>6310</v>
      </c>
      <c r="N97" s="27">
        <v>23388</v>
      </c>
      <c r="O97" s="27">
        <v>0</v>
      </c>
      <c r="P97" s="4">
        <v>9407</v>
      </c>
      <c r="Q97" s="4"/>
      <c r="R97" s="27">
        <v>36060</v>
      </c>
      <c r="S97" s="28">
        <v>-2277</v>
      </c>
      <c r="T97" s="28">
        <v>33783</v>
      </c>
    </row>
    <row r="98" spans="1:20">
      <c r="A98" s="25" t="s">
        <v>113</v>
      </c>
      <c r="B98" s="26">
        <v>3.6116999999999998E-3</v>
      </c>
      <c r="C98" s="26">
        <v>3.7046000000000002E-3</v>
      </c>
      <c r="D98" s="4">
        <v>2950.4949999999999</v>
      </c>
      <c r="E98" s="4">
        <v>-85850.400399999999</v>
      </c>
      <c r="F98" s="4">
        <v>-67524</v>
      </c>
      <c r="G98" s="39"/>
      <c r="H98" s="27">
        <v>72</v>
      </c>
      <c r="I98" s="27">
        <v>3355</v>
      </c>
      <c r="J98" s="27">
        <v>17990</v>
      </c>
      <c r="K98" s="4">
        <v>2470</v>
      </c>
      <c r="L98" s="4"/>
      <c r="M98" s="27">
        <v>874</v>
      </c>
      <c r="N98" s="27">
        <v>3240</v>
      </c>
      <c r="O98" s="27">
        <v>0</v>
      </c>
      <c r="P98" s="4">
        <v>408</v>
      </c>
      <c r="Q98" s="4"/>
      <c r="R98" s="27">
        <v>4995</v>
      </c>
      <c r="S98" s="28">
        <v>-629</v>
      </c>
      <c r="T98" s="28">
        <v>4366</v>
      </c>
    </row>
    <row r="99" spans="1:20">
      <c r="A99" s="25" t="s">
        <v>114</v>
      </c>
      <c r="B99" s="26">
        <v>9.9709900000000004E-2</v>
      </c>
      <c r="C99" s="26">
        <v>0.1114588</v>
      </c>
      <c r="D99" s="4">
        <v>81456.690350000004</v>
      </c>
      <c r="E99" s="4">
        <v>-2582946.2311999998</v>
      </c>
      <c r="F99" s="4">
        <v>-1864176</v>
      </c>
      <c r="G99" s="39"/>
      <c r="H99" s="27">
        <v>1994</v>
      </c>
      <c r="I99" s="27">
        <v>92630</v>
      </c>
      <c r="J99" s="27">
        <v>496655</v>
      </c>
      <c r="K99" s="4">
        <v>207682</v>
      </c>
      <c r="L99" s="4"/>
      <c r="M99" s="27">
        <v>24130</v>
      </c>
      <c r="N99" s="27">
        <v>89440</v>
      </c>
      <c r="O99" s="27">
        <v>0</v>
      </c>
      <c r="P99" s="4">
        <v>53956</v>
      </c>
      <c r="Q99" s="4"/>
      <c r="R99" s="27">
        <v>137899</v>
      </c>
      <c r="S99" s="28">
        <v>83603</v>
      </c>
      <c r="T99" s="28">
        <v>221502</v>
      </c>
    </row>
    <row r="100" spans="1:20">
      <c r="A100" s="25" t="s">
        <v>115</v>
      </c>
      <c r="B100" s="26">
        <v>1.6083E-3</v>
      </c>
      <c r="C100" s="26">
        <v>1.408E-3</v>
      </c>
      <c r="D100" s="4">
        <v>1313.8489999999999</v>
      </c>
      <c r="E100" s="4">
        <v>-32628.991999999998</v>
      </c>
      <c r="F100" s="4">
        <v>-30069</v>
      </c>
      <c r="G100" s="39"/>
      <c r="H100" s="27">
        <v>32</v>
      </c>
      <c r="I100" s="27">
        <v>1494</v>
      </c>
      <c r="J100" s="27">
        <v>8011</v>
      </c>
      <c r="K100" s="4">
        <v>1219</v>
      </c>
      <c r="L100" s="4"/>
      <c r="M100" s="27">
        <v>389</v>
      </c>
      <c r="N100" s="27">
        <v>1443</v>
      </c>
      <c r="O100" s="27">
        <v>0</v>
      </c>
      <c r="P100" s="4">
        <v>3388</v>
      </c>
      <c r="Q100" s="4"/>
      <c r="R100" s="27">
        <v>2224</v>
      </c>
      <c r="S100" s="28">
        <v>-157</v>
      </c>
      <c r="T100" s="28">
        <v>2067</v>
      </c>
    </row>
    <row r="101" spans="1:20">
      <c r="A101" s="25" t="s">
        <v>116</v>
      </c>
      <c r="B101" s="26">
        <v>1.2009E-3</v>
      </c>
      <c r="C101" s="26">
        <v>1.2325000000000001E-3</v>
      </c>
      <c r="D101" s="4">
        <v>981.09375</v>
      </c>
      <c r="E101" s="4">
        <v>-28561.955000000002</v>
      </c>
      <c r="F101" s="4">
        <v>-22452</v>
      </c>
      <c r="G101" s="39"/>
      <c r="H101" s="27">
        <v>24</v>
      </c>
      <c r="I101" s="27">
        <v>1116</v>
      </c>
      <c r="J101" s="27">
        <v>5982</v>
      </c>
      <c r="K101" s="4">
        <v>535</v>
      </c>
      <c r="L101" s="4"/>
      <c r="M101" s="27">
        <v>291</v>
      </c>
      <c r="N101" s="27">
        <v>1077</v>
      </c>
      <c r="O101" s="27">
        <v>0</v>
      </c>
      <c r="P101" s="4">
        <v>2476</v>
      </c>
      <c r="Q101" s="4"/>
      <c r="R101" s="27">
        <v>1661</v>
      </c>
      <c r="S101" s="28">
        <v>-3145</v>
      </c>
      <c r="T101" s="28">
        <v>-1484</v>
      </c>
    </row>
    <row r="102" spans="1:20">
      <c r="A102" s="25" t="s">
        <v>117</v>
      </c>
      <c r="B102" s="26">
        <v>6.6734000000000003E-3</v>
      </c>
      <c r="C102" s="26">
        <v>6.5928999999999996E-3</v>
      </c>
      <c r="D102" s="4">
        <v>5451.7303499999998</v>
      </c>
      <c r="E102" s="4">
        <v>-152783.8646</v>
      </c>
      <c r="F102" s="4">
        <v>-124766</v>
      </c>
      <c r="G102" s="39"/>
      <c r="H102" s="27">
        <v>133</v>
      </c>
      <c r="I102" s="27">
        <v>6200</v>
      </c>
      <c r="J102" s="27">
        <v>33240</v>
      </c>
      <c r="K102" s="4">
        <v>415</v>
      </c>
      <c r="L102" s="4"/>
      <c r="M102" s="27">
        <v>1615</v>
      </c>
      <c r="N102" s="27">
        <v>5986</v>
      </c>
      <c r="O102" s="27">
        <v>0</v>
      </c>
      <c r="P102" s="4">
        <v>3883</v>
      </c>
      <c r="Q102" s="4"/>
      <c r="R102" s="27">
        <v>9229</v>
      </c>
      <c r="S102" s="28">
        <v>-601</v>
      </c>
      <c r="T102" s="28">
        <v>8629</v>
      </c>
    </row>
    <row r="103" spans="1:20">
      <c r="A103" s="25" t="s">
        <v>118</v>
      </c>
      <c r="B103" s="26">
        <v>9.8042000000000008E-3</v>
      </c>
      <c r="C103" s="26">
        <v>9.5604000000000001E-3</v>
      </c>
      <c r="D103" s="4">
        <v>8009.4172500000004</v>
      </c>
      <c r="E103" s="4">
        <v>-221552.7096</v>
      </c>
      <c r="F103" s="4">
        <v>-183299</v>
      </c>
      <c r="G103" s="39"/>
      <c r="H103" s="27">
        <v>196</v>
      </c>
      <c r="I103" s="27">
        <v>9108</v>
      </c>
      <c r="J103" s="27">
        <v>48835</v>
      </c>
      <c r="K103" s="4">
        <v>514</v>
      </c>
      <c r="L103" s="4"/>
      <c r="M103" s="27">
        <v>2373</v>
      </c>
      <c r="N103" s="27">
        <v>8794</v>
      </c>
      <c r="O103" s="27">
        <v>0</v>
      </c>
      <c r="P103" s="4">
        <v>4616</v>
      </c>
      <c r="Q103" s="4"/>
      <c r="R103" s="27">
        <v>13559</v>
      </c>
      <c r="S103" s="28">
        <v>-3771</v>
      </c>
      <c r="T103" s="28">
        <v>9788</v>
      </c>
    </row>
    <row r="104" spans="1:20">
      <c r="A104" s="25" t="s">
        <v>119</v>
      </c>
      <c r="B104" s="26">
        <v>6.1932000000000003E-3</v>
      </c>
      <c r="C104" s="26">
        <v>6.3542E-3</v>
      </c>
      <c r="D104" s="4">
        <v>5059.4672499999997</v>
      </c>
      <c r="E104" s="4">
        <v>-147252.23079999999</v>
      </c>
      <c r="F104" s="4">
        <v>-115788</v>
      </c>
      <c r="G104" s="39"/>
      <c r="H104" s="27">
        <v>124</v>
      </c>
      <c r="I104" s="27">
        <v>5753</v>
      </c>
      <c r="J104" s="27">
        <v>30848</v>
      </c>
      <c r="K104" s="4">
        <v>2723</v>
      </c>
      <c r="L104" s="4"/>
      <c r="M104" s="27">
        <v>1499</v>
      </c>
      <c r="N104" s="27">
        <v>5555</v>
      </c>
      <c r="O104" s="27">
        <v>0</v>
      </c>
      <c r="P104" s="4">
        <v>1322</v>
      </c>
      <c r="Q104" s="4"/>
      <c r="R104" s="27">
        <v>8565</v>
      </c>
      <c r="S104" s="28">
        <v>-2466</v>
      </c>
      <c r="T104" s="28">
        <v>6099</v>
      </c>
    </row>
    <row r="105" spans="1:20">
      <c r="A105" s="25" t="s">
        <v>120</v>
      </c>
      <c r="B105" s="26">
        <v>4.7648999999999999E-3</v>
      </c>
      <c r="C105" s="26">
        <v>4.7707000000000001E-3</v>
      </c>
      <c r="D105" s="4">
        <v>3892.6499999999996</v>
      </c>
      <c r="E105" s="4">
        <v>-110556.20180000001</v>
      </c>
      <c r="F105" s="4">
        <v>-89085</v>
      </c>
      <c r="G105" s="39"/>
      <c r="H105" s="27">
        <v>95</v>
      </c>
      <c r="I105" s="27">
        <v>4427</v>
      </c>
      <c r="J105" s="27">
        <v>23734</v>
      </c>
      <c r="K105" s="4">
        <v>1206</v>
      </c>
      <c r="L105" s="4"/>
      <c r="M105" s="27">
        <v>1153</v>
      </c>
      <c r="N105" s="27">
        <v>4274</v>
      </c>
      <c r="O105" s="27">
        <v>0</v>
      </c>
      <c r="P105" s="4">
        <v>212</v>
      </c>
      <c r="Q105" s="4"/>
      <c r="R105" s="27">
        <v>6590</v>
      </c>
      <c r="S105" s="28">
        <v>-94</v>
      </c>
      <c r="T105" s="28">
        <v>6496</v>
      </c>
    </row>
    <row r="106" spans="1:20">
      <c r="A106" s="25" t="s">
        <v>121</v>
      </c>
      <c r="B106" s="26">
        <v>3.2017E-3</v>
      </c>
      <c r="C106" s="26">
        <v>3.0948999999999998E-3</v>
      </c>
      <c r="D106" s="4">
        <v>2615.5949999999998</v>
      </c>
      <c r="E106" s="4">
        <v>-71721.212599999999</v>
      </c>
      <c r="F106" s="4">
        <v>-59859</v>
      </c>
      <c r="G106" s="39"/>
      <c r="H106" s="27">
        <v>64</v>
      </c>
      <c r="I106" s="27">
        <v>2974</v>
      </c>
      <c r="J106" s="27">
        <v>15948</v>
      </c>
      <c r="K106" s="4">
        <v>484</v>
      </c>
      <c r="L106" s="4"/>
      <c r="M106" s="27">
        <v>775</v>
      </c>
      <c r="N106" s="27">
        <v>2872</v>
      </c>
      <c r="O106" s="27">
        <v>0</v>
      </c>
      <c r="P106" s="4">
        <v>2095</v>
      </c>
      <c r="Q106" s="4"/>
      <c r="R106" s="27">
        <v>4428</v>
      </c>
      <c r="S106" s="28">
        <v>-1803</v>
      </c>
      <c r="T106" s="28">
        <v>2625</v>
      </c>
    </row>
    <row r="107" spans="1:20">
      <c r="A107" s="25" t="s">
        <v>122</v>
      </c>
      <c r="B107" s="26">
        <v>1.7052E-3</v>
      </c>
      <c r="C107" s="26">
        <v>1.7247E-3</v>
      </c>
      <c r="D107" s="4">
        <v>1393.0699500000001</v>
      </c>
      <c r="E107" s="4">
        <v>-39968.197800000002</v>
      </c>
      <c r="F107" s="4">
        <v>-31880</v>
      </c>
      <c r="G107" s="39"/>
      <c r="H107" s="27">
        <v>34</v>
      </c>
      <c r="I107" s="27">
        <v>1584</v>
      </c>
      <c r="J107" s="27">
        <v>8494</v>
      </c>
      <c r="K107" s="4">
        <v>1134</v>
      </c>
      <c r="L107" s="4"/>
      <c r="M107" s="27">
        <v>413</v>
      </c>
      <c r="N107" s="27">
        <v>1530</v>
      </c>
      <c r="O107" s="27">
        <v>0</v>
      </c>
      <c r="P107" s="4">
        <v>274</v>
      </c>
      <c r="Q107" s="4"/>
      <c r="R107" s="27">
        <v>2358</v>
      </c>
      <c r="S107" s="28">
        <v>-559</v>
      </c>
      <c r="T107" s="28">
        <v>1799</v>
      </c>
    </row>
    <row r="109" spans="1:20" s="29" customFormat="1">
      <c r="A109" s="29" t="s">
        <v>1</v>
      </c>
      <c r="D109" s="30">
        <f>SUM(D8:D107)</f>
        <v>816936.21424999996</v>
      </c>
      <c r="E109" s="30">
        <f>SUM(E8:E107)</f>
        <v>-23173999.999999996</v>
      </c>
      <c r="F109" s="30">
        <f>SUM(F8:F107)</f>
        <v>-18696000.799999997</v>
      </c>
      <c r="G109" s="31"/>
      <c r="H109" s="30">
        <f>SUM(H8:H107)</f>
        <v>19995.089999999997</v>
      </c>
      <c r="I109" s="30">
        <f>SUM(I8:I107)</f>
        <v>928994.125</v>
      </c>
      <c r="J109" s="30">
        <f>SUM(J8:J107)</f>
        <v>4981002</v>
      </c>
      <c r="K109" s="30">
        <f>SUM(K8:K107)</f>
        <v>823259</v>
      </c>
      <c r="L109" s="31"/>
      <c r="M109" s="30">
        <f>SUM(M8:M107)</f>
        <v>242003.35</v>
      </c>
      <c r="N109" s="30">
        <f>SUM(N8:N107)</f>
        <v>897004.125</v>
      </c>
      <c r="O109" s="30">
        <f>SUM(O8:O107)</f>
        <v>0</v>
      </c>
      <c r="P109" s="30">
        <f>SUM(P8:P107)</f>
        <v>823263</v>
      </c>
      <c r="Q109" s="31"/>
      <c r="R109" s="30">
        <f>SUM(R8:R107)</f>
        <v>1383003.875</v>
      </c>
      <c r="S109" s="30">
        <f>SUM(S8:S107)</f>
        <v>-6</v>
      </c>
      <c r="T109" s="30">
        <f>SUM(T8:T107)</f>
        <v>1382995</v>
      </c>
    </row>
    <row r="110" spans="1:20">
      <c r="B110" s="14"/>
      <c r="C110" s="14"/>
      <c r="D110" s="14"/>
      <c r="E110" s="14"/>
      <c r="F110" s="14"/>
      <c r="G110" s="14"/>
      <c r="H110" s="38"/>
      <c r="I110" s="38"/>
      <c r="J110" s="38"/>
      <c r="K110" s="38"/>
      <c r="L110" s="38"/>
      <c r="M110" s="38"/>
      <c r="N110" s="38"/>
      <c r="O110" s="38"/>
      <c r="P110" s="38"/>
      <c r="Q110" s="38"/>
      <c r="R110" s="38"/>
      <c r="S110" s="38"/>
      <c r="T110" s="38"/>
    </row>
    <row r="111" spans="1:20">
      <c r="B111" s="14"/>
      <c r="C111" s="14"/>
      <c r="D111" s="14"/>
      <c r="E111" s="14"/>
      <c r="F111" s="14"/>
      <c r="G111" s="14"/>
      <c r="H111" s="38"/>
      <c r="I111" s="38"/>
      <c r="J111" s="38"/>
      <c r="K111" s="38"/>
      <c r="L111" s="38"/>
      <c r="M111" s="38"/>
      <c r="N111" s="38"/>
      <c r="O111" s="38"/>
      <c r="P111" s="38"/>
      <c r="Q111" s="38"/>
      <c r="R111" s="38"/>
      <c r="S111" s="38"/>
      <c r="T111" s="38"/>
    </row>
  </sheetData>
  <sheetProtection password="CEAA" sheet="1" objects="1" scenarios="1"/>
  <mergeCells count="2">
    <mergeCell ref="A1:B1"/>
    <mergeCell ref="A2:B2"/>
  </mergeCells>
  <pageMargins left="0.25" right="0.25" top="0.75" bottom="0.75" header="0.3" footer="0.3"/>
  <pageSetup paperSize="5" scale="57" fitToWidth="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2A91-A518-4710-A8DB-39BBBC286500}">
  <dimension ref="A1:B107"/>
  <sheetViews>
    <sheetView workbookViewId="0">
      <selection activeCell="B3" sqref="B3"/>
    </sheetView>
  </sheetViews>
  <sheetFormatPr defaultRowHeight="15"/>
  <cols>
    <col min="1" max="1" width="22.5703125" style="101" customWidth="1"/>
    <col min="2" max="2" width="19.85546875" style="2" bestFit="1" customWidth="1"/>
    <col min="3" max="16384" width="9.140625" style="104"/>
  </cols>
  <sheetData>
    <row r="1" spans="1:2">
      <c r="A1" s="101" t="s">
        <v>182</v>
      </c>
      <c r="B1" s="2">
        <f>SUM(B3:B106)</f>
        <v>957512</v>
      </c>
    </row>
    <row r="2" spans="1:2">
      <c r="A2" s="101" t="s">
        <v>287</v>
      </c>
      <c r="B2" s="2">
        <v>957512</v>
      </c>
    </row>
    <row r="3" spans="1:2" ht="15.75">
      <c r="A3" s="123" t="s">
        <v>173</v>
      </c>
      <c r="B3" s="161" t="str">
        <f>+'Changes to Update Template '!C22</f>
        <v>FY 2020 Total Contributions</v>
      </c>
    </row>
    <row r="4" spans="1:2">
      <c r="A4" s="99" t="s">
        <v>208</v>
      </c>
      <c r="B4" s="162">
        <v>0</v>
      </c>
    </row>
    <row r="5" spans="1:2">
      <c r="A5" s="176" t="s">
        <v>24</v>
      </c>
      <c r="B5" s="186">
        <v>14565</v>
      </c>
    </row>
    <row r="6" spans="1:2">
      <c r="A6" s="176" t="s">
        <v>25</v>
      </c>
      <c r="B6" s="186">
        <v>2576</v>
      </c>
    </row>
    <row r="7" spans="1:2">
      <c r="A7" s="176" t="s">
        <v>26</v>
      </c>
      <c r="B7" s="186">
        <v>1462</v>
      </c>
    </row>
    <row r="8" spans="1:2">
      <c r="A8" s="176" t="s">
        <v>27</v>
      </c>
      <c r="B8" s="186">
        <v>1517</v>
      </c>
    </row>
    <row r="9" spans="1:2">
      <c r="A9" s="176" t="s">
        <v>28</v>
      </c>
      <c r="B9" s="186">
        <v>3168</v>
      </c>
    </row>
    <row r="10" spans="1:2">
      <c r="A10" s="176" t="s">
        <v>29</v>
      </c>
      <c r="B10" s="186">
        <v>3350</v>
      </c>
    </row>
    <row r="11" spans="1:2">
      <c r="A11" s="177" t="s">
        <v>30</v>
      </c>
      <c r="B11" s="187">
        <v>3871</v>
      </c>
    </row>
    <row r="12" spans="1:2">
      <c r="A12" s="177" t="s">
        <v>31</v>
      </c>
      <c r="B12" s="187">
        <v>842</v>
      </c>
    </row>
    <row r="13" spans="1:2">
      <c r="A13" s="177" t="s">
        <v>32</v>
      </c>
      <c r="B13" s="187">
        <v>2054</v>
      </c>
    </row>
    <row r="14" spans="1:2">
      <c r="A14" s="177" t="s">
        <v>33</v>
      </c>
      <c r="B14" s="187">
        <v>21836</v>
      </c>
    </row>
    <row r="15" spans="1:2">
      <c r="A15" s="177" t="s">
        <v>34</v>
      </c>
      <c r="B15" s="187">
        <v>29605</v>
      </c>
    </row>
    <row r="16" spans="1:2">
      <c r="A16" s="177" t="s">
        <v>35</v>
      </c>
      <c r="B16" s="187">
        <v>6094</v>
      </c>
    </row>
    <row r="17" spans="1:2">
      <c r="A17" s="176" t="s">
        <v>36</v>
      </c>
      <c r="B17" s="186">
        <v>21573</v>
      </c>
    </row>
    <row r="18" spans="1:2">
      <c r="A18" s="176" t="s">
        <v>37</v>
      </c>
      <c r="B18" s="186">
        <v>6336</v>
      </c>
    </row>
    <row r="19" spans="1:2">
      <c r="A19" s="176" t="s">
        <v>38</v>
      </c>
      <c r="B19" s="186">
        <v>1181</v>
      </c>
    </row>
    <row r="20" spans="1:2">
      <c r="A20" s="176" t="s">
        <v>39</v>
      </c>
      <c r="B20" s="186">
        <v>10007</v>
      </c>
    </row>
    <row r="21" spans="1:2">
      <c r="A21" s="176" t="s">
        <v>40</v>
      </c>
      <c r="B21" s="186">
        <v>1652</v>
      </c>
    </row>
    <row r="22" spans="1:2">
      <c r="A22" s="176" t="s">
        <v>41</v>
      </c>
      <c r="B22" s="186">
        <v>15058</v>
      </c>
    </row>
    <row r="23" spans="1:2">
      <c r="A23" s="177" t="s">
        <v>42</v>
      </c>
      <c r="B23" s="187">
        <v>8051</v>
      </c>
    </row>
    <row r="24" spans="1:2">
      <c r="A24" s="177" t="s">
        <v>43</v>
      </c>
      <c r="B24" s="187">
        <v>3530</v>
      </c>
    </row>
    <row r="25" spans="1:2">
      <c r="A25" s="177" t="s">
        <v>44</v>
      </c>
      <c r="B25" s="187">
        <v>1273</v>
      </c>
    </row>
    <row r="26" spans="1:2">
      <c r="A26" s="177" t="s">
        <v>45</v>
      </c>
      <c r="B26" s="187">
        <v>1506</v>
      </c>
    </row>
    <row r="27" spans="1:2">
      <c r="A27" s="177" t="s">
        <v>46</v>
      </c>
      <c r="B27" s="187">
        <v>7708</v>
      </c>
    </row>
    <row r="28" spans="1:2">
      <c r="A28" s="177" t="s">
        <v>47</v>
      </c>
      <c r="B28" s="187">
        <v>3819</v>
      </c>
    </row>
    <row r="29" spans="1:2">
      <c r="A29" s="176" t="s">
        <v>48</v>
      </c>
      <c r="B29" s="186">
        <v>10069</v>
      </c>
    </row>
    <row r="30" spans="1:2">
      <c r="A30" s="176" t="s">
        <v>49</v>
      </c>
      <c r="B30" s="186">
        <v>29966</v>
      </c>
    </row>
    <row r="31" spans="1:2">
      <c r="A31" s="176" t="s">
        <v>50</v>
      </c>
      <c r="B31" s="186">
        <v>4032</v>
      </c>
    </row>
    <row r="32" spans="1:2">
      <c r="A32" s="176" t="s">
        <v>51</v>
      </c>
      <c r="B32" s="186">
        <v>7367</v>
      </c>
    </row>
    <row r="33" spans="1:2">
      <c r="A33" s="176" t="s">
        <v>52</v>
      </c>
      <c r="B33" s="186">
        <v>12653</v>
      </c>
    </row>
    <row r="34" spans="1:2">
      <c r="A34" s="176" t="s">
        <v>53</v>
      </c>
      <c r="B34" s="186">
        <v>3789</v>
      </c>
    </row>
    <row r="35" spans="1:2">
      <c r="A35" s="177" t="s">
        <v>54</v>
      </c>
      <c r="B35" s="187">
        <v>3407</v>
      </c>
    </row>
    <row r="36" spans="1:2">
      <c r="A36" s="177" t="s">
        <v>55</v>
      </c>
      <c r="B36" s="187">
        <v>43134</v>
      </c>
    </row>
    <row r="37" spans="1:2">
      <c r="A37" s="177" t="s">
        <v>56</v>
      </c>
      <c r="B37" s="187">
        <v>2932</v>
      </c>
    </row>
    <row r="38" spans="1:2">
      <c r="A38" s="177" t="s">
        <v>57</v>
      </c>
      <c r="B38" s="187">
        <v>34124</v>
      </c>
    </row>
    <row r="39" spans="1:2">
      <c r="A39" s="177" t="s">
        <v>58</v>
      </c>
      <c r="B39" s="187">
        <v>6034</v>
      </c>
    </row>
    <row r="40" spans="1:2">
      <c r="A40" s="177" t="s">
        <v>59</v>
      </c>
      <c r="B40" s="187">
        <v>22598</v>
      </c>
    </row>
    <row r="41" spans="1:2">
      <c r="A41" s="176" t="s">
        <v>60</v>
      </c>
      <c r="B41" s="186">
        <v>744</v>
      </c>
    </row>
    <row r="42" spans="1:2">
      <c r="A42" s="176" t="s">
        <v>61</v>
      </c>
      <c r="B42" s="186">
        <v>1886</v>
      </c>
    </row>
    <row r="43" spans="1:2">
      <c r="A43" s="176" t="s">
        <v>62</v>
      </c>
      <c r="B43" s="186">
        <v>4438</v>
      </c>
    </row>
    <row r="44" spans="1:2">
      <c r="A44" s="176" t="s">
        <v>63</v>
      </c>
      <c r="B44" s="186">
        <v>962</v>
      </c>
    </row>
    <row r="45" spans="1:2">
      <c r="A45" s="176" t="s">
        <v>64</v>
      </c>
      <c r="B45" s="186">
        <v>38776</v>
      </c>
    </row>
    <row r="46" spans="1:2">
      <c r="A46" s="176" t="s">
        <v>65</v>
      </c>
      <c r="B46" s="186">
        <v>3269</v>
      </c>
    </row>
    <row r="47" spans="1:2">
      <c r="A47" s="177" t="s">
        <v>66</v>
      </c>
      <c r="B47" s="187">
        <v>11687</v>
      </c>
    </row>
    <row r="48" spans="1:2">
      <c r="A48" s="177" t="s">
        <v>181</v>
      </c>
      <c r="B48" s="187">
        <v>6906</v>
      </c>
    </row>
    <row r="49" spans="1:2">
      <c r="A49" s="177" t="s">
        <v>67</v>
      </c>
      <c r="B49" s="187">
        <v>12560</v>
      </c>
    </row>
    <row r="50" spans="1:2">
      <c r="A50" s="177" t="s">
        <v>68</v>
      </c>
      <c r="B50" s="187">
        <v>1453</v>
      </c>
    </row>
    <row r="51" spans="1:2">
      <c r="A51" s="177" t="s">
        <v>69</v>
      </c>
      <c r="B51" s="187">
        <v>4918</v>
      </c>
    </row>
    <row r="52" spans="1:2">
      <c r="A52" s="177" t="s">
        <v>70</v>
      </c>
      <c r="B52" s="187">
        <v>317</v>
      </c>
    </row>
    <row r="53" spans="1:2">
      <c r="A53" s="176" t="s">
        <v>71</v>
      </c>
      <c r="B53" s="186">
        <v>19883</v>
      </c>
    </row>
    <row r="54" spans="1:2">
      <c r="A54" s="176" t="s">
        <v>72</v>
      </c>
      <c r="B54" s="186">
        <v>5787</v>
      </c>
    </row>
    <row r="55" spans="1:2">
      <c r="A55" s="176" t="s">
        <v>73</v>
      </c>
      <c r="B55" s="186">
        <v>23059</v>
      </c>
    </row>
    <row r="56" spans="1:2">
      <c r="A56" s="176" t="s">
        <v>74</v>
      </c>
      <c r="B56" s="186">
        <v>750</v>
      </c>
    </row>
    <row r="57" spans="1:2">
      <c r="A57" s="176" t="s">
        <v>75</v>
      </c>
      <c r="B57" s="186">
        <v>5107</v>
      </c>
    </row>
    <row r="58" spans="1:2">
      <c r="A58" s="176" t="s">
        <v>76</v>
      </c>
      <c r="B58" s="186">
        <v>2725</v>
      </c>
    </row>
    <row r="59" spans="1:2">
      <c r="A59" s="176" t="s">
        <v>77</v>
      </c>
      <c r="B59" s="186">
        <v>9191</v>
      </c>
    </row>
    <row r="60" spans="1:2">
      <c r="A60" s="176" t="s">
        <v>78</v>
      </c>
      <c r="B60" s="186">
        <v>3740</v>
      </c>
    </row>
    <row r="61" spans="1:2">
      <c r="A61" s="176" t="s">
        <v>79</v>
      </c>
      <c r="B61" s="186">
        <v>2710</v>
      </c>
    </row>
    <row r="62" spans="1:2">
      <c r="A62" s="176" t="s">
        <v>80</v>
      </c>
      <c r="B62" s="186">
        <v>1421</v>
      </c>
    </row>
    <row r="63" spans="1:2">
      <c r="A63" s="176" t="s">
        <v>81</v>
      </c>
      <c r="B63" s="186">
        <v>3542</v>
      </c>
    </row>
    <row r="64" spans="1:2">
      <c r="A64" s="176" t="s">
        <v>82</v>
      </c>
      <c r="B64" s="186">
        <v>76034</v>
      </c>
    </row>
    <row r="65" spans="1:2">
      <c r="A65" s="177" t="s">
        <v>83</v>
      </c>
      <c r="B65" s="187">
        <v>1270</v>
      </c>
    </row>
    <row r="66" spans="1:2">
      <c r="A66" s="177" t="s">
        <v>84</v>
      </c>
      <c r="B66" s="187">
        <v>2320</v>
      </c>
    </row>
    <row r="67" spans="1:2">
      <c r="A67" s="177" t="s">
        <v>85</v>
      </c>
      <c r="B67" s="187">
        <v>12440</v>
      </c>
    </row>
    <row r="68" spans="1:2">
      <c r="A68" s="177" t="s">
        <v>86</v>
      </c>
      <c r="B68" s="187">
        <v>7738</v>
      </c>
    </row>
    <row r="69" spans="1:2">
      <c r="A69" s="177" t="s">
        <v>87</v>
      </c>
      <c r="B69" s="187">
        <v>26572</v>
      </c>
    </row>
    <row r="70" spans="1:2">
      <c r="A70" s="177" t="s">
        <v>88</v>
      </c>
      <c r="B70" s="187">
        <v>1225</v>
      </c>
    </row>
    <row r="71" spans="1:2">
      <c r="A71" s="176" t="s">
        <v>89</v>
      </c>
      <c r="B71" s="186">
        <v>21681</v>
      </c>
    </row>
    <row r="72" spans="1:2">
      <c r="A72" s="176" t="s">
        <v>90</v>
      </c>
      <c r="B72" s="186">
        <v>10366</v>
      </c>
    </row>
    <row r="73" spans="1:2">
      <c r="A73" s="176" t="s">
        <v>91</v>
      </c>
      <c r="B73" s="186">
        <v>1282</v>
      </c>
    </row>
    <row r="74" spans="1:2">
      <c r="A74" s="176" t="s">
        <v>92</v>
      </c>
      <c r="B74" s="186">
        <v>3606</v>
      </c>
    </row>
    <row r="75" spans="1:2">
      <c r="A75" s="176" t="s">
        <v>93</v>
      </c>
      <c r="B75" s="186">
        <v>7521</v>
      </c>
    </row>
    <row r="76" spans="1:2">
      <c r="A76" s="176" t="s">
        <v>94</v>
      </c>
      <c r="B76" s="186">
        <v>1244</v>
      </c>
    </row>
    <row r="77" spans="1:2">
      <c r="A77" s="177" t="s">
        <v>95</v>
      </c>
      <c r="B77" s="187">
        <v>3022</v>
      </c>
    </row>
    <row r="78" spans="1:2">
      <c r="A78" s="177" t="s">
        <v>96</v>
      </c>
      <c r="B78" s="187">
        <v>13559</v>
      </c>
    </row>
    <row r="79" spans="1:2">
      <c r="A79" s="177" t="s">
        <v>97</v>
      </c>
      <c r="B79" s="187">
        <v>2155</v>
      </c>
    </row>
    <row r="80" spans="1:2">
      <c r="A80" s="177" t="s">
        <v>98</v>
      </c>
      <c r="B80" s="187">
        <v>10704</v>
      </c>
    </row>
    <row r="81" spans="1:2">
      <c r="A81" s="177" t="s">
        <v>99</v>
      </c>
      <c r="B81" s="187">
        <v>2433</v>
      </c>
    </row>
    <row r="82" spans="1:2">
      <c r="A82" s="177" t="s">
        <v>100</v>
      </c>
      <c r="B82" s="187">
        <v>5850</v>
      </c>
    </row>
    <row r="83" spans="1:2">
      <c r="A83" s="176" t="s">
        <v>101</v>
      </c>
      <c r="B83" s="186">
        <v>7512</v>
      </c>
    </row>
    <row r="84" spans="1:2">
      <c r="A84" s="176" t="s">
        <v>102</v>
      </c>
      <c r="B84" s="186">
        <v>12463</v>
      </c>
    </row>
    <row r="85" spans="1:2">
      <c r="A85" s="176" t="s">
        <v>103</v>
      </c>
      <c r="B85" s="186">
        <v>6099</v>
      </c>
    </row>
    <row r="86" spans="1:2">
      <c r="A86" s="176" t="s">
        <v>104</v>
      </c>
      <c r="B86" s="186">
        <v>3703</v>
      </c>
    </row>
    <row r="87" spans="1:2">
      <c r="A87" s="176" t="s">
        <v>105</v>
      </c>
      <c r="B87" s="186">
        <v>2583</v>
      </c>
    </row>
    <row r="88" spans="1:2">
      <c r="A88" s="176" t="s">
        <v>106</v>
      </c>
      <c r="B88" s="186">
        <v>6032</v>
      </c>
    </row>
    <row r="89" spans="1:2">
      <c r="A89" s="177" t="s">
        <v>107</v>
      </c>
      <c r="B89" s="187">
        <v>3332</v>
      </c>
    </row>
    <row r="90" spans="1:2">
      <c r="A90" s="177" t="s">
        <v>108</v>
      </c>
      <c r="B90" s="187">
        <v>6269</v>
      </c>
    </row>
    <row r="91" spans="1:2">
      <c r="A91" s="177" t="s">
        <v>109</v>
      </c>
      <c r="B91" s="187">
        <v>1169</v>
      </c>
    </row>
    <row r="92" spans="1:2">
      <c r="A92" s="177" t="s">
        <v>110</v>
      </c>
      <c r="B92" s="187">
        <v>3702</v>
      </c>
    </row>
    <row r="93" spans="1:2">
      <c r="A93" s="177" t="s">
        <v>111</v>
      </c>
      <c r="B93" s="187">
        <v>293</v>
      </c>
    </row>
    <row r="94" spans="1:2">
      <c r="A94" s="177" t="s">
        <v>112</v>
      </c>
      <c r="B94" s="187">
        <v>26932</v>
      </c>
    </row>
    <row r="95" spans="1:2">
      <c r="A95" s="176" t="s">
        <v>113</v>
      </c>
      <c r="B95" s="186">
        <v>3196</v>
      </c>
    </row>
    <row r="96" spans="1:2">
      <c r="A96" s="176" t="s">
        <v>114</v>
      </c>
      <c r="B96" s="186">
        <v>112557</v>
      </c>
    </row>
    <row r="97" spans="1:2">
      <c r="A97" s="176" t="s">
        <v>115</v>
      </c>
      <c r="B97" s="186">
        <v>1341</v>
      </c>
    </row>
    <row r="98" spans="1:2">
      <c r="A98" s="176" t="s">
        <v>116</v>
      </c>
      <c r="B98" s="186">
        <v>751</v>
      </c>
    </row>
    <row r="99" spans="1:2">
      <c r="A99" s="176" t="s">
        <v>117</v>
      </c>
      <c r="B99" s="186">
        <v>5956</v>
      </c>
    </row>
    <row r="100" spans="1:2">
      <c r="A100" s="176" t="s">
        <v>118</v>
      </c>
      <c r="B100" s="186">
        <v>8639</v>
      </c>
    </row>
    <row r="101" spans="1:2">
      <c r="A101" s="177" t="s">
        <v>119</v>
      </c>
      <c r="B101" s="187">
        <v>4876</v>
      </c>
    </row>
    <row r="102" spans="1:2">
      <c r="A102" s="177" t="s">
        <v>120</v>
      </c>
      <c r="B102" s="187">
        <v>6009</v>
      </c>
    </row>
    <row r="103" spans="1:2">
      <c r="A103" s="177" t="s">
        <v>121</v>
      </c>
      <c r="B103" s="187">
        <v>2833</v>
      </c>
    </row>
    <row r="104" spans="1:2">
      <c r="A104" s="177" t="s">
        <v>122</v>
      </c>
      <c r="B104" s="188">
        <v>1673</v>
      </c>
    </row>
    <row r="106" spans="1:2" ht="15.75" thickBot="1">
      <c r="B106" s="100"/>
    </row>
    <row r="107" spans="1:2" ht="15.75" thickTop="1"/>
  </sheetData>
  <sheetProtection algorithmName="SHA-512" hashValue="v3z2V24MXmSZCV4GfnJ//jQouU8LXGtyR/zHhhGabr5yURwMV9iF5Cz6b/XeFKLLyXx5mxlST93y9HmOUg5lsw==" saltValue="O0oBTbNzClYha6oVHHioBQ==" spinCount="100000" sheet="1" objects="1" scenario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039B52-7FD5-4A4A-B3DD-B5E696DA49D4}">
  <ds:schemaRefs>
    <ds:schemaRef ds:uri="http://schemas.microsoft.com/sharepoint/events"/>
  </ds:schemaRefs>
</ds:datastoreItem>
</file>

<file path=customXml/itemProps2.xml><?xml version="1.0" encoding="utf-8"?>
<ds:datastoreItem xmlns:ds="http://schemas.openxmlformats.org/officeDocument/2006/customXml" ds:itemID="{1DA9CA9B-3994-4D03-87C7-A8A683BE3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6E5DBE-86C2-429C-A747-4772DA3D8B8F}">
  <ds:schemaRefs>
    <ds:schemaRef ds:uri="b0d8bf0e-b15b-456f-8ae4-2bdf59acac1f"/>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d4ea4015-5b02-447c-9074-d5807a41497e"/>
    <ds:schemaRef ds:uri="http://purl.org/dc/term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0C090EAB-2995-4549-A635-1FA1C33EF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Info</vt:lpstr>
      <vt:lpstr>Changes to Update Template </vt:lpstr>
      <vt:lpstr>JE Template</vt:lpstr>
      <vt:lpstr>2021 Summary</vt:lpstr>
      <vt:lpstr>2020 Summary</vt:lpstr>
      <vt:lpstr>2019 Summary</vt:lpstr>
      <vt:lpstr>2018 Summary</vt:lpstr>
      <vt:lpstr>2017 Summary</vt:lpstr>
      <vt:lpstr>ROD Contributions FY 2020</vt:lpstr>
      <vt:lpstr>ROD Contributions FY 2019</vt:lpstr>
      <vt:lpstr>ROD Contributions FY 2018</vt:lpstr>
      <vt:lpstr>ROD Contributions FY 2017</vt:lpstr>
      <vt:lpstr>Deferred Amortization</vt:lpstr>
      <vt:lpstr>'2018 Summary'!Print_Area</vt:lpstr>
      <vt:lpstr>'2019 Summary'!Print_Area</vt:lpstr>
      <vt:lpstr>'Deferred Amortization'!Print_Area</vt:lpstr>
      <vt:lpstr>'2018 Summary'!Print_Titles</vt:lpstr>
      <vt:lpstr>'2019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Eric Faust</cp:lastModifiedBy>
  <cp:lastPrinted>2018-04-27T14:32:22Z</cp:lastPrinted>
  <dcterms:created xsi:type="dcterms:W3CDTF">2015-01-07T18:39:17Z</dcterms:created>
  <dcterms:modified xsi:type="dcterms:W3CDTF">2021-07-13T15:08:36Z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