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G:\SHARE\USER\2021 Audits\"/>
    </mc:Choice>
  </mc:AlternateContent>
  <xr:revisionPtr revIDLastSave="0" documentId="13_ncr:1_{F9007893-1333-4E90-8118-4F4B80F8A633}" xr6:coauthVersionLast="46" xr6:coauthVersionMax="46" xr10:uidLastSave="{00000000-0000-0000-0000-000000000000}"/>
  <bookViews>
    <workbookView xWindow="28680" yWindow="-120" windowWidth="29040" windowHeight="17640" activeTab="1" xr2:uid="{00000000-000D-0000-FFFF-FFFF00000000}"/>
  </bookViews>
  <sheets>
    <sheet name="Instructions" sheetId="3" r:id="rId1"/>
    <sheet name="DataEntryWS" sheetId="1" r:id="rId2"/>
    <sheet name="SchedofAwards" sheetId="2" r:id="rId3"/>
  </sheets>
  <definedNames>
    <definedName name="_xlnm.Print_Area" localSheetId="1">DataEntryWS!$A$1:$K$155</definedName>
    <definedName name="_xlnm.Print_Area" localSheetId="2">SchedofAwards!$A$1:$J$104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8" i="1" l="1"/>
  <c r="D66" i="1"/>
  <c r="D49" i="1"/>
  <c r="D20" i="1"/>
  <c r="J37" i="1" l="1"/>
  <c r="J104" i="1"/>
  <c r="J97" i="1"/>
  <c r="J88" i="2" s="1"/>
  <c r="J105" i="1"/>
  <c r="I105" i="1"/>
  <c r="J106" i="1"/>
  <c r="I101" i="1"/>
  <c r="I100" i="1"/>
  <c r="H55" i="2" s="1"/>
  <c r="I88" i="1"/>
  <c r="I80" i="1"/>
  <c r="H43" i="2" s="1"/>
  <c r="I51" i="1"/>
  <c r="J50" i="1"/>
  <c r="I40" i="1"/>
  <c r="I38" i="1"/>
  <c r="J23" i="1"/>
  <c r="J22" i="1"/>
  <c r="I36" i="1"/>
  <c r="I35" i="1"/>
  <c r="I34" i="1"/>
  <c r="I33" i="1"/>
  <c r="I32" i="1"/>
  <c r="I31" i="1"/>
  <c r="I30" i="1"/>
  <c r="I29" i="1"/>
  <c r="I28" i="1"/>
  <c r="I27" i="1"/>
  <c r="I26" i="1"/>
  <c r="H46" i="2" s="1"/>
  <c r="I25" i="1"/>
  <c r="I24" i="1"/>
  <c r="H34" i="2" s="1"/>
  <c r="I21" i="1"/>
  <c r="H47" i="2" l="1"/>
  <c r="H44" i="2"/>
  <c r="H58" i="2"/>
  <c r="J13" i="1" l="1"/>
  <c r="J67" i="2" s="1"/>
  <c r="J87" i="1" l="1"/>
  <c r="I87" i="1"/>
  <c r="I107" i="1" l="1"/>
  <c r="J103" i="1" l="1"/>
  <c r="I103" i="1"/>
  <c r="J102" i="1"/>
  <c r="I99" i="1"/>
  <c r="I98" i="1"/>
  <c r="H49" i="2" s="1"/>
  <c r="J96" i="1"/>
  <c r="I96" i="1"/>
  <c r="J95" i="1"/>
  <c r="J87" i="2" s="1"/>
  <c r="J94" i="1"/>
  <c r="I94" i="1"/>
  <c r="I138" i="1" l="1"/>
  <c r="I72" i="1"/>
  <c r="I149" i="1"/>
  <c r="I148" i="1"/>
  <c r="I147" i="1"/>
  <c r="I146" i="1"/>
  <c r="I145" i="1"/>
  <c r="I144" i="1"/>
  <c r="I143" i="1"/>
  <c r="I142" i="1"/>
  <c r="I141" i="1"/>
  <c r="I140" i="1"/>
  <c r="I139" i="1"/>
  <c r="I137" i="1"/>
  <c r="I134" i="1"/>
  <c r="I133" i="1"/>
  <c r="I132" i="1"/>
  <c r="I131" i="1"/>
  <c r="I130" i="1"/>
  <c r="I129" i="1"/>
  <c r="I128" i="1"/>
  <c r="I127" i="1"/>
  <c r="I126" i="1"/>
  <c r="I125" i="1"/>
  <c r="I124" i="1"/>
  <c r="I123" i="1"/>
  <c r="I122" i="1"/>
  <c r="I121" i="1"/>
  <c r="I120" i="1"/>
  <c r="I119" i="1"/>
  <c r="I118" i="1"/>
  <c r="I117" i="1"/>
  <c r="I116" i="1"/>
  <c r="I115" i="1"/>
  <c r="I114" i="1"/>
  <c r="I112" i="1"/>
  <c r="I111" i="1"/>
  <c r="I110" i="1"/>
  <c r="I93" i="1"/>
  <c r="I92" i="1"/>
  <c r="I91" i="1"/>
  <c r="I90" i="1"/>
  <c r="I89" i="1"/>
  <c r="H35" i="2" s="1"/>
  <c r="I79" i="1"/>
  <c r="I78" i="1"/>
  <c r="I77" i="1"/>
  <c r="I76" i="1"/>
  <c r="I73" i="1"/>
  <c r="I71" i="1"/>
  <c r="I70" i="1"/>
  <c r="I69" i="1"/>
  <c r="I68" i="1"/>
  <c r="I67" i="1"/>
  <c r="I64" i="1"/>
  <c r="I63" i="1"/>
  <c r="I62" i="1"/>
  <c r="I61" i="1"/>
  <c r="I60" i="1"/>
  <c r="I59" i="1"/>
  <c r="I49" i="1"/>
  <c r="I48" i="1"/>
  <c r="I46" i="1"/>
  <c r="I44" i="1"/>
  <c r="I42" i="1"/>
  <c r="I19" i="1"/>
  <c r="I18" i="1"/>
  <c r="I17" i="1"/>
  <c r="I16" i="1"/>
  <c r="I15" i="1"/>
  <c r="I14" i="1"/>
  <c r="I11" i="1"/>
  <c r="I10" i="1"/>
  <c r="I9" i="1"/>
  <c r="J84" i="2"/>
  <c r="J83" i="1"/>
  <c r="H40" i="2" l="1"/>
  <c r="H50" i="2"/>
  <c r="H45" i="2"/>
  <c r="H52" i="2"/>
  <c r="H37" i="2"/>
  <c r="H36" i="2"/>
  <c r="H38" i="2"/>
  <c r="I66" i="1"/>
  <c r="H56" i="2" s="1"/>
  <c r="H28" i="2"/>
  <c r="H41" i="2"/>
  <c r="J6" i="1" l="1"/>
  <c r="J66" i="2" l="1"/>
  <c r="J52" i="1"/>
  <c r="J77" i="2" s="1"/>
  <c r="J20" i="1"/>
  <c r="J71" i="2" l="1"/>
  <c r="J12" i="1" l="1"/>
  <c r="J113" i="1"/>
  <c r="J74" i="1"/>
  <c r="H48" i="2"/>
  <c r="H42" i="2"/>
  <c r="J41" i="1"/>
  <c r="J73" i="2" l="1"/>
  <c r="J89" i="2" l="1"/>
  <c r="J82" i="1"/>
  <c r="J81" i="1"/>
  <c r="J83" i="2" s="1"/>
  <c r="J65" i="1"/>
  <c r="J81" i="2" l="1"/>
  <c r="J151" i="1" l="1"/>
  <c r="J51" i="2" s="1"/>
  <c r="I151" i="1"/>
  <c r="H51" i="2" s="1"/>
  <c r="H53" i="2"/>
  <c r="J93" i="2" l="1"/>
  <c r="H57" i="2"/>
  <c r="J47" i="1"/>
  <c r="J45" i="1"/>
  <c r="J43" i="1"/>
  <c r="J39" i="1"/>
  <c r="J75" i="2" s="1"/>
  <c r="J38" i="1"/>
  <c r="J74" i="2" l="1"/>
  <c r="J150" i="1"/>
  <c r="J95" i="2" s="1"/>
  <c r="D153" i="1" l="1"/>
  <c r="D159" i="1" l="1"/>
  <c r="I159" i="1"/>
  <c r="H39" i="2"/>
  <c r="A1" i="2" l="1"/>
  <c r="A4" i="2"/>
  <c r="J7" i="1"/>
  <c r="J68" i="2" l="1"/>
  <c r="J8" i="1"/>
  <c r="J70" i="2"/>
  <c r="J69" i="2" l="1"/>
  <c r="J75" i="1" l="1"/>
  <c r="J82" i="2" s="1"/>
  <c r="J72" i="2" l="1"/>
  <c r="J90" i="2" l="1"/>
  <c r="J107" i="1" l="1"/>
  <c r="J59" i="2" s="1"/>
  <c r="J91" i="2" l="1"/>
  <c r="J108" i="1" l="1"/>
  <c r="J92" i="2" l="1"/>
  <c r="I109" i="1"/>
  <c r="H59" i="2" s="1"/>
  <c r="J53" i="1" l="1"/>
  <c r="J54" i="1" l="1"/>
  <c r="J78" i="2" l="1"/>
  <c r="J55" i="1"/>
  <c r="J56" i="1" l="1"/>
  <c r="J79" i="2" l="1"/>
  <c r="J57" i="1"/>
  <c r="J58" i="1" l="1"/>
  <c r="J80" i="2" l="1"/>
  <c r="H14" i="2" l="1"/>
  <c r="H16" i="2" s="1"/>
  <c r="J84" i="1" l="1"/>
  <c r="J76" i="2" s="1"/>
  <c r="J85" i="1" l="1"/>
  <c r="J85" i="2" l="1"/>
  <c r="J86" i="1"/>
  <c r="J86" i="2" s="1"/>
  <c r="J60" i="2" l="1"/>
  <c r="J135" i="1" l="1"/>
  <c r="J136" i="1" l="1"/>
  <c r="J94" i="2" l="1"/>
  <c r="J96" i="2" s="1"/>
  <c r="K153" i="1"/>
  <c r="J101" i="2" s="1"/>
  <c r="H54" i="2" l="1"/>
  <c r="H21" i="2" l="1"/>
  <c r="H60" i="2" s="1"/>
  <c r="J153" i="1" l="1"/>
  <c r="J105" i="2" s="1"/>
  <c r="J107" i="2" s="1"/>
  <c r="I153" i="1" l="1"/>
  <c r="J100" i="2"/>
  <c r="H105" i="2" l="1"/>
  <c r="I157" i="1"/>
  <c r="I161" i="1" s="1"/>
  <c r="H96" i="2"/>
  <c r="H107" i="2" l="1"/>
  <c r="J99" i="2"/>
  <c r="J10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ncdeptofstatetreasurer</author>
  </authors>
  <commentList>
    <comment ref="A1" authorId="0" shapeId="0" xr:uid="{00000000-0006-0000-0100-000001000000}">
      <text>
        <r>
          <rPr>
            <b/>
            <sz val="8"/>
            <color indexed="81"/>
            <rFont val="Tahoma"/>
            <family val="2"/>
          </rPr>
          <t xml:space="preserve">Enter name of unit
</t>
        </r>
      </text>
    </comment>
  </commentList>
</comments>
</file>

<file path=xl/sharedStrings.xml><?xml version="1.0" encoding="utf-8"?>
<sst xmlns="http://schemas.openxmlformats.org/spreadsheetml/2006/main" count="1010" uniqueCount="327">
  <si>
    <t>N/A</t>
  </si>
  <si>
    <t>HHS-Preventive Health Services Block Grant</t>
  </si>
  <si>
    <t>Federal</t>
  </si>
  <si>
    <t>SZ</t>
  </si>
  <si>
    <t>Food and Lodging Fees</t>
  </si>
  <si>
    <t>Other Receipts</t>
  </si>
  <si>
    <t>State</t>
  </si>
  <si>
    <t>AP</t>
  </si>
  <si>
    <t>State Supported Expenditures</t>
  </si>
  <si>
    <t>Public Health Nursing</t>
  </si>
  <si>
    <t>General Communicable Disease Control</t>
  </si>
  <si>
    <t>AR</t>
  </si>
  <si>
    <t>WISEWOMAN Project</t>
  </si>
  <si>
    <t>Breast and Cervical Cancer Program</t>
  </si>
  <si>
    <t>Nurse Family Partnership</t>
  </si>
  <si>
    <t>ST</t>
  </si>
  <si>
    <t>Tobacco Control Program</t>
  </si>
  <si>
    <t>Triple P</t>
  </si>
  <si>
    <t>Care Coordination for Children</t>
  </si>
  <si>
    <t>Child Health</t>
  </si>
  <si>
    <t>13A1</t>
  </si>
  <si>
    <t>Maternal Health</t>
  </si>
  <si>
    <t>High Risk Maternity Clinics</t>
  </si>
  <si>
    <t>Healthy Beginnings</t>
  </si>
  <si>
    <t>Temporary Assistance for Needy Families</t>
  </si>
  <si>
    <t>T2</t>
  </si>
  <si>
    <t>JA</t>
  </si>
  <si>
    <t>Maternal Health (HMHC)</t>
  </si>
  <si>
    <t>Maternal and Child Health Block Grant</t>
  </si>
  <si>
    <t>FP</t>
  </si>
  <si>
    <t>Family Planning Services</t>
  </si>
  <si>
    <t>592C</t>
  </si>
  <si>
    <t>Women's Health Service Fund</t>
  </si>
  <si>
    <t>13A2</t>
  </si>
  <si>
    <t>WIC  Administration</t>
  </si>
  <si>
    <t>WIC General Admin</t>
  </si>
  <si>
    <t>JQ</t>
  </si>
  <si>
    <t>HV</t>
  </si>
  <si>
    <t>BN</t>
  </si>
  <si>
    <t>HIV/STD State</t>
  </si>
  <si>
    <t>RQ</t>
  </si>
  <si>
    <t>NB</t>
  </si>
  <si>
    <t>Immunization Action Plan</t>
  </si>
  <si>
    <t>KZ</t>
  </si>
  <si>
    <t>TANF</t>
  </si>
  <si>
    <t>School Health Center</t>
  </si>
  <si>
    <t>School Nurse Funding Initiative</t>
  </si>
  <si>
    <t>CSHS-Speech and Hearing</t>
  </si>
  <si>
    <t>570C</t>
  </si>
  <si>
    <t>Affordable Care Act (ACA) Personal Responsibility Education Program</t>
  </si>
  <si>
    <t>Refugee Health Assessments</t>
  </si>
  <si>
    <t>NF</t>
  </si>
  <si>
    <t>Ryan White Emerging Community</t>
  </si>
  <si>
    <t>HQ</t>
  </si>
  <si>
    <t>BC</t>
  </si>
  <si>
    <t>BE</t>
  </si>
  <si>
    <t>577A</t>
  </si>
  <si>
    <t>577B</t>
  </si>
  <si>
    <t>Center Total</t>
  </si>
  <si>
    <t>FUND</t>
  </si>
  <si>
    <t>RCC</t>
  </si>
  <si>
    <t>Prog</t>
  </si>
  <si>
    <t>Activity</t>
  </si>
  <si>
    <t>Title</t>
  </si>
  <si>
    <t>Source or</t>
  </si>
  <si>
    <t>CFDA</t>
  </si>
  <si>
    <t>Awards</t>
  </si>
  <si>
    <t>n/a</t>
  </si>
  <si>
    <t>Amount</t>
  </si>
  <si>
    <t>Schedule of Expenditures of Federal and State Awards</t>
  </si>
  <si>
    <t>Public Health Programs</t>
  </si>
  <si>
    <t>Federal Expenditures</t>
  </si>
  <si>
    <t>State Expenditures</t>
  </si>
  <si>
    <t>Federal Awards</t>
  </si>
  <si>
    <t>U.S Department of Agriculture</t>
  </si>
  <si>
    <t>passed through NC Dept. of Health and Human Services</t>
  </si>
  <si>
    <t>Divison of Public Health</t>
  </si>
  <si>
    <t xml:space="preserve">Special Supplemental Nutrition Program for </t>
  </si>
  <si>
    <t>Women Infant and Children</t>
  </si>
  <si>
    <t>Total U.S. Department of Agriculture</t>
  </si>
  <si>
    <t>U.S. Department of Housing and Urban Development</t>
  </si>
  <si>
    <t>U.S. Department of Health and Human Services</t>
  </si>
  <si>
    <t>Medical Assistance Assistance Program</t>
  </si>
  <si>
    <t>Project Grants and Cooperative Agreements for Tuberculosis Control Programs</t>
  </si>
  <si>
    <t xml:space="preserve">Injury Prevention and Control Research and State and Community Based Programs </t>
  </si>
  <si>
    <t xml:space="preserve">HIV Prevention Activities_Health Department Based </t>
  </si>
  <si>
    <t>Maternal and Child Health Services Block Grant</t>
  </si>
  <si>
    <t>Total</t>
  </si>
  <si>
    <t>State Awards</t>
  </si>
  <si>
    <t>N.C. Department of Health and Human Services</t>
  </si>
  <si>
    <t>Division of Public Health</t>
  </si>
  <si>
    <t>Other Reciepts / State Supported Expenditures</t>
  </si>
  <si>
    <t xml:space="preserve"> </t>
  </si>
  <si>
    <t>Total federal and State awards from Schedule of Expenditures of Awards</t>
  </si>
  <si>
    <t>Difference (should equal zero)</t>
  </si>
  <si>
    <t>VENDOR TOTALS</t>
  </si>
  <si>
    <t>Total federal and State awards</t>
  </si>
  <si>
    <t>Public Health</t>
  </si>
  <si>
    <t>Totals Federal and State rom DataEntryWorksheet</t>
  </si>
  <si>
    <t>Total Receipts from DataEntry Worksheet</t>
  </si>
  <si>
    <t>NC MIECHV Program</t>
  </si>
  <si>
    <t>Public Health Data Entry Worksheet</t>
  </si>
  <si>
    <t xml:space="preserve">The spreadsheets with the tabs below of "DataEntryWS" and "SchedofAwards" are designed to assist auditors of Public Health programs in confirming recipients paid by NC DHHS Controller's Office.  In addition, the spreadsheets assist auditors in confirming expenditures amounts reported by the County/Public Health Organization on their schedule of expenditures of federal and State awards.  </t>
  </si>
  <si>
    <t>Instructions for converting the information found on the LISTPAY report into programs presented on the Schedule of Expenditures of Federal and State Awards are as follows:</t>
  </si>
  <si>
    <t>For each center found on the LISTPAY2 report there is a corresponding number on the DataEntryWorksheet.  Matching the numbers found on the LISTPAY2 with the numbers on the KEY determines the activity and Program Title and whether the activity has received federal pass through or State funding.  If it has any CFDA number assigned, it is federal pass through funding.</t>
  </si>
  <si>
    <t xml:space="preserve">Programs with federal pass through funding should be grouped by CFDA number in the Federal Awards of the Schedule of Awards section with any State matching funds included in a separate column.  State funding should be listed on the State Award section of the Schedule by the RCC (or activity) associated with the awards.   </t>
  </si>
  <si>
    <t>Instructions for using the DataEntryWorksheet:</t>
  </si>
  <si>
    <t>Enter name of unit of government (ex. Carolina County) at the top of spreadsheet above the words "Public Health".</t>
  </si>
  <si>
    <t xml:space="preserve">Column I and Column J are protected to prevent direct entry into these cells that have the formulas for the allocations.  To remove the protection, select Review, Unprotect Sheet, and enter the password PH.  </t>
  </si>
  <si>
    <t>Using the spreadsheet, titled "DataEntryWS" (see tab below),  enter the dollar amounts found on the LISTPAY2 report beside each  "Center Total"  code that corresponds to the Center Totals on the Worksheet. For example, Center Total 141041100000 on LISTPAY2 means (by referring to the KEY) that it is a general state program.  Therefore you would enter the Center Total dollars on the appropriate line of the DataEntryWorksheet which has 1410 Fund , 4110 RCC,  0000 Program, and State Source (the sixth item down or row #12 on the spreadsheet).</t>
  </si>
  <si>
    <t>Compare amounts entered into "DataEntryworksheet" using the Total found below each column with total amount from LISTPAY2.  A comparison can be made for the amounts of federal and state awards entered on the DataEntryWorksheet with the amounts from the SchedofAwards worksheet.</t>
  </si>
  <si>
    <t>*Receipts</t>
  </si>
  <si>
    <t xml:space="preserve">*Receipts for services are not considered financial awards and are not requried to be placed on the SEFSA.  </t>
  </si>
  <si>
    <t>7J</t>
  </si>
  <si>
    <t>Infant Mortality Reduction</t>
  </si>
  <si>
    <t>NC Baby Love Plus</t>
  </si>
  <si>
    <t>HJ</t>
  </si>
  <si>
    <t>North Carolinas Affordable Care Act Proposal for Building</t>
  </si>
  <si>
    <t xml:space="preserve">Epidemiology and Laboratory Capacity for Infectious Diseases (ELC) </t>
  </si>
  <si>
    <t>DH</t>
  </si>
  <si>
    <t>Antimicrobial-Resistant Gonorrhea</t>
  </si>
  <si>
    <t>Minority AIDS Initiative</t>
  </si>
  <si>
    <t>Electronic Health Record</t>
  </si>
  <si>
    <t>123D</t>
  </si>
  <si>
    <t>NC Well Intergrated Screening and Eval for Women</t>
  </si>
  <si>
    <t>D7</t>
  </si>
  <si>
    <t>Breast and Cervical Cancer Control</t>
  </si>
  <si>
    <t>Prevent Disease, Disability, &amp; Death from Vaccine Preventa</t>
  </si>
  <si>
    <t>WW</t>
  </si>
  <si>
    <t>TPPI-Adolescent Parenting Program</t>
  </si>
  <si>
    <t>Medicaid Federal Financial Participation (Fed 27%, State 73%)</t>
  </si>
  <si>
    <t>Refugee Cash and Medical Assistance Program</t>
  </si>
  <si>
    <t>Preconception Health</t>
  </si>
  <si>
    <t>Materenal and Child Health Services (Federal 57.14%, State 42.86%)</t>
  </si>
  <si>
    <t>Eliminating Disparities in Perinatal Health</t>
  </si>
  <si>
    <t>Evidence Based Strategies for MCH</t>
  </si>
  <si>
    <t>Family Planning - State</t>
  </si>
  <si>
    <t>HMHC-FP - February Start</t>
  </si>
  <si>
    <t>Family Planning - Title X 1/12 Months</t>
  </si>
  <si>
    <t>North Carolina Family Planning Program</t>
  </si>
  <si>
    <t>WIC  Client Services</t>
  </si>
  <si>
    <t>Women Infants and Children</t>
  </si>
  <si>
    <t>WIC BF Promotion &amp; Support</t>
  </si>
  <si>
    <t>WIC Lactation Training Center</t>
  </si>
  <si>
    <t>TB Control</t>
  </si>
  <si>
    <t>North Carolina's TB Elimination and Laboratory Project</t>
  </si>
  <si>
    <t>Ryan White Part B Supplemental</t>
  </si>
  <si>
    <t>Ryan White Care Act Title II</t>
  </si>
  <si>
    <t>HOPWA</t>
  </si>
  <si>
    <t>Housing Opportunities for Persons with AIDS</t>
  </si>
  <si>
    <t>577D</t>
  </si>
  <si>
    <t>CHS-Speech and Hearing</t>
  </si>
  <si>
    <t>Mosquito and Tick Suppression</t>
  </si>
  <si>
    <t>Preventive Health Services and Health Services Block Grant</t>
  </si>
  <si>
    <t>Minority Diabetes Prevention Program</t>
  </si>
  <si>
    <t>Healthy Families America</t>
  </si>
  <si>
    <t>Tobacco Prevention - CDC</t>
  </si>
  <si>
    <t>Child Fatality Prevention</t>
  </si>
  <si>
    <t>Viral Hepatitis Prevention</t>
  </si>
  <si>
    <t>Evidence-Based Intervention Services</t>
  </si>
  <si>
    <t>Intergrated Targeting Testing Services (ITTA)</t>
  </si>
  <si>
    <t>Ryan White Network</t>
  </si>
  <si>
    <t>Personal Responsibility Education Program</t>
  </si>
  <si>
    <t>Maternal and Child Health (Federal 57%, State 43%)</t>
  </si>
  <si>
    <t>Evidence - Based Intervention Services</t>
  </si>
  <si>
    <t>Intergrated Targeted Testing Services (ITTS)</t>
  </si>
  <si>
    <t>STD Drugs</t>
  </si>
  <si>
    <t>TPPI - Adol. Pregency Prevention Program</t>
  </si>
  <si>
    <t>School Nursing Funding Initiative</t>
  </si>
  <si>
    <t>Evidence - Based Stategies for MCH</t>
  </si>
  <si>
    <t>Family Plannning - State</t>
  </si>
  <si>
    <t xml:space="preserve">Maternal Health  </t>
  </si>
  <si>
    <t>Women Health Service Fund</t>
  </si>
  <si>
    <t xml:space="preserve">Teenage Pregnancy Prevention Program </t>
  </si>
  <si>
    <t>Healthy Start  Initiative</t>
  </si>
  <si>
    <t>Cancer Prevention and Control Programs for State, Territorial and Tribal Organizations</t>
  </si>
  <si>
    <t xml:space="preserve">Data should be entered in Column D, the column where cells are Yellow.  Data should not be entered directly into Column I (Federal Awards) and Column J (State Awards).  The amount reported on the LISTPAY2 report for Center Total has both federal and state awards.  Column &amp; and J allocates the proper percentage of the Center Total to federal awards and state awards.  This amount is transfered to the SEFSA found in the tab ScheofAwards and is shown as federal expenditures and state match expenditures.  Items that are Receipts for Services are not considered financial awards and should be be included on the SEFSA.  </t>
  </si>
  <si>
    <t>Maternal and Child Health (Federal 57.14%, State 42.86%)</t>
  </si>
  <si>
    <t>CLAS Standards Advancing Health Equity</t>
  </si>
  <si>
    <t>Cities Readiness Initative</t>
  </si>
  <si>
    <t>341E</t>
  </si>
  <si>
    <t xml:space="preserve">Maternal and Child Health </t>
  </si>
  <si>
    <t>Innovative Approaches</t>
  </si>
  <si>
    <t>HP</t>
  </si>
  <si>
    <t>HIV PrEP</t>
  </si>
  <si>
    <t>NC's Intergrated HIV Surveillance and Prevention Project</t>
  </si>
  <si>
    <t>Breast and Cervical Cancer TX</t>
  </si>
  <si>
    <t>NC Breast Cervical Cancer Program State Support</t>
  </si>
  <si>
    <t>EJ</t>
  </si>
  <si>
    <t>Materenal and Child Health Services</t>
  </si>
  <si>
    <t>592D</t>
  </si>
  <si>
    <t>577C</t>
  </si>
  <si>
    <t>Public Health Emergency Preparedness</t>
  </si>
  <si>
    <t xml:space="preserve">PPHF 2018: Office of Smoking and Health-National State-Based Tobacco Control Programs-Financed in part by 2018 Prevention and Public Health funds (PPHF) </t>
  </si>
  <si>
    <t>Maternal and Child Health</t>
  </si>
  <si>
    <t>Viral Hepatitis Prevention and Control</t>
  </si>
  <si>
    <t xml:space="preserve">Well-Integrated Screening and Evaluation for Women Across the Nation (Wisewomen) </t>
  </si>
  <si>
    <t>FR</t>
  </si>
  <si>
    <t>PH</t>
  </si>
  <si>
    <t>AL</t>
  </si>
  <si>
    <t>Preventive Health and Health Services Block Grant</t>
  </si>
  <si>
    <t>871A</t>
  </si>
  <si>
    <t>EN</t>
  </si>
  <si>
    <t>CP</t>
  </si>
  <si>
    <t>COVID-19 Crisis Response</t>
  </si>
  <si>
    <t>DB</t>
  </si>
  <si>
    <t>341A</t>
  </si>
  <si>
    <t>462B</t>
  </si>
  <si>
    <t>M6</t>
  </si>
  <si>
    <t>Ending the HIV Epidemic - Mecklenburg</t>
  </si>
  <si>
    <t>NC Mecklenburg County Strategic Partnersship &amp; Plan</t>
  </si>
  <si>
    <t>Acquired Immunodeficiency Syndrome (AIDS) Activity</t>
  </si>
  <si>
    <t>720D</t>
  </si>
  <si>
    <t>981C</t>
  </si>
  <si>
    <t>982C</t>
  </si>
  <si>
    <t>372B</t>
  </si>
  <si>
    <t>497E</t>
  </si>
  <si>
    <t>810A</t>
  </si>
  <si>
    <t>811A</t>
  </si>
  <si>
    <t>530B</t>
  </si>
  <si>
    <t>GA</t>
  </si>
  <si>
    <t>570D</t>
  </si>
  <si>
    <t>272A</t>
  </si>
  <si>
    <t>BM</t>
  </si>
  <si>
    <t>WIC Breastfeeding Peer Counselor Prog</t>
  </si>
  <si>
    <r>
      <t xml:space="preserve">There are two parts of the LISTPAY report, LISTPAY1 and LISTPAY2. </t>
    </r>
    <r>
      <rPr>
        <b/>
        <sz val="11"/>
        <rFont val="Arial"/>
        <family val="2"/>
      </rPr>
      <t xml:space="preserve"> Only the LISTPAY2 part is necessary for this spreadsheet.</t>
    </r>
    <r>
      <rPr>
        <sz val="11"/>
        <color indexed="8"/>
        <rFont val="Arial"/>
        <family val="2"/>
      </rPr>
      <t xml:space="preserve"> The LISTPAY2 report contains "centers" that are totaled, noted as "Center Total".  Included to the right of the center total is a 12 digit number.  The </t>
    </r>
    <r>
      <rPr>
        <sz val="11"/>
        <color indexed="10"/>
        <rFont val="Arial"/>
        <family val="2"/>
      </rPr>
      <t xml:space="preserve">first </t>
    </r>
    <r>
      <rPr>
        <sz val="11"/>
        <color indexed="8"/>
        <rFont val="Arial"/>
        <family val="2"/>
      </rPr>
      <t xml:space="preserve">four digits are "funds," the </t>
    </r>
    <r>
      <rPr>
        <sz val="11"/>
        <color indexed="10"/>
        <rFont val="Arial"/>
        <family val="2"/>
      </rPr>
      <t>second</t>
    </r>
    <r>
      <rPr>
        <sz val="11"/>
        <color indexed="8"/>
        <rFont val="Arial"/>
        <family val="2"/>
      </rPr>
      <t xml:space="preserve"> is RCC (Responsible Cost Centers), and the </t>
    </r>
    <r>
      <rPr>
        <sz val="11"/>
        <color indexed="10"/>
        <rFont val="Arial"/>
        <family val="2"/>
      </rPr>
      <t xml:space="preserve">last </t>
    </r>
    <r>
      <rPr>
        <sz val="11"/>
        <color indexed="8"/>
        <rFont val="Arial"/>
        <family val="2"/>
      </rPr>
      <t xml:space="preserve">four is Programs.  Understanding the Fund and  RCC is not necessary in determining the programs in the LISTPAY2 report.  </t>
    </r>
  </si>
  <si>
    <r>
      <t xml:space="preserve">Please Note:  Amounts for federal programs that meet the thresholds for Type A programs according to OMB Uniform Guidance should have been audited as a major program in at least </t>
    </r>
    <r>
      <rPr>
        <b/>
        <i/>
        <sz val="11"/>
        <rFont val="Arial"/>
        <family val="2"/>
      </rPr>
      <t>one</t>
    </r>
    <r>
      <rPr>
        <b/>
        <sz val="11"/>
        <rFont val="Arial"/>
        <family val="2"/>
      </rPr>
      <t xml:space="preserve"> of the most recent</t>
    </r>
    <r>
      <rPr>
        <b/>
        <i/>
        <sz val="11"/>
        <rFont val="Arial"/>
        <family val="2"/>
      </rPr>
      <t xml:space="preserve"> two </t>
    </r>
    <r>
      <rPr>
        <b/>
        <sz val="11"/>
        <rFont val="Arial"/>
        <family val="2"/>
      </rPr>
      <t xml:space="preserve">years </t>
    </r>
    <r>
      <rPr>
        <b/>
        <i/>
        <sz val="11"/>
        <rFont val="Arial"/>
        <family val="2"/>
      </rPr>
      <t>prior</t>
    </r>
    <r>
      <rPr>
        <b/>
        <sz val="11"/>
        <rFont val="Arial"/>
        <family val="2"/>
      </rPr>
      <t xml:space="preserve"> to the period that is reported in the LISTPAY2.  Otherwise it is required to be audited a major </t>
    </r>
    <r>
      <rPr>
        <b/>
        <i/>
        <sz val="11"/>
        <rFont val="Arial"/>
        <family val="2"/>
      </rPr>
      <t>this</t>
    </r>
    <r>
      <rPr>
        <b/>
        <sz val="11"/>
        <rFont val="Arial"/>
        <family val="2"/>
      </rPr>
      <t xml:space="preserve"> year.  Programs with State funding must be audited </t>
    </r>
    <r>
      <rPr>
        <b/>
        <u/>
        <sz val="11"/>
        <rFont val="Arial"/>
        <family val="2"/>
      </rPr>
      <t>in one of the most recent two years as major</t>
    </r>
    <r>
      <rPr>
        <b/>
        <sz val="11"/>
        <rFont val="Arial"/>
        <family val="2"/>
      </rPr>
      <t xml:space="preserve"> if expenditures are $500,000 or more.</t>
    </r>
  </si>
  <si>
    <t>852A</t>
  </si>
  <si>
    <t>Community linkage to care for overdose prevention</t>
  </si>
  <si>
    <t>Aid-to-Counties</t>
  </si>
  <si>
    <t xml:space="preserve">COVID-19 - Public Health Emergency Response: Cooperative Agreement for Emergency Response: Public Health Crisis Response </t>
  </si>
  <si>
    <t>Immunization Cooperation Agreements</t>
  </si>
  <si>
    <t>Pregnancy Care Management</t>
  </si>
  <si>
    <t>NC'sCooperativeAgreementfor EmergencyRes</t>
  </si>
  <si>
    <t>HN</t>
  </si>
  <si>
    <t>Coronavirus Relief Fund</t>
  </si>
  <si>
    <t>Covid Relief Funds</t>
  </si>
  <si>
    <t>U.S. Dept. of Treasury 5</t>
  </si>
  <si>
    <t>Passed-through the Office of State Budget and Management:</t>
  </si>
  <si>
    <t xml:space="preserve">  NC Pandemic Recovery Office</t>
  </si>
  <si>
    <t>Coronavirus Relief Fund 4</t>
  </si>
  <si>
    <t>852B</t>
  </si>
  <si>
    <t>CLC Core Strategies:  Community Linages to Care for</t>
  </si>
  <si>
    <t>NC Overdose Data to Action</t>
  </si>
  <si>
    <t>870A</t>
  </si>
  <si>
    <t>WT</t>
  </si>
  <si>
    <t>COVID-49 CARES Activities</t>
  </si>
  <si>
    <t>CK 19 1904 Epideminology and Labortory Capacity for Prevention and Contl of Emergeing Infectious Diseases (ELC)</t>
  </si>
  <si>
    <t>878A</t>
  </si>
  <si>
    <t>P5</t>
  </si>
  <si>
    <t>883A</t>
  </si>
  <si>
    <t>HH</t>
  </si>
  <si>
    <t>ED Regional Prevention Support Teams</t>
  </si>
  <si>
    <t>ELC Enhancing Detection Activities</t>
  </si>
  <si>
    <t>Epideminology and Labortory Capacity for Prevention and Contl of Emergeing Infectious Diseases (ELC)</t>
  </si>
  <si>
    <t>EQ</t>
  </si>
  <si>
    <t>PHEP Cooperative Agreement</t>
  </si>
  <si>
    <t>Public Health Emergency Response - Cities Readiness</t>
  </si>
  <si>
    <t>PHOEP Cooperative Agreement</t>
  </si>
  <si>
    <t>DC</t>
  </si>
  <si>
    <t>Maternal , Infant, and Early Childhood Home Visiting Grant</t>
  </si>
  <si>
    <t>QF</t>
  </si>
  <si>
    <t>341B</t>
  </si>
  <si>
    <t>343A</t>
  </si>
  <si>
    <t>343B</t>
  </si>
  <si>
    <t>National and State Tobacco Control Program</t>
  </si>
  <si>
    <t>STD Prevention</t>
  </si>
  <si>
    <t>Strengthenings STD Prevention Control Health Department</t>
  </si>
  <si>
    <t>462C</t>
  </si>
  <si>
    <t>700A</t>
  </si>
  <si>
    <t>HF</t>
  </si>
  <si>
    <t>Mecklenburg EtE Implementation</t>
  </si>
  <si>
    <t>NC Intergrated HIV Programs for Health Departments to Support Ending the HIV Epidemic in the US</t>
  </si>
  <si>
    <t>HCA Access to Care</t>
  </si>
  <si>
    <t>981D</t>
  </si>
  <si>
    <t>982D</t>
  </si>
  <si>
    <t>Enhanced Influenza Coverage</t>
  </si>
  <si>
    <t>Immunization and Vaccines for Children</t>
  </si>
  <si>
    <t>628B</t>
  </si>
  <si>
    <t>E2</t>
  </si>
  <si>
    <t>CDC COVID-19 Vaccination Program</t>
  </si>
  <si>
    <t>4Q</t>
  </si>
  <si>
    <t>629B</t>
  </si>
  <si>
    <t>631B</t>
  </si>
  <si>
    <t>639B</t>
  </si>
  <si>
    <t>P7</t>
  </si>
  <si>
    <t>TPPI - Personal Responsibility Education Program</t>
  </si>
  <si>
    <t>KQ</t>
  </si>
  <si>
    <t>810B</t>
  </si>
  <si>
    <t>811B</t>
  </si>
  <si>
    <t>588A</t>
  </si>
  <si>
    <t>MZ</t>
  </si>
  <si>
    <t>Maternal Health Innovation</t>
  </si>
  <si>
    <t>State Matrenal Health Innovation Program</t>
  </si>
  <si>
    <t>Maternal and Child Health Federal Consolidated Programs</t>
  </si>
  <si>
    <t>NC Statewide Family Planning Program</t>
  </si>
  <si>
    <t>Family Planning - 10/12 Months</t>
  </si>
  <si>
    <t>4V</t>
  </si>
  <si>
    <t>GB</t>
  </si>
  <si>
    <t>570E</t>
  </si>
  <si>
    <t>272B</t>
  </si>
  <si>
    <t>554A</t>
  </si>
  <si>
    <t>BP</t>
  </si>
  <si>
    <t>577G</t>
  </si>
  <si>
    <t>310D</t>
  </si>
  <si>
    <t>NCWellIntegratedHIVSurveillanceandPreventionProject</t>
  </si>
  <si>
    <t>372C</t>
  </si>
  <si>
    <t>DPH Aid-to-Counties</t>
  </si>
  <si>
    <t>Healthy Communities</t>
  </si>
  <si>
    <t>Health Communities</t>
  </si>
  <si>
    <t>NC Tobacco Control Program</t>
  </si>
  <si>
    <t xml:space="preserve">Sexually Transmitted Diseases (STD) Prevention and Control Grants </t>
  </si>
  <si>
    <t>Improving Hepatitis B and C Care Cascades; Focus on Increase Testing and Diagnosis</t>
  </si>
  <si>
    <t>Breast and Cervical Cancer</t>
  </si>
  <si>
    <t>Project Reach for Adolescents</t>
  </si>
  <si>
    <t>Project Reach:  Redefining &amp; Empowering Adolesence Com</t>
  </si>
  <si>
    <t>TPPI-Adolescent Pregnancy Prevention Program</t>
  </si>
  <si>
    <t>Refugee and Entrant Assistance State / Replacement Designee Administers Programs</t>
  </si>
  <si>
    <t>530C</t>
  </si>
  <si>
    <t>Tuberculosis Control</t>
  </si>
  <si>
    <t>RWhite Emerging Community</t>
  </si>
  <si>
    <t>HIV Care Formula Grants - Ryan White Care Act</t>
  </si>
  <si>
    <t>Emergency Solutions Grant Program</t>
  </si>
  <si>
    <t>Medicaid Federal Financial</t>
  </si>
  <si>
    <r>
      <t xml:space="preserve">Confirmation reports are available on the DHHS Controller's website at the following URL:  </t>
    </r>
    <r>
      <rPr>
        <sz val="11"/>
        <color indexed="12"/>
        <rFont val="Arial"/>
        <family val="2"/>
      </rPr>
      <t xml:space="preserve">https://www.ncdhhs.gov/about/administrative-offices/office-controller/audit-confirmation-reports. </t>
    </r>
    <r>
      <rPr>
        <sz val="11"/>
        <color indexed="8"/>
        <rFont val="Arial"/>
        <family val="2"/>
      </rPr>
      <t>There is a link from the Treasurer's Single Audit Websit at http://www.nctreasurer.com.</t>
    </r>
    <r>
      <rPr>
        <sz val="11"/>
        <color rgb="FF0000FF"/>
        <rFont val="Arial"/>
        <family val="2"/>
      </rPr>
      <t xml:space="preserve"> Select State and Local Government Finance Division.  Select LGC, and then select Local Government Fiscal Management.  Select Compliance Resources and then select NC DEQ, NC DHHS, or NC DOT Reports and then NC DHHS Audit Confirmation Reports.   Included in these confirmations should be a LISTPAY report for Public Health Programs issued by the Division of Public Health. </t>
    </r>
  </si>
  <si>
    <r>
      <t>If the activities listed on the LISTPAY report are not included on the worksheet, you may go to Division Key Pages and DPH LISTPAY (CASH)</t>
    </r>
    <r>
      <rPr>
        <sz val="11"/>
        <color indexed="8"/>
        <rFont val="Arial"/>
        <family val="2"/>
      </rPr>
      <t xml:space="preserve"> issued by the Division of Public Health.  If an activity is not listed on the KEY either, you may contact Sparkman, Rosalyn M at the  DHHS's Controller's Office at </t>
    </r>
    <r>
      <rPr>
        <b/>
        <sz val="11"/>
        <rFont val="Arial"/>
        <family val="2"/>
      </rPr>
      <t xml:space="preserve">919-527-6139 </t>
    </r>
    <r>
      <rPr>
        <sz val="11"/>
        <color indexed="8"/>
        <rFont val="Arial"/>
        <family val="2"/>
      </rPr>
      <t>(or email &lt;Rosalyn.Sparkman@dhhs.nc.gov). Any accounts not found in the DataEntryWorksheet may be added and linked to the SchedofAwards spreadsheet.</t>
    </r>
  </si>
  <si>
    <t>Wake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</si>
</sst>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3" formatCode="_(* #,##0.00_);_(* \(#,##0.00\);_(* &quot;-&quot;??_);_(@_)"/>
    <numFmt numFmtId="164" formatCode="###0;###0"/>
    <numFmt numFmtId="165" formatCode="###0.000;###0.000"/>
    <numFmt numFmtId="166" formatCode="###00;###00"/>
    <numFmt numFmtId="167" formatCode="_(* #,##0_);_(* \(#,##0\);_(* &quot;-&quot;??_);_(@_)"/>
    <numFmt numFmtId="168" formatCode="mmmm\ d\,\ yyyy"/>
    <numFmt numFmtId="169" formatCode="00.000"/>
    <numFmt numFmtId="170" formatCode="0.000"/>
    <numFmt numFmtId="171" formatCode="_(* #,##0_);_(* \(#,##0\);_(* &quot;-&quot;????_);_(@_)"/>
    <numFmt numFmtId="172" formatCode="00"/>
  </numFmts>
  <fonts count="29">
    <font>
      <sz val="10"/>
      <color rgb="FF000000"/>
      <name val="Times New Roman"/>
      <charset val="204"/>
    </font>
    <font>
      <sz val="9"/>
      <name val="Times New Roman"/>
      <family val="1"/>
    </font>
    <font>
      <b/>
      <sz val="8"/>
      <color indexed="81"/>
      <name val="Tahoma"/>
      <family val="2"/>
    </font>
    <font>
      <u/>
      <sz val="9"/>
      <color indexed="12"/>
      <name val="CG Times"/>
    </font>
    <font>
      <sz val="9"/>
      <color indexed="12"/>
      <name val="CG Times"/>
      <family val="1"/>
    </font>
    <font>
      <sz val="11"/>
      <color indexed="12"/>
      <name val="CG Times"/>
      <family val="1"/>
    </font>
    <font>
      <sz val="10"/>
      <color rgb="FF000000"/>
      <name val="Times New Roman"/>
      <family val="1"/>
    </font>
    <font>
      <b/>
      <sz val="10"/>
      <name val="Arial"/>
      <family val="2"/>
    </font>
    <font>
      <sz val="10"/>
      <color rgb="FF000000"/>
      <name val="Arial"/>
      <family val="2"/>
    </font>
    <font>
      <b/>
      <sz val="9"/>
      <name val="Arial"/>
      <family val="2"/>
    </font>
    <font>
      <sz val="9"/>
      <name val="Arial"/>
      <family val="2"/>
    </font>
    <font>
      <b/>
      <sz val="9"/>
      <color rgb="FF0000FF"/>
      <name val="Arial"/>
      <family val="2"/>
    </font>
    <font>
      <sz val="9"/>
      <color rgb="FF0000FF"/>
      <name val="Arial"/>
      <family val="2"/>
    </font>
    <font>
      <b/>
      <sz val="10"/>
      <color rgb="FF000000"/>
      <name val="Arial"/>
      <family val="2"/>
    </font>
    <font>
      <sz val="10"/>
      <name val="Arial"/>
      <family val="2"/>
    </font>
    <font>
      <sz val="10"/>
      <color theme="5" tint="-0.249977111117893"/>
      <name val="Arial"/>
      <family val="2"/>
    </font>
    <font>
      <sz val="10"/>
      <color rgb="FF0000FF"/>
      <name val="Arial"/>
      <family val="2"/>
    </font>
    <font>
      <sz val="10"/>
      <color rgb="FF0000FF"/>
      <name val="Times New Roman"/>
      <family val="1"/>
    </font>
    <font>
      <b/>
      <sz val="12"/>
      <name val="Arial"/>
      <family val="2"/>
    </font>
    <font>
      <b/>
      <sz val="11"/>
      <color indexed="12"/>
      <name val="Arial"/>
      <family val="2"/>
    </font>
    <font>
      <sz val="11"/>
      <color rgb="FF000000"/>
      <name val="Arial"/>
      <family val="2"/>
    </font>
    <font>
      <sz val="11"/>
      <color indexed="12"/>
      <name val="Arial"/>
      <family val="2"/>
    </font>
    <font>
      <sz val="11"/>
      <color indexed="8"/>
      <name val="Arial"/>
      <family val="2"/>
    </font>
    <font>
      <sz val="11"/>
      <color indexed="10"/>
      <name val="Arial"/>
      <family val="2"/>
    </font>
    <font>
      <b/>
      <sz val="11"/>
      <name val="Arial"/>
      <family val="2"/>
    </font>
    <font>
      <b/>
      <i/>
      <sz val="11"/>
      <name val="Arial"/>
      <family val="2"/>
    </font>
    <font>
      <b/>
      <u/>
      <sz val="11"/>
      <name val="Arial"/>
      <family val="2"/>
    </font>
    <font>
      <sz val="10"/>
      <name val="Times New Roman"/>
      <family val="1"/>
    </font>
    <font>
      <sz val="11"/>
      <color rgb="FF0000FF"/>
      <name val="Arial"/>
      <family val="2"/>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66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s>
  <cellStyleXfs count="3">
    <xf numFmtId="0" fontId="0" fillId="0" borderId="0"/>
    <xf numFmtId="43" fontId="6" fillId="0" borderId="0" applyFont="0" applyFill="0" applyBorder="0" applyAlignment="0" applyProtection="0"/>
    <xf numFmtId="0" fontId="3" fillId="0" borderId="0" applyNumberFormat="0" applyFill="0" applyBorder="0" applyAlignment="0" applyProtection="0">
      <alignment vertical="top"/>
      <protection locked="0"/>
    </xf>
  </cellStyleXfs>
  <cellXfs count="138">
    <xf numFmtId="0" fontId="0" fillId="0" borderId="0" xfId="0" applyFill="1" applyBorder="1" applyAlignment="1">
      <alignment horizontal="left" vertical="top"/>
    </xf>
    <xf numFmtId="0" fontId="1" fillId="0" borderId="0" xfId="0" applyFont="1"/>
    <xf numFmtId="167" fontId="1" fillId="0" borderId="0" xfId="1" applyNumberFormat="1" applyFont="1"/>
    <xf numFmtId="43" fontId="1" fillId="0" borderId="0" xfId="1" applyNumberFormat="1" applyFont="1"/>
    <xf numFmtId="43" fontId="1" fillId="0" borderId="0" xfId="0" applyNumberFormat="1" applyFont="1"/>
    <xf numFmtId="0" fontId="0" fillId="0" borderId="0" xfId="0"/>
    <xf numFmtId="0" fontId="0" fillId="0" borderId="0" xfId="0" applyFill="1"/>
    <xf numFmtId="0" fontId="4" fillId="0" borderId="0" xfId="0" applyFont="1" applyFill="1"/>
    <xf numFmtId="0" fontId="5" fillId="0" borderId="0" xfId="0" applyFont="1" applyFill="1"/>
    <xf numFmtId="0" fontId="4" fillId="0" borderId="0" xfId="0" applyFont="1"/>
    <xf numFmtId="0" fontId="8" fillId="0" borderId="0" xfId="0" applyFont="1" applyFill="1" applyBorder="1" applyAlignment="1">
      <alignment horizontal="left" vertical="top"/>
    </xf>
    <xf numFmtId="0" fontId="10" fillId="0" borderId="0" xfId="0" applyFont="1" applyProtection="1">
      <protection locked="0"/>
    </xf>
    <xf numFmtId="43" fontId="9" fillId="0" borderId="0" xfId="0" applyNumberFormat="1" applyFont="1" applyFill="1" applyBorder="1" applyAlignment="1">
      <alignment horizontal="center"/>
    </xf>
    <xf numFmtId="0" fontId="9" fillId="0" borderId="0" xfId="0" applyFont="1" applyAlignment="1" applyProtection="1">
      <alignment horizontal="right"/>
      <protection locked="0"/>
    </xf>
    <xf numFmtId="167" fontId="9" fillId="3" borderId="1" xfId="1" applyNumberFormat="1" applyFont="1" applyFill="1" applyBorder="1" applyAlignment="1" applyProtection="1">
      <alignment horizontal="center"/>
      <protection locked="0"/>
    </xf>
    <xf numFmtId="43" fontId="9" fillId="0" borderId="0" xfId="0" applyNumberFormat="1" applyFont="1" applyAlignment="1">
      <alignment horizontal="center"/>
    </xf>
    <xf numFmtId="0" fontId="10" fillId="0" borderId="0" xfId="0" applyFont="1" applyFill="1" applyBorder="1" applyAlignment="1">
      <alignment horizontal="left" vertical="top" wrapText="1"/>
    </xf>
    <xf numFmtId="167" fontId="9" fillId="2" borderId="1" xfId="1" applyNumberFormat="1" applyFont="1" applyFill="1" applyBorder="1" applyAlignment="1" applyProtection="1">
      <alignment horizontal="center"/>
      <protection locked="0"/>
    </xf>
    <xf numFmtId="0" fontId="10" fillId="0" borderId="0" xfId="0" applyFont="1" applyFill="1" applyBorder="1" applyAlignment="1">
      <alignment horizontal="right" vertical="top" wrapText="1"/>
    </xf>
    <xf numFmtId="167" fontId="9" fillId="0" borderId="3" xfId="1" applyNumberFormat="1" applyFont="1" applyFill="1" applyBorder="1" applyAlignment="1" applyProtection="1">
      <alignment horizontal="center"/>
      <protection locked="0"/>
    </xf>
    <xf numFmtId="43" fontId="10" fillId="0" borderId="1" xfId="1" applyFont="1" applyFill="1" applyBorder="1" applyAlignment="1">
      <alignment horizontal="right"/>
    </xf>
    <xf numFmtId="165" fontId="10" fillId="0" borderId="0" xfId="0" applyNumberFormat="1" applyFont="1" applyFill="1" applyBorder="1" applyAlignment="1">
      <alignment horizontal="right" vertical="top" wrapText="1"/>
    </xf>
    <xf numFmtId="167" fontId="11" fillId="0" borderId="3" xfId="1" applyNumberFormat="1" applyFont="1" applyFill="1" applyBorder="1" applyAlignment="1" applyProtection="1">
      <alignment horizontal="center"/>
      <protection locked="0"/>
    </xf>
    <xf numFmtId="43" fontId="12" fillId="0" borderId="1" xfId="1" applyFont="1" applyFill="1" applyBorder="1" applyAlignment="1">
      <alignment horizontal="right"/>
    </xf>
    <xf numFmtId="165"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167" fontId="9" fillId="4" borderId="1" xfId="1" applyNumberFormat="1" applyFont="1" applyFill="1" applyBorder="1" applyAlignment="1" applyProtection="1">
      <alignment horizontal="center"/>
      <protection locked="0"/>
    </xf>
    <xf numFmtId="0" fontId="8" fillId="0" borderId="0" xfId="0" applyFont="1" applyAlignment="1" applyProtection="1">
      <alignment horizontal="right"/>
      <protection locked="0"/>
    </xf>
    <xf numFmtId="167" fontId="9" fillId="4" borderId="3" xfId="1" applyNumberFormat="1" applyFont="1" applyFill="1" applyBorder="1" applyAlignment="1">
      <alignment horizontal="center"/>
    </xf>
    <xf numFmtId="167" fontId="8" fillId="0" borderId="0" xfId="0" applyNumberFormat="1" applyFont="1" applyFill="1" applyBorder="1" applyAlignment="1">
      <alignment horizontal="left" vertical="top"/>
    </xf>
    <xf numFmtId="0" fontId="13" fillId="0" borderId="0" xfId="0" applyFont="1" applyFill="1" applyBorder="1" applyAlignment="1" applyProtection="1">
      <alignment horizontal="left"/>
      <protection locked="0"/>
    </xf>
    <xf numFmtId="0" fontId="12" fillId="0" borderId="0" xfId="0" applyFont="1" applyFill="1" applyBorder="1" applyAlignment="1">
      <alignment horizontal="left" vertical="top" wrapText="1"/>
    </xf>
    <xf numFmtId="0" fontId="10" fillId="0" borderId="0" xfId="0" applyFont="1" applyAlignment="1">
      <alignment horizontal="center"/>
    </xf>
    <xf numFmtId="0" fontId="10" fillId="0" borderId="0" xfId="0" applyFont="1"/>
    <xf numFmtId="0" fontId="9" fillId="0" borderId="0" xfId="0" applyFont="1" applyAlignment="1">
      <alignment horizontal="right"/>
    </xf>
    <xf numFmtId="0" fontId="10" fillId="0" borderId="0" xfId="0" applyFont="1" applyAlignment="1">
      <alignment horizontal="right"/>
    </xf>
    <xf numFmtId="0" fontId="9" fillId="0" borderId="0" xfId="0" applyFont="1"/>
    <xf numFmtId="0" fontId="14" fillId="0" borderId="0" xfId="0" applyFont="1"/>
    <xf numFmtId="0" fontId="14" fillId="0" borderId="0" xfId="0" applyFont="1" applyFill="1"/>
    <xf numFmtId="0" fontId="10" fillId="0" borderId="0" xfId="0" applyFont="1" applyFill="1"/>
    <xf numFmtId="0" fontId="14" fillId="0" borderId="0" xfId="0" applyFont="1" applyFill="1" applyAlignment="1">
      <alignment vertical="top" wrapText="1"/>
    </xf>
    <xf numFmtId="0" fontId="15" fillId="0" borderId="0" xfId="0" applyFont="1"/>
    <xf numFmtId="41" fontId="14" fillId="0" borderId="0" xfId="1" applyNumberFormat="1" applyFont="1" applyFill="1"/>
    <xf numFmtId="41" fontId="14" fillId="0" borderId="0" xfId="1" applyNumberFormat="1" applyFont="1" applyFill="1" applyBorder="1"/>
    <xf numFmtId="170" fontId="14" fillId="0" borderId="0" xfId="0" applyNumberFormat="1" applyFont="1" applyFill="1"/>
    <xf numFmtId="41" fontId="14" fillId="0" borderId="0" xfId="0" applyNumberFormat="1" applyFont="1" applyFill="1"/>
    <xf numFmtId="169" fontId="14" fillId="0" borderId="0" xfId="0" applyNumberFormat="1" applyFont="1" applyFill="1"/>
    <xf numFmtId="41" fontId="10" fillId="0" borderId="0" xfId="1" applyNumberFormat="1" applyFont="1"/>
    <xf numFmtId="41" fontId="10" fillId="0" borderId="0" xfId="0" applyNumberFormat="1" applyFont="1"/>
    <xf numFmtId="167" fontId="10" fillId="0" borderId="0" xfId="1" applyNumberFormat="1" applyFont="1"/>
    <xf numFmtId="41" fontId="10" fillId="0" borderId="4" xfId="0" applyNumberFormat="1" applyFont="1" applyBorder="1"/>
    <xf numFmtId="43" fontId="9" fillId="4" borderId="1" xfId="1" applyNumberFormat="1" applyFont="1" applyFill="1" applyBorder="1" applyAlignment="1" applyProtection="1">
      <alignment horizontal="center"/>
      <protection locked="0"/>
    </xf>
    <xf numFmtId="0" fontId="17" fillId="0" borderId="0" xfId="0" applyFont="1" applyFill="1" applyBorder="1" applyAlignment="1">
      <alignment horizontal="left" vertical="top"/>
    </xf>
    <xf numFmtId="43" fontId="12" fillId="0" borderId="1" xfId="1" applyFont="1" applyFill="1" applyBorder="1" applyAlignment="1">
      <alignment horizontal="right" vertical="center"/>
    </xf>
    <xf numFmtId="0" fontId="9" fillId="0" borderId="0" xfId="0" applyFont="1" applyAlignment="1" applyProtection="1">
      <alignment horizontal="center"/>
      <protection locked="0"/>
    </xf>
    <xf numFmtId="0" fontId="19" fillId="0" borderId="0" xfId="0" applyFont="1" applyAlignment="1">
      <alignment vertical="center" wrapText="1"/>
    </xf>
    <xf numFmtId="0" fontId="19" fillId="0" borderId="0" xfId="0" applyFont="1"/>
    <xf numFmtId="0" fontId="19" fillId="0" borderId="0" xfId="0" applyFont="1" applyAlignment="1">
      <alignment horizontal="center"/>
    </xf>
    <xf numFmtId="0" fontId="20" fillId="2" borderId="0" xfId="0" applyFont="1" applyFill="1"/>
    <xf numFmtId="0" fontId="20" fillId="0" borderId="0" xfId="0" applyFont="1" applyAlignment="1">
      <alignment wrapText="1"/>
    </xf>
    <xf numFmtId="0" fontId="20" fillId="0" borderId="0" xfId="0" applyFont="1"/>
    <xf numFmtId="0" fontId="20" fillId="0" borderId="0" xfId="0" applyFont="1" applyAlignment="1">
      <alignment vertical="center" wrapText="1"/>
    </xf>
    <xf numFmtId="0" fontId="21" fillId="2" borderId="0" xfId="0" applyFont="1" applyFill="1"/>
    <xf numFmtId="0" fontId="24" fillId="0" borderId="0" xfId="0" applyFont="1" applyAlignment="1">
      <alignment wrapText="1"/>
    </xf>
    <xf numFmtId="0" fontId="12" fillId="0" borderId="0" xfId="0" applyFont="1" applyFill="1" applyBorder="1" applyAlignment="1">
      <alignment horizontal="left" vertical="center" wrapText="1"/>
    </xf>
    <xf numFmtId="165" fontId="12" fillId="0" borderId="0" xfId="0" applyNumberFormat="1" applyFont="1" applyFill="1" applyBorder="1" applyAlignment="1">
      <alignment horizontal="right" vertical="center" wrapText="1"/>
    </xf>
    <xf numFmtId="167" fontId="11" fillId="0" borderId="3" xfId="1" applyNumberFormat="1" applyFont="1" applyFill="1" applyBorder="1" applyAlignment="1" applyProtection="1">
      <alignment horizontal="center" vertical="center"/>
      <protection locked="0"/>
    </xf>
    <xf numFmtId="0" fontId="10" fillId="0" borderId="0" xfId="0" applyFont="1" applyFill="1" applyBorder="1" applyAlignment="1">
      <alignment horizontal="right" vertical="center" wrapText="1"/>
    </xf>
    <xf numFmtId="167" fontId="9" fillId="0" borderId="3" xfId="1" applyNumberFormat="1" applyFont="1" applyFill="1" applyBorder="1" applyAlignment="1" applyProtection="1">
      <alignment horizontal="center" vertical="center"/>
      <protection locked="0"/>
    </xf>
    <xf numFmtId="43" fontId="10" fillId="0" borderId="1" xfId="1" applyFont="1" applyFill="1" applyBorder="1" applyAlignment="1">
      <alignment horizontal="right" vertical="center"/>
    </xf>
    <xf numFmtId="43" fontId="0" fillId="0" borderId="0" xfId="0" applyNumberFormat="1" applyFill="1" applyBorder="1" applyAlignment="1">
      <alignment horizontal="left" vertical="top"/>
    </xf>
    <xf numFmtId="165" fontId="10" fillId="0" borderId="0" xfId="0" applyNumberFormat="1" applyFont="1" applyFill="1" applyBorder="1" applyAlignment="1">
      <alignment horizontal="right" vertical="center" wrapText="1"/>
    </xf>
    <xf numFmtId="43" fontId="6" fillId="0" borderId="0" xfId="1" applyFont="1" applyFill="1" applyBorder="1" applyAlignment="1">
      <alignment horizontal="left" vertical="top"/>
    </xf>
    <xf numFmtId="41" fontId="16" fillId="0" borderId="0" xfId="1" applyNumberFormat="1" applyFont="1" applyFill="1"/>
    <xf numFmtId="164" fontId="10" fillId="0" borderId="0" xfId="0" applyNumberFormat="1" applyFont="1" applyFill="1" applyBorder="1" applyAlignment="1">
      <alignment horizontal="left" vertical="top" wrapText="1"/>
    </xf>
    <xf numFmtId="164" fontId="12" fillId="0" borderId="0" xfId="0" applyNumberFormat="1" applyFont="1" applyFill="1" applyBorder="1" applyAlignment="1">
      <alignment horizontal="left" vertical="center" wrapText="1"/>
    </xf>
    <xf numFmtId="164" fontId="12" fillId="0" borderId="0" xfId="0" applyNumberFormat="1" applyFont="1" applyFill="1" applyBorder="1" applyAlignment="1">
      <alignment horizontal="left" vertical="top" wrapText="1"/>
    </xf>
    <xf numFmtId="0" fontId="14" fillId="0" borderId="0" xfId="0" applyFont="1" applyFill="1" applyAlignment="1">
      <alignment wrapText="1"/>
    </xf>
    <xf numFmtId="0" fontId="14" fillId="0" borderId="0" xfId="0" applyFont="1" applyFill="1" applyAlignment="1"/>
    <xf numFmtId="0" fontId="14" fillId="0" borderId="0" xfId="0" applyFont="1" applyFill="1" applyBorder="1" applyAlignment="1">
      <alignment horizontal="left"/>
    </xf>
    <xf numFmtId="0" fontId="16" fillId="0" borderId="0" xfId="0" applyFont="1" applyFill="1" applyBorder="1" applyAlignment="1">
      <alignment horizontal="left"/>
    </xf>
    <xf numFmtId="167" fontId="0" fillId="0" borderId="0" xfId="0" applyNumberFormat="1" applyFill="1" applyBorder="1" applyAlignment="1">
      <alignment horizontal="left" vertical="top"/>
    </xf>
    <xf numFmtId="0" fontId="16" fillId="0" borderId="0" xfId="0" applyFont="1" applyFill="1"/>
    <xf numFmtId="167" fontId="14" fillId="0" borderId="0" xfId="1" applyNumberFormat="1" applyFont="1" applyFill="1"/>
    <xf numFmtId="41" fontId="14" fillId="0" borderId="0" xfId="0" applyNumberFormat="1" applyFont="1" applyFill="1" applyAlignment="1">
      <alignment horizontal="right"/>
    </xf>
    <xf numFmtId="41" fontId="14" fillId="0" borderId="7" xfId="1" applyNumberFormat="1" applyFont="1" applyFill="1" applyBorder="1"/>
    <xf numFmtId="41" fontId="14" fillId="0" borderId="7" xfId="0" applyNumberFormat="1" applyFont="1" applyFill="1" applyBorder="1" applyAlignment="1">
      <alignment horizontal="right"/>
    </xf>
    <xf numFmtId="0" fontId="15" fillId="0" borderId="0" xfId="0" applyFont="1" applyFill="1"/>
    <xf numFmtId="167" fontId="10" fillId="0" borderId="0" xfId="0" applyNumberFormat="1" applyFont="1" applyFill="1"/>
    <xf numFmtId="169" fontId="16" fillId="0" borderId="0" xfId="0" applyNumberFormat="1" applyFont="1" applyFill="1"/>
    <xf numFmtId="41" fontId="16" fillId="0" borderId="0" xfId="0" applyNumberFormat="1" applyFont="1" applyFill="1"/>
    <xf numFmtId="41" fontId="16" fillId="0" borderId="0" xfId="0" applyNumberFormat="1" applyFont="1" applyFill="1" applyAlignment="1">
      <alignment horizontal="right"/>
    </xf>
    <xf numFmtId="41" fontId="14" fillId="0" borderId="0" xfId="1" applyNumberFormat="1" applyFont="1" applyFill="1" applyBorder="1" applyAlignment="1">
      <alignment horizontal="right"/>
    </xf>
    <xf numFmtId="170" fontId="16" fillId="0" borderId="0" xfId="0" applyNumberFormat="1" applyFont="1" applyFill="1"/>
    <xf numFmtId="171" fontId="14" fillId="0" borderId="2" xfId="1" applyNumberFormat="1" applyFont="1" applyFill="1" applyBorder="1"/>
    <xf numFmtId="171" fontId="14" fillId="0" borderId="0" xfId="0" applyNumberFormat="1" applyFont="1" applyFill="1"/>
    <xf numFmtId="41" fontId="10" fillId="0" borderId="0" xfId="1" applyNumberFormat="1" applyFont="1" applyFill="1"/>
    <xf numFmtId="41" fontId="10" fillId="0" borderId="0" xfId="0" applyNumberFormat="1" applyFont="1" applyFill="1"/>
    <xf numFmtId="41" fontId="10" fillId="0" borderId="0" xfId="0" applyNumberFormat="1" applyFont="1" applyFill="1" applyBorder="1"/>
    <xf numFmtId="41" fontId="10" fillId="0" borderId="0" xfId="1" applyNumberFormat="1" applyFont="1" applyFill="1" applyBorder="1"/>
    <xf numFmtId="0" fontId="10" fillId="0" borderId="0" xfId="0" applyFont="1" applyFill="1" applyAlignment="1">
      <alignment horizontal="right"/>
    </xf>
    <xf numFmtId="0" fontId="10" fillId="0" borderId="0" xfId="0" applyFont="1" applyFill="1" applyAlignment="1"/>
    <xf numFmtId="0" fontId="12" fillId="0" borderId="0" xfId="0" applyFont="1" applyFill="1"/>
    <xf numFmtId="41" fontId="16" fillId="0" borderId="0" xfId="1" applyNumberFormat="1" applyFont="1" applyFill="1" applyBorder="1" applyAlignment="1">
      <alignment horizontal="right"/>
    </xf>
    <xf numFmtId="41" fontId="12" fillId="0" borderId="0" xfId="0" applyNumberFormat="1" applyFont="1" applyFill="1" applyBorder="1"/>
    <xf numFmtId="41" fontId="12" fillId="0" borderId="0" xfId="1" applyNumberFormat="1" applyFont="1" applyFill="1" applyBorder="1"/>
    <xf numFmtId="41" fontId="10" fillId="0" borderId="2" xfId="1" applyNumberFormat="1" applyFont="1" applyFill="1" applyBorder="1"/>
    <xf numFmtId="172" fontId="10" fillId="0" borderId="0" xfId="0" applyNumberFormat="1" applyFont="1" applyFill="1" applyBorder="1" applyAlignment="1">
      <alignment horizontal="left" vertical="top" wrapText="1"/>
    </xf>
    <xf numFmtId="166" fontId="10" fillId="0" borderId="0" xfId="0" applyNumberFormat="1" applyFont="1" applyFill="1" applyBorder="1" applyAlignment="1">
      <alignment horizontal="left" vertical="top" wrapText="1"/>
    </xf>
    <xf numFmtId="164" fontId="10" fillId="0" borderId="0" xfId="0" applyNumberFormat="1" applyFont="1" applyFill="1" applyBorder="1" applyAlignment="1">
      <alignment horizontal="left" vertical="center" wrapText="1"/>
    </xf>
    <xf numFmtId="166" fontId="12" fillId="0" borderId="0" xfId="0" applyNumberFormat="1" applyFont="1" applyFill="1" applyBorder="1" applyAlignment="1">
      <alignment horizontal="left" vertical="top" wrapText="1"/>
    </xf>
    <xf numFmtId="166" fontId="10" fillId="0" borderId="0" xfId="0" applyNumberFormat="1" applyFont="1" applyFill="1" applyBorder="1" applyAlignment="1">
      <alignment horizontal="left" vertical="center" wrapText="1"/>
    </xf>
    <xf numFmtId="170" fontId="10" fillId="0" borderId="0" xfId="0" applyNumberFormat="1" applyFont="1" applyFill="1" applyBorder="1" applyAlignment="1">
      <alignment horizontal="right" vertical="top" wrapText="1"/>
    </xf>
    <xf numFmtId="0" fontId="3" fillId="0" borderId="0" xfId="2" applyAlignment="1" applyProtection="1">
      <alignment horizontal="left" vertical="center" indent="1"/>
    </xf>
    <xf numFmtId="0" fontId="9" fillId="0" borderId="0" xfId="0" applyFont="1" applyAlignment="1" applyProtection="1">
      <alignment horizontal="center"/>
      <protection locked="0"/>
    </xf>
    <xf numFmtId="0" fontId="18" fillId="2" borderId="5" xfId="0" applyFont="1" applyFill="1" applyBorder="1" applyAlignment="1" applyProtection="1">
      <alignment horizontal="center"/>
      <protection locked="0"/>
    </xf>
    <xf numFmtId="0" fontId="18" fillId="2" borderId="6" xfId="0" applyFont="1" applyFill="1" applyBorder="1" applyAlignment="1" applyProtection="1">
      <alignment horizontal="center"/>
      <protection locked="0"/>
    </xf>
    <xf numFmtId="0" fontId="7" fillId="0" borderId="0" xfId="0" applyFont="1" applyAlignment="1" applyProtection="1">
      <alignment horizontal="center"/>
      <protection locked="0"/>
    </xf>
    <xf numFmtId="168" fontId="7" fillId="0" borderId="0" xfId="0" applyNumberFormat="1" applyFont="1" applyAlignment="1" applyProtection="1">
      <alignment horizontal="center"/>
      <protection locked="0"/>
    </xf>
    <xf numFmtId="0" fontId="14" fillId="0" borderId="0" xfId="0" applyFont="1" applyFill="1" applyBorder="1" applyAlignment="1">
      <alignment horizontal="left"/>
    </xf>
    <xf numFmtId="0" fontId="27" fillId="0" borderId="0" xfId="0" applyFont="1" applyFill="1" applyBorder="1" applyAlignment="1">
      <alignment horizontal="left"/>
    </xf>
    <xf numFmtId="0" fontId="14" fillId="0" borderId="0" xfId="0" applyFont="1" applyFill="1" applyAlignment="1">
      <alignment wrapText="1"/>
    </xf>
    <xf numFmtId="0" fontId="14" fillId="0" borderId="0" xfId="0" applyFont="1" applyFill="1" applyBorder="1" applyAlignment="1"/>
    <xf numFmtId="0" fontId="16" fillId="0" borderId="0" xfId="0" applyFont="1" applyFill="1" applyAlignment="1">
      <alignment wrapText="1"/>
    </xf>
    <xf numFmtId="0" fontId="0" fillId="0" borderId="0" xfId="0" applyFill="1" applyBorder="1" applyAlignment="1">
      <alignment wrapText="1"/>
    </xf>
    <xf numFmtId="0" fontId="17" fillId="0" borderId="0" xfId="0" applyFont="1" applyFill="1" applyBorder="1" applyAlignment="1">
      <alignment wrapText="1"/>
    </xf>
    <xf numFmtId="0" fontId="16" fillId="0" borderId="0" xfId="0" applyFont="1" applyFill="1" applyBorder="1" applyAlignment="1">
      <alignment horizontal="left"/>
    </xf>
    <xf numFmtId="0" fontId="17" fillId="0" borderId="0" xfId="0" applyFont="1" applyFill="1" applyBorder="1" applyAlignment="1">
      <alignment horizontal="left"/>
    </xf>
    <xf numFmtId="0" fontId="14" fillId="0" borderId="0" xfId="0" applyFont="1" applyFill="1" applyBorder="1" applyAlignment="1">
      <alignment wrapText="1"/>
    </xf>
    <xf numFmtId="0" fontId="14" fillId="0" borderId="0" xfId="0" applyFont="1" applyFill="1" applyAlignment="1"/>
    <xf numFmtId="0" fontId="9" fillId="0" borderId="0" xfId="0" applyFont="1" applyAlignment="1">
      <alignment horizontal="center"/>
    </xf>
    <xf numFmtId="168" fontId="9" fillId="0" borderId="0" xfId="0" applyNumberFormat="1" applyFont="1" applyAlignment="1">
      <alignment horizontal="center"/>
    </xf>
    <xf numFmtId="0" fontId="10" fillId="0" borderId="0" xfId="0" applyFont="1" applyFill="1" applyAlignment="1">
      <alignment wrapText="1"/>
    </xf>
    <xf numFmtId="0" fontId="14" fillId="0" borderId="0" xfId="0" applyFont="1" applyFill="1" applyAlignment="1">
      <alignment vertical="top" wrapText="1"/>
    </xf>
    <xf numFmtId="0" fontId="0" fillId="0" borderId="0" xfId="0" applyFill="1" applyBorder="1" applyAlignment="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0000FF"/>
      <color rgb="FF00CC66"/>
      <color rgb="FF00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ctreasurer.com/slg/Pages/NC-DHHS-and-NC-DOT-Financial-Assistance.asp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6"/>
  <sheetViews>
    <sheetView zoomScaleNormal="100" workbookViewId="0">
      <selection activeCell="H13" sqref="H13"/>
    </sheetView>
  </sheetViews>
  <sheetFormatPr defaultRowHeight="12.75"/>
  <cols>
    <col min="1" max="1" width="105.1640625" style="5" customWidth="1"/>
    <col min="2" max="16384" width="9.33203125" style="5"/>
  </cols>
  <sheetData>
    <row r="1" spans="1:4" ht="15">
      <c r="A1" s="60" t="s">
        <v>101</v>
      </c>
    </row>
    <row r="2" spans="1:4" ht="11.25" customHeight="1">
      <c r="A2" s="61"/>
    </row>
    <row r="3" spans="1:4" ht="71.25">
      <c r="A3" s="62" t="s">
        <v>102</v>
      </c>
    </row>
    <row r="4" spans="1:4" ht="6" customHeight="1">
      <c r="A4" s="63"/>
    </row>
    <row r="5" spans="1:4" ht="114.75" customHeight="1">
      <c r="A5" s="64" t="s">
        <v>324</v>
      </c>
      <c r="D5" s="116" t="s">
        <v>92</v>
      </c>
    </row>
    <row r="6" spans="1:4" ht="8.25" customHeight="1">
      <c r="A6" s="63"/>
      <c r="D6" s="116"/>
    </row>
    <row r="7" spans="1:4" s="6" customFormat="1" ht="86.25">
      <c r="A7" s="64" t="s">
        <v>325</v>
      </c>
    </row>
    <row r="8" spans="1:4" s="6" customFormat="1" ht="6.75" customHeight="1">
      <c r="A8" s="61"/>
    </row>
    <row r="9" spans="1:4" s="7" customFormat="1" ht="33.75" customHeight="1">
      <c r="A9" s="58" t="s">
        <v>103</v>
      </c>
    </row>
    <row r="10" spans="1:4" s="6" customFormat="1" ht="6" customHeight="1">
      <c r="A10" s="61"/>
    </row>
    <row r="11" spans="1:4" s="6" customFormat="1" ht="87">
      <c r="A11" s="64" t="s">
        <v>225</v>
      </c>
    </row>
    <row r="12" spans="1:4" s="6" customFormat="1" ht="6" customHeight="1">
      <c r="A12" s="63" t="s">
        <v>92</v>
      </c>
    </row>
    <row r="13" spans="1:4" s="6" customFormat="1" ht="53.25" customHeight="1">
      <c r="A13" s="64" t="s">
        <v>104</v>
      </c>
    </row>
    <row r="14" spans="1:4" s="6" customFormat="1" ht="6" customHeight="1">
      <c r="A14" s="63"/>
    </row>
    <row r="15" spans="1:4" s="6" customFormat="1" ht="57">
      <c r="A15" s="62" t="s">
        <v>105</v>
      </c>
    </row>
    <row r="16" spans="1:4" s="6" customFormat="1" ht="6" customHeight="1">
      <c r="A16" s="61" t="s">
        <v>92</v>
      </c>
    </row>
    <row r="17" spans="1:1" s="8" customFormat="1" ht="15">
      <c r="A17" s="59" t="s">
        <v>106</v>
      </c>
    </row>
    <row r="18" spans="1:1" s="6" customFormat="1" ht="6" customHeight="1">
      <c r="A18" s="61"/>
    </row>
    <row r="19" spans="1:1" s="6" customFormat="1" ht="28.5">
      <c r="A19" s="62" t="s">
        <v>107</v>
      </c>
    </row>
    <row r="20" spans="1:1" s="6" customFormat="1" ht="6" customHeight="1">
      <c r="A20" s="63"/>
    </row>
    <row r="21" spans="1:1" s="6" customFormat="1" ht="99.75">
      <c r="A21" s="62" t="s">
        <v>176</v>
      </c>
    </row>
    <row r="22" spans="1:1" s="6" customFormat="1" ht="6" customHeight="1">
      <c r="A22" s="62"/>
    </row>
    <row r="23" spans="1:1" s="6" customFormat="1" ht="42.75">
      <c r="A23" s="62" t="s">
        <v>108</v>
      </c>
    </row>
    <row r="24" spans="1:1" s="6" customFormat="1" ht="6" customHeight="1">
      <c r="A24" s="63"/>
    </row>
    <row r="25" spans="1:1" s="6" customFormat="1" ht="99.75">
      <c r="A25" s="62" t="s">
        <v>109</v>
      </c>
    </row>
    <row r="26" spans="1:1" s="6" customFormat="1" ht="6" customHeight="1">
      <c r="A26" s="62"/>
    </row>
    <row r="27" spans="1:1" s="6" customFormat="1" ht="57">
      <c r="A27" s="64" t="s">
        <v>110</v>
      </c>
    </row>
    <row r="28" spans="1:1" s="7" customFormat="1" ht="9" customHeight="1">
      <c r="A28" s="65"/>
    </row>
    <row r="29" spans="1:1" s="6" customFormat="1" ht="98.25" customHeight="1">
      <c r="A29" s="66" t="s">
        <v>226</v>
      </c>
    </row>
    <row r="30" spans="1:1" s="6" customFormat="1">
      <c r="A30" s="5"/>
    </row>
    <row r="31" spans="1:1" s="6" customFormat="1">
      <c r="A31" s="5"/>
    </row>
    <row r="32" spans="1:1" s="6" customFormat="1">
      <c r="A32" s="5"/>
    </row>
    <row r="33" spans="1:1" s="6" customFormat="1">
      <c r="A33" s="9"/>
    </row>
    <row r="34" spans="1:1" s="6" customFormat="1">
      <c r="A34" s="5"/>
    </row>
    <row r="35" spans="1:1" s="6" customFormat="1">
      <c r="A35" s="5"/>
    </row>
    <row r="36" spans="1:1" s="6" customFormat="1">
      <c r="A36" s="5"/>
    </row>
    <row r="37" spans="1:1" s="6" customFormat="1">
      <c r="A37" s="5"/>
    </row>
    <row r="38" spans="1:1" s="6" customFormat="1">
      <c r="A38" s="5"/>
    </row>
    <row r="39" spans="1:1" s="6" customFormat="1">
      <c r="A39" s="5"/>
    </row>
    <row r="40" spans="1:1" s="6" customFormat="1">
      <c r="A40" s="5"/>
    </row>
    <row r="41" spans="1:1" s="6" customFormat="1">
      <c r="A41" s="5"/>
    </row>
    <row r="42" spans="1:1" s="6" customFormat="1">
      <c r="A42" s="5"/>
    </row>
    <row r="43" spans="1:1" s="6" customFormat="1">
      <c r="A43" s="5"/>
    </row>
    <row r="44" spans="1:1" s="6" customFormat="1">
      <c r="A44" s="5"/>
    </row>
    <row r="45" spans="1:1" s="6" customFormat="1">
      <c r="A45" s="5"/>
    </row>
    <row r="46" spans="1:1" s="6" customFormat="1">
      <c r="A46" s="5"/>
    </row>
    <row r="47" spans="1:1" s="6" customFormat="1">
      <c r="A47" s="5"/>
    </row>
    <row r="48" spans="1:1" s="6" customFormat="1">
      <c r="A48" s="5"/>
    </row>
    <row r="49" spans="1:1" s="6" customFormat="1">
      <c r="A49" s="5"/>
    </row>
    <row r="50" spans="1:1" s="6" customFormat="1">
      <c r="A50" s="5"/>
    </row>
    <row r="51" spans="1:1" s="6" customFormat="1">
      <c r="A51" s="5"/>
    </row>
    <row r="52" spans="1:1" s="6" customFormat="1">
      <c r="A52" s="5"/>
    </row>
    <row r="53" spans="1:1" s="6" customFormat="1">
      <c r="A53" s="5"/>
    </row>
    <row r="54" spans="1:1" s="6" customFormat="1">
      <c r="A54" s="5"/>
    </row>
    <row r="55" spans="1:1" s="6" customFormat="1">
      <c r="A55" s="5"/>
    </row>
    <row r="56" spans="1:1" s="6" customFormat="1">
      <c r="A56" s="5"/>
    </row>
    <row r="57" spans="1:1" s="6" customFormat="1">
      <c r="A57" s="5"/>
    </row>
    <row r="58" spans="1:1" s="6" customFormat="1">
      <c r="A58" s="5"/>
    </row>
    <row r="59" spans="1:1" s="6" customFormat="1">
      <c r="A59" s="5"/>
    </row>
    <row r="60" spans="1:1" s="6" customFormat="1">
      <c r="A60" s="5"/>
    </row>
    <row r="61" spans="1:1" s="6" customFormat="1">
      <c r="A61" s="5"/>
    </row>
    <row r="62" spans="1:1" s="6" customFormat="1">
      <c r="A62" s="5"/>
    </row>
    <row r="63" spans="1:1" s="6" customFormat="1">
      <c r="A63" s="5"/>
    </row>
    <row r="64" spans="1:1" s="6" customFormat="1">
      <c r="A64" s="5"/>
    </row>
    <row r="65" spans="1:1" s="6" customFormat="1">
      <c r="A65" s="5"/>
    </row>
    <row r="66" spans="1:1" s="6" customFormat="1">
      <c r="A66" s="5"/>
    </row>
    <row r="67" spans="1:1" s="6" customFormat="1">
      <c r="A67" s="5"/>
    </row>
    <row r="68" spans="1:1" s="6" customFormat="1">
      <c r="A68" s="5"/>
    </row>
    <row r="69" spans="1:1" s="6" customFormat="1">
      <c r="A69" s="5"/>
    </row>
    <row r="70" spans="1:1" s="6" customFormat="1">
      <c r="A70" s="5"/>
    </row>
    <row r="71" spans="1:1" s="6" customFormat="1">
      <c r="A71" s="5"/>
    </row>
    <row r="72" spans="1:1" s="6" customFormat="1">
      <c r="A72" s="5"/>
    </row>
    <row r="73" spans="1:1" s="6" customFormat="1">
      <c r="A73" s="5"/>
    </row>
    <row r="74" spans="1:1" s="6" customFormat="1">
      <c r="A74" s="5"/>
    </row>
    <row r="75" spans="1:1" s="6" customFormat="1">
      <c r="A75" s="5"/>
    </row>
    <row r="76" spans="1:1" s="6" customFormat="1">
      <c r="A76" s="5"/>
    </row>
    <row r="77" spans="1:1" s="6" customFormat="1">
      <c r="A77" s="5"/>
    </row>
    <row r="78" spans="1:1" s="6" customFormat="1">
      <c r="A78" s="5"/>
    </row>
    <row r="79" spans="1:1" s="6" customFormat="1">
      <c r="A79" s="5"/>
    </row>
    <row r="80" spans="1:1" s="6" customFormat="1">
      <c r="A80" s="5"/>
    </row>
    <row r="81" spans="1:1" s="6" customFormat="1">
      <c r="A81" s="5"/>
    </row>
    <row r="82" spans="1:1" s="6" customFormat="1">
      <c r="A82" s="5"/>
    </row>
    <row r="83" spans="1:1" s="6" customFormat="1">
      <c r="A83" s="5"/>
    </row>
    <row r="84" spans="1:1" s="6" customFormat="1">
      <c r="A84" s="5"/>
    </row>
    <row r="85" spans="1:1" s="6" customFormat="1">
      <c r="A85" s="5"/>
    </row>
    <row r="86" spans="1:1" s="6" customFormat="1">
      <c r="A86" s="5"/>
    </row>
    <row r="87" spans="1:1" s="6" customFormat="1">
      <c r="A87" s="5"/>
    </row>
    <row r="88" spans="1:1" s="6" customFormat="1">
      <c r="A88" s="5"/>
    </row>
    <row r="89" spans="1:1" s="6" customFormat="1">
      <c r="A89" s="5"/>
    </row>
    <row r="90" spans="1:1" s="6" customFormat="1">
      <c r="A90" s="5"/>
    </row>
    <row r="91" spans="1:1" s="6" customFormat="1">
      <c r="A91" s="5"/>
    </row>
    <row r="92" spans="1:1" s="6" customFormat="1">
      <c r="A92" s="5"/>
    </row>
    <row r="93" spans="1:1" s="6" customFormat="1">
      <c r="A93" s="5"/>
    </row>
    <row r="94" spans="1:1" s="6" customFormat="1">
      <c r="A94" s="5"/>
    </row>
    <row r="95" spans="1:1" s="6" customFormat="1">
      <c r="A95" s="5"/>
    </row>
    <row r="96" spans="1:1" s="6" customFormat="1">
      <c r="A96" s="5"/>
    </row>
    <row r="97" spans="1:1" s="6" customFormat="1">
      <c r="A97" s="5"/>
    </row>
    <row r="98" spans="1:1" s="6" customFormat="1">
      <c r="A98" s="5"/>
    </row>
    <row r="99" spans="1:1" s="6" customFormat="1">
      <c r="A99" s="5"/>
    </row>
    <row r="100" spans="1:1" s="6" customFormat="1">
      <c r="A100" s="5"/>
    </row>
    <row r="101" spans="1:1" s="6" customFormat="1">
      <c r="A101" s="5"/>
    </row>
    <row r="102" spans="1:1" s="6" customFormat="1">
      <c r="A102" s="5"/>
    </row>
    <row r="103" spans="1:1" s="6" customFormat="1">
      <c r="A103" s="5"/>
    </row>
    <row r="104" spans="1:1" s="6" customFormat="1">
      <c r="A104" s="5"/>
    </row>
    <row r="105" spans="1:1" s="6" customFormat="1">
      <c r="A105" s="5"/>
    </row>
    <row r="106" spans="1:1" s="6" customFormat="1">
      <c r="A106" s="5"/>
    </row>
    <row r="107" spans="1:1" s="6" customFormat="1">
      <c r="A107" s="5"/>
    </row>
    <row r="108" spans="1:1" s="6" customFormat="1">
      <c r="A108" s="5"/>
    </row>
    <row r="109" spans="1:1" s="6" customFormat="1">
      <c r="A109" s="5"/>
    </row>
    <row r="110" spans="1:1" s="6" customFormat="1">
      <c r="A110" s="5"/>
    </row>
    <row r="111" spans="1:1" s="6" customFormat="1">
      <c r="A111" s="5"/>
    </row>
    <row r="112" spans="1:1" s="6" customFormat="1">
      <c r="A112" s="5"/>
    </row>
    <row r="113" spans="1:1" s="6" customFormat="1">
      <c r="A113" s="5"/>
    </row>
    <row r="114" spans="1:1" s="6" customFormat="1">
      <c r="A114" s="5"/>
    </row>
    <row r="115" spans="1:1" s="6" customFormat="1">
      <c r="A115" s="5"/>
    </row>
    <row r="116" spans="1:1" s="6" customFormat="1">
      <c r="A116" s="5"/>
    </row>
    <row r="117" spans="1:1" s="6" customFormat="1">
      <c r="A117" s="5"/>
    </row>
    <row r="118" spans="1:1" s="6" customFormat="1">
      <c r="A118" s="5"/>
    </row>
    <row r="119" spans="1:1" s="6" customFormat="1">
      <c r="A119" s="5"/>
    </row>
    <row r="120" spans="1:1" s="6" customFormat="1">
      <c r="A120" s="5"/>
    </row>
    <row r="121" spans="1:1" s="6" customFormat="1">
      <c r="A121" s="5"/>
    </row>
    <row r="122" spans="1:1" s="6" customFormat="1">
      <c r="A122" s="5"/>
    </row>
    <row r="123" spans="1:1" s="6" customFormat="1">
      <c r="A123" s="5"/>
    </row>
    <row r="124" spans="1:1" s="6" customFormat="1">
      <c r="A124" s="5"/>
    </row>
    <row r="125" spans="1:1" s="6" customFormat="1">
      <c r="A125" s="5"/>
    </row>
    <row r="126" spans="1:1" s="6" customFormat="1">
      <c r="A126" s="5"/>
    </row>
    <row r="127" spans="1:1" s="6" customFormat="1">
      <c r="A127" s="5"/>
    </row>
    <row r="128" spans="1:1" s="6" customFormat="1">
      <c r="A128" s="5"/>
    </row>
    <row r="129" spans="1:1" s="6" customFormat="1">
      <c r="A129" s="5"/>
    </row>
    <row r="130" spans="1:1" s="6" customFormat="1">
      <c r="A130" s="5"/>
    </row>
    <row r="131" spans="1:1" s="6" customFormat="1">
      <c r="A131" s="5"/>
    </row>
    <row r="132" spans="1:1" s="6" customFormat="1">
      <c r="A132" s="5"/>
    </row>
    <row r="133" spans="1:1" s="6" customFormat="1">
      <c r="A133" s="5"/>
    </row>
    <row r="134" spans="1:1" s="6" customFormat="1">
      <c r="A134" s="5"/>
    </row>
    <row r="135" spans="1:1" s="6" customFormat="1">
      <c r="A135" s="5"/>
    </row>
    <row r="136" spans="1:1" s="6" customFormat="1">
      <c r="A136" s="5"/>
    </row>
    <row r="137" spans="1:1" s="6" customFormat="1">
      <c r="A137" s="5"/>
    </row>
    <row r="138" spans="1:1" s="6" customFormat="1">
      <c r="A138" s="5"/>
    </row>
    <row r="139" spans="1:1" s="6" customFormat="1">
      <c r="A139" s="5"/>
    </row>
    <row r="140" spans="1:1" s="6" customFormat="1">
      <c r="A140" s="5"/>
    </row>
    <row r="141" spans="1:1" s="6" customFormat="1">
      <c r="A141" s="5"/>
    </row>
    <row r="142" spans="1:1" s="6" customFormat="1">
      <c r="A142" s="5"/>
    </row>
    <row r="143" spans="1:1" s="6" customFormat="1">
      <c r="A143" s="5"/>
    </row>
    <row r="144" spans="1:1" s="6" customFormat="1">
      <c r="A144" s="5"/>
    </row>
    <row r="145" spans="1:1" s="6" customFormat="1">
      <c r="A145" s="5"/>
    </row>
    <row r="146" spans="1:1" s="6" customFormat="1">
      <c r="A146" s="5"/>
    </row>
  </sheetData>
  <mergeCells count="1">
    <mergeCell ref="D5:D6"/>
  </mergeCells>
  <hyperlinks>
    <hyperlink ref="D5" r:id="rId1" display="https://www.nctreasurer.com/slg/Pages/NC-DHHS-and-NC-DOT-Financial-Assistance.aspx" xr:uid="{00000000-0004-0000-0000-000000000000}"/>
  </hyperlinks>
  <pageMargins left="0.7" right="0.7" top="0.75" bottom="0.75" header="0.3" footer="0.3"/>
  <pageSetup orientation="portrait" r:id="rId2"/>
  <headerFooter>
    <oddFooter>&amp;LLGC-PH.xlxs&amp;RIssued 9/15/2021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1"/>
  <sheetViews>
    <sheetView tabSelected="1" zoomScaleNormal="100" workbookViewId="0">
      <selection activeCell="A2" sqref="A2:G2"/>
    </sheetView>
  </sheetViews>
  <sheetFormatPr defaultRowHeight="12.75"/>
  <cols>
    <col min="1" max="1" width="6.83203125" customWidth="1"/>
    <col min="2" max="2" width="7.33203125" customWidth="1"/>
    <col min="3" max="3" width="5.1640625" bestFit="1" customWidth="1"/>
    <col min="4" max="4" width="15.83203125" bestFit="1" customWidth="1"/>
    <col min="5" max="5" width="43" bestFit="1" customWidth="1"/>
    <col min="6" max="6" width="48.1640625" customWidth="1"/>
    <col min="7" max="7" width="9.6640625" bestFit="1" customWidth="1"/>
    <col min="8" max="8" width="2.1640625" customWidth="1"/>
    <col min="9" max="9" width="14.6640625" bestFit="1" customWidth="1"/>
    <col min="10" max="10" width="13.6640625" customWidth="1"/>
    <col min="11" max="11" width="14.33203125" customWidth="1"/>
  </cols>
  <sheetData>
    <row r="1" spans="1:11" ht="15.75">
      <c r="A1" s="118" t="s">
        <v>326</v>
      </c>
      <c r="B1" s="119"/>
      <c r="C1" s="119"/>
      <c r="D1" s="119"/>
      <c r="E1" s="119"/>
      <c r="F1" s="119"/>
      <c r="G1" s="119"/>
      <c r="H1" s="10"/>
      <c r="I1" s="10"/>
      <c r="J1" s="10"/>
      <c r="K1" s="10"/>
    </row>
    <row r="2" spans="1:11">
      <c r="A2" s="120" t="s">
        <v>97</v>
      </c>
      <c r="B2" s="120"/>
      <c r="C2" s="120"/>
      <c r="D2" s="120"/>
      <c r="E2" s="120"/>
      <c r="F2" s="120"/>
      <c r="G2" s="120"/>
      <c r="H2" s="10"/>
      <c r="I2" s="10"/>
      <c r="J2" s="10"/>
      <c r="K2" s="10"/>
    </row>
    <row r="3" spans="1:11">
      <c r="A3" s="121">
        <v>44377</v>
      </c>
      <c r="B3" s="121"/>
      <c r="C3" s="121"/>
      <c r="D3" s="121"/>
      <c r="E3" s="121"/>
      <c r="F3" s="121"/>
      <c r="G3" s="121"/>
      <c r="H3" s="10"/>
      <c r="I3" s="10"/>
      <c r="J3" s="10"/>
      <c r="K3" s="10"/>
    </row>
    <row r="4" spans="1:11">
      <c r="A4" s="117" t="s">
        <v>58</v>
      </c>
      <c r="B4" s="117"/>
      <c r="C4" s="117"/>
      <c r="D4" s="57"/>
      <c r="E4" s="11"/>
      <c r="F4" s="11"/>
      <c r="G4" s="57" t="s">
        <v>64</v>
      </c>
      <c r="H4" s="10"/>
      <c r="I4" s="12" t="s">
        <v>2</v>
      </c>
      <c r="J4" s="12" t="s">
        <v>6</v>
      </c>
      <c r="K4" s="12" t="s">
        <v>92</v>
      </c>
    </row>
    <row r="5" spans="1:11" ht="13.5" customHeight="1">
      <c r="A5" s="57" t="s">
        <v>59</v>
      </c>
      <c r="B5" s="13" t="s">
        <v>60</v>
      </c>
      <c r="C5" s="57" t="s">
        <v>61</v>
      </c>
      <c r="D5" s="14" t="s">
        <v>68</v>
      </c>
      <c r="E5" s="57" t="s">
        <v>62</v>
      </c>
      <c r="F5" s="57" t="s">
        <v>63</v>
      </c>
      <c r="G5" s="57" t="s">
        <v>65</v>
      </c>
      <c r="H5" s="10"/>
      <c r="I5" s="15" t="s">
        <v>66</v>
      </c>
      <c r="J5" s="15" t="s">
        <v>66</v>
      </c>
      <c r="K5" s="15" t="s">
        <v>111</v>
      </c>
    </row>
    <row r="6" spans="1:11">
      <c r="A6" s="77">
        <v>1153</v>
      </c>
      <c r="B6" s="77">
        <v>4752</v>
      </c>
      <c r="C6" s="16" t="s">
        <v>3</v>
      </c>
      <c r="D6" s="17">
        <v>180409</v>
      </c>
      <c r="E6" s="16" t="s">
        <v>4</v>
      </c>
      <c r="F6" s="16" t="s">
        <v>5</v>
      </c>
      <c r="G6" s="18" t="s">
        <v>6</v>
      </c>
      <c r="H6" s="19"/>
      <c r="I6" s="20" t="s">
        <v>67</v>
      </c>
      <c r="J6" s="20">
        <f>+D6</f>
        <v>180409</v>
      </c>
      <c r="K6" s="20" t="s">
        <v>67</v>
      </c>
    </row>
    <row r="7" spans="1:11">
      <c r="A7" s="77">
        <v>1161</v>
      </c>
      <c r="B7" s="77">
        <v>4110</v>
      </c>
      <c r="C7" s="110">
        <v>0</v>
      </c>
      <c r="D7" s="17">
        <v>181431</v>
      </c>
      <c r="E7" s="16" t="s">
        <v>307</v>
      </c>
      <c r="F7" s="16" t="s">
        <v>0</v>
      </c>
      <c r="G7" s="18" t="s">
        <v>6</v>
      </c>
      <c r="H7" s="19"/>
      <c r="I7" s="20" t="s">
        <v>67</v>
      </c>
      <c r="J7" s="20">
        <f>+D7</f>
        <v>181431</v>
      </c>
      <c r="K7" s="20" t="s">
        <v>67</v>
      </c>
    </row>
    <row r="8" spans="1:11">
      <c r="A8" s="77">
        <v>1161</v>
      </c>
      <c r="B8" s="77">
        <v>4301</v>
      </c>
      <c r="C8" s="111">
        <v>0</v>
      </c>
      <c r="D8" s="17">
        <v>0</v>
      </c>
      <c r="E8" s="16" t="s">
        <v>9</v>
      </c>
      <c r="F8" s="16" t="s">
        <v>8</v>
      </c>
      <c r="G8" s="18" t="s">
        <v>6</v>
      </c>
      <c r="H8" s="19"/>
      <c r="I8" s="20" t="s">
        <v>67</v>
      </c>
      <c r="J8" s="20">
        <f>+D8</f>
        <v>0</v>
      </c>
      <c r="K8" s="20" t="s">
        <v>67</v>
      </c>
    </row>
    <row r="9" spans="1:11">
      <c r="A9" s="79">
        <v>1175</v>
      </c>
      <c r="B9" s="79">
        <v>4023</v>
      </c>
      <c r="C9" s="34" t="s">
        <v>234</v>
      </c>
      <c r="D9" s="17">
        <v>0</v>
      </c>
      <c r="E9" s="34" t="s">
        <v>236</v>
      </c>
      <c r="F9" s="34" t="s">
        <v>235</v>
      </c>
      <c r="G9" s="25">
        <v>21.018999999999998</v>
      </c>
      <c r="H9" s="19"/>
      <c r="I9" s="20">
        <f t="shared" ref="I9:I21" si="0">+D9</f>
        <v>0</v>
      </c>
      <c r="J9" s="23" t="s">
        <v>67</v>
      </c>
      <c r="K9" s="23" t="s">
        <v>67</v>
      </c>
    </row>
    <row r="10" spans="1:11">
      <c r="A10" s="79">
        <v>1175</v>
      </c>
      <c r="B10" s="79">
        <v>4026</v>
      </c>
      <c r="C10" s="34" t="s">
        <v>234</v>
      </c>
      <c r="D10" s="17">
        <v>827836.23</v>
      </c>
      <c r="E10" s="34" t="s">
        <v>236</v>
      </c>
      <c r="F10" s="34" t="s">
        <v>235</v>
      </c>
      <c r="G10" s="25">
        <v>21.018999999999998</v>
      </c>
      <c r="H10" s="19"/>
      <c r="I10" s="20">
        <f t="shared" si="0"/>
        <v>827836.23</v>
      </c>
      <c r="J10" s="23" t="s">
        <v>67</v>
      </c>
      <c r="K10" s="23" t="s">
        <v>67</v>
      </c>
    </row>
    <row r="11" spans="1:11">
      <c r="A11" s="79">
        <v>1175</v>
      </c>
      <c r="B11" s="79">
        <v>4026</v>
      </c>
      <c r="C11" s="34" t="s">
        <v>249</v>
      </c>
      <c r="D11" s="17">
        <v>360102.77</v>
      </c>
      <c r="E11" s="34" t="s">
        <v>236</v>
      </c>
      <c r="F11" s="34" t="s">
        <v>235</v>
      </c>
      <c r="G11" s="25">
        <v>21.018999999999998</v>
      </c>
      <c r="H11" s="19"/>
      <c r="I11" s="20">
        <f t="shared" si="0"/>
        <v>360102.77</v>
      </c>
      <c r="J11" s="23" t="s">
        <v>67</v>
      </c>
      <c r="K11" s="23" t="s">
        <v>67</v>
      </c>
    </row>
    <row r="12" spans="1:11">
      <c r="A12" s="77">
        <v>1175</v>
      </c>
      <c r="B12" s="77">
        <v>4510</v>
      </c>
      <c r="C12" s="111">
        <v>0</v>
      </c>
      <c r="D12" s="17">
        <v>52158</v>
      </c>
      <c r="E12" s="16" t="s">
        <v>10</v>
      </c>
      <c r="F12" s="16" t="s">
        <v>0</v>
      </c>
      <c r="G12" s="18" t="s">
        <v>6</v>
      </c>
      <c r="H12" s="19"/>
      <c r="I12" s="20" t="s">
        <v>67</v>
      </c>
      <c r="J12" s="20">
        <f>+D12</f>
        <v>52158</v>
      </c>
      <c r="K12" s="20" t="s">
        <v>67</v>
      </c>
    </row>
    <row r="13" spans="1:11">
      <c r="A13" s="77">
        <v>1175</v>
      </c>
      <c r="B13" s="77">
        <v>4801</v>
      </c>
      <c r="C13" s="111">
        <v>0</v>
      </c>
      <c r="D13" s="17">
        <v>0</v>
      </c>
      <c r="E13" s="16" t="s">
        <v>152</v>
      </c>
      <c r="F13" s="16" t="s">
        <v>0</v>
      </c>
      <c r="G13" s="18" t="s">
        <v>6</v>
      </c>
      <c r="H13" s="19"/>
      <c r="I13" s="20" t="s">
        <v>67</v>
      </c>
      <c r="J13" s="20">
        <f>+D13</f>
        <v>0</v>
      </c>
      <c r="K13" s="20" t="s">
        <v>67</v>
      </c>
    </row>
    <row r="14" spans="1:11" ht="24">
      <c r="A14" s="112">
        <v>1175</v>
      </c>
      <c r="B14" s="26" t="s">
        <v>227</v>
      </c>
      <c r="C14" s="26" t="s">
        <v>119</v>
      </c>
      <c r="D14" s="17">
        <v>14203.91</v>
      </c>
      <c r="E14" s="67" t="s">
        <v>242</v>
      </c>
      <c r="F14" s="67" t="s">
        <v>243</v>
      </c>
      <c r="G14" s="74">
        <v>93.135999999999996</v>
      </c>
      <c r="H14" s="71"/>
      <c r="I14" s="20">
        <f t="shared" si="0"/>
        <v>14203.91</v>
      </c>
      <c r="J14" s="72" t="s">
        <v>67</v>
      </c>
      <c r="K14" s="72" t="s">
        <v>67</v>
      </c>
    </row>
    <row r="15" spans="1:11" ht="24">
      <c r="A15" s="78">
        <v>1175</v>
      </c>
      <c r="B15" s="67" t="s">
        <v>241</v>
      </c>
      <c r="C15" s="67" t="s">
        <v>119</v>
      </c>
      <c r="D15" s="17">
        <v>75000</v>
      </c>
      <c r="E15" s="67" t="s">
        <v>228</v>
      </c>
      <c r="F15" s="67" t="s">
        <v>243</v>
      </c>
      <c r="G15" s="68">
        <v>93.135999999999996</v>
      </c>
      <c r="H15" s="69"/>
      <c r="I15" s="20">
        <f t="shared" si="0"/>
        <v>75000</v>
      </c>
      <c r="J15" s="56" t="s">
        <v>67</v>
      </c>
      <c r="K15" s="56" t="s">
        <v>67</v>
      </c>
    </row>
    <row r="16" spans="1:11" ht="36">
      <c r="A16" s="78">
        <v>1175</v>
      </c>
      <c r="B16" s="67" t="s">
        <v>244</v>
      </c>
      <c r="C16" s="67" t="s">
        <v>245</v>
      </c>
      <c r="D16" s="17">
        <v>305488</v>
      </c>
      <c r="E16" s="67" t="s">
        <v>246</v>
      </c>
      <c r="F16" s="67" t="s">
        <v>247</v>
      </c>
      <c r="G16" s="68">
        <v>93.322999999999993</v>
      </c>
      <c r="H16" s="69"/>
      <c r="I16" s="20">
        <f t="shared" si="0"/>
        <v>305488</v>
      </c>
      <c r="J16" s="56" t="s">
        <v>67</v>
      </c>
      <c r="K16" s="56" t="s">
        <v>67</v>
      </c>
    </row>
    <row r="17" spans="1:11" ht="24.75" customHeight="1">
      <c r="A17" s="77">
        <v>1175</v>
      </c>
      <c r="B17" s="16" t="s">
        <v>201</v>
      </c>
      <c r="C17" s="16" t="s">
        <v>116</v>
      </c>
      <c r="D17" s="17">
        <v>0</v>
      </c>
      <c r="E17" s="16" t="s">
        <v>120</v>
      </c>
      <c r="F17" s="16" t="s">
        <v>117</v>
      </c>
      <c r="G17" s="18">
        <v>93.322999999999993</v>
      </c>
      <c r="H17" s="19"/>
      <c r="I17" s="20">
        <f t="shared" si="0"/>
        <v>0</v>
      </c>
      <c r="J17" s="20" t="s">
        <v>67</v>
      </c>
      <c r="K17" s="20" t="s">
        <v>67</v>
      </c>
    </row>
    <row r="18" spans="1:11" ht="36">
      <c r="A18" s="79">
        <v>1175</v>
      </c>
      <c r="B18" s="34" t="s">
        <v>248</v>
      </c>
      <c r="C18" s="34" t="s">
        <v>251</v>
      </c>
      <c r="D18" s="17">
        <v>2156723</v>
      </c>
      <c r="E18" s="34" t="s">
        <v>252</v>
      </c>
      <c r="F18" s="67" t="s">
        <v>247</v>
      </c>
      <c r="G18" s="68">
        <v>93.322999999999993</v>
      </c>
      <c r="H18" s="22"/>
      <c r="I18" s="20">
        <f t="shared" si="0"/>
        <v>2156723</v>
      </c>
      <c r="J18" s="56" t="s">
        <v>67</v>
      </c>
      <c r="K18" s="56" t="s">
        <v>67</v>
      </c>
    </row>
    <row r="19" spans="1:11" ht="36">
      <c r="A19" s="79">
        <v>1175</v>
      </c>
      <c r="B19" s="34" t="s">
        <v>250</v>
      </c>
      <c r="C19" s="34" t="s">
        <v>249</v>
      </c>
      <c r="D19" s="17">
        <v>8820341.8000000007</v>
      </c>
      <c r="E19" s="34" t="s">
        <v>253</v>
      </c>
      <c r="F19" s="67" t="s">
        <v>254</v>
      </c>
      <c r="G19" s="68">
        <v>93.322999999999993</v>
      </c>
      <c r="H19" s="22"/>
      <c r="I19" s="20">
        <f t="shared" si="0"/>
        <v>8820341.8000000007</v>
      </c>
      <c r="J19" s="56" t="s">
        <v>67</v>
      </c>
      <c r="K19" s="56" t="s">
        <v>67</v>
      </c>
    </row>
    <row r="20" spans="1:11">
      <c r="A20" s="77">
        <v>1261</v>
      </c>
      <c r="B20" s="77">
        <v>5503</v>
      </c>
      <c r="C20" s="111">
        <v>0</v>
      </c>
      <c r="D20" s="17">
        <f>18866+3746</f>
        <v>22612</v>
      </c>
      <c r="E20" s="34" t="s">
        <v>309</v>
      </c>
      <c r="F20" s="16" t="s">
        <v>0</v>
      </c>
      <c r="G20" s="18" t="s">
        <v>6</v>
      </c>
      <c r="H20" s="19"/>
      <c r="I20" s="20" t="s">
        <v>67</v>
      </c>
      <c r="J20" s="20">
        <f>+D20</f>
        <v>22612</v>
      </c>
      <c r="K20" s="20" t="s">
        <v>67</v>
      </c>
    </row>
    <row r="21" spans="1:11" ht="24">
      <c r="A21" s="77">
        <v>1261</v>
      </c>
      <c r="B21" s="77">
        <v>5503</v>
      </c>
      <c r="C21" s="111" t="s">
        <v>198</v>
      </c>
      <c r="D21" s="17">
        <v>28564.84</v>
      </c>
      <c r="E21" s="34" t="s">
        <v>309</v>
      </c>
      <c r="F21" s="16" t="s">
        <v>153</v>
      </c>
      <c r="G21" s="18">
        <v>93.991</v>
      </c>
      <c r="H21" s="19"/>
      <c r="I21" s="20">
        <f t="shared" si="0"/>
        <v>28564.84</v>
      </c>
      <c r="J21" s="20" t="s">
        <v>67</v>
      </c>
      <c r="K21" s="20" t="s">
        <v>67</v>
      </c>
    </row>
    <row r="22" spans="1:11">
      <c r="A22" s="77">
        <v>1262</v>
      </c>
      <c r="B22" s="77">
        <v>4179</v>
      </c>
      <c r="C22" s="111">
        <v>0</v>
      </c>
      <c r="D22" s="17">
        <v>0</v>
      </c>
      <c r="E22" s="16" t="s">
        <v>154</v>
      </c>
      <c r="F22" s="34" t="s">
        <v>0</v>
      </c>
      <c r="G22" s="18" t="s">
        <v>6</v>
      </c>
      <c r="H22" s="19"/>
      <c r="I22" s="20" t="s">
        <v>67</v>
      </c>
      <c r="J22" s="20">
        <f t="shared" ref="J22:J23" si="1">+D22</f>
        <v>0</v>
      </c>
      <c r="K22" s="20" t="s">
        <v>67</v>
      </c>
    </row>
    <row r="23" spans="1:11">
      <c r="A23" s="77">
        <v>1262</v>
      </c>
      <c r="B23" s="77">
        <v>4181</v>
      </c>
      <c r="C23" s="111">
        <v>0</v>
      </c>
      <c r="D23" s="17">
        <v>16963.5</v>
      </c>
      <c r="E23" s="16" t="s">
        <v>178</v>
      </c>
      <c r="F23" s="34" t="s">
        <v>0</v>
      </c>
      <c r="G23" s="18" t="s">
        <v>6</v>
      </c>
      <c r="H23" s="19"/>
      <c r="I23" s="20" t="s">
        <v>67</v>
      </c>
      <c r="J23" s="20">
        <f t="shared" si="1"/>
        <v>16963.5</v>
      </c>
      <c r="K23" s="20" t="s">
        <v>67</v>
      </c>
    </row>
    <row r="24" spans="1:11" ht="17.25" customHeight="1">
      <c r="A24" s="77">
        <v>1264</v>
      </c>
      <c r="B24" s="77">
        <v>2679</v>
      </c>
      <c r="C24" s="16" t="s">
        <v>202</v>
      </c>
      <c r="D24" s="17">
        <v>0</v>
      </c>
      <c r="E24" s="16" t="s">
        <v>179</v>
      </c>
      <c r="F24" s="34" t="s">
        <v>192</v>
      </c>
      <c r="G24" s="24">
        <v>93.069000000000003</v>
      </c>
      <c r="H24" s="22"/>
      <c r="I24" s="20">
        <f t="shared" ref="I24:I36" si="2">+D24</f>
        <v>0</v>
      </c>
      <c r="J24" s="23" t="s">
        <v>67</v>
      </c>
      <c r="K24" s="23" t="s">
        <v>67</v>
      </c>
    </row>
    <row r="25" spans="1:11" ht="24">
      <c r="A25" s="79">
        <v>1264</v>
      </c>
      <c r="B25" s="79">
        <v>2679</v>
      </c>
      <c r="C25" s="34" t="s">
        <v>255</v>
      </c>
      <c r="D25" s="17">
        <v>0</v>
      </c>
      <c r="E25" s="34" t="s">
        <v>179</v>
      </c>
      <c r="F25" s="34" t="s">
        <v>257</v>
      </c>
      <c r="G25" s="24">
        <v>93.069000000000003</v>
      </c>
      <c r="H25" s="22"/>
      <c r="I25" s="20">
        <f t="shared" si="2"/>
        <v>0</v>
      </c>
      <c r="J25" s="23" t="s">
        <v>67</v>
      </c>
      <c r="K25" s="23" t="s">
        <v>67</v>
      </c>
    </row>
    <row r="26" spans="1:11" ht="15.75" customHeight="1">
      <c r="A26" s="77">
        <v>1264</v>
      </c>
      <c r="B26" s="77">
        <v>2680</v>
      </c>
      <c r="C26" s="16" t="s">
        <v>203</v>
      </c>
      <c r="D26" s="17">
        <v>551988</v>
      </c>
      <c r="E26" s="16" t="s">
        <v>204</v>
      </c>
      <c r="F26" s="16" t="s">
        <v>233</v>
      </c>
      <c r="G26" s="21">
        <v>93.353999999999999</v>
      </c>
      <c r="H26" s="19"/>
      <c r="I26" s="20">
        <f t="shared" si="2"/>
        <v>551988</v>
      </c>
      <c r="J26" s="20" t="s">
        <v>67</v>
      </c>
      <c r="K26" s="20" t="s">
        <v>67</v>
      </c>
    </row>
    <row r="27" spans="1:11" ht="15.75" customHeight="1">
      <c r="A27" s="77">
        <v>1264</v>
      </c>
      <c r="B27" s="77">
        <v>2680</v>
      </c>
      <c r="C27" s="16" t="s">
        <v>202</v>
      </c>
      <c r="D27" s="17">
        <v>7333</v>
      </c>
      <c r="E27" s="34" t="s">
        <v>256</v>
      </c>
      <c r="F27" s="16" t="s">
        <v>258</v>
      </c>
      <c r="G27" s="21">
        <v>93.069000000000003</v>
      </c>
      <c r="H27" s="19"/>
      <c r="I27" s="20">
        <f t="shared" si="2"/>
        <v>7333</v>
      </c>
      <c r="J27" s="20" t="s">
        <v>67</v>
      </c>
      <c r="K27" s="20" t="s">
        <v>67</v>
      </c>
    </row>
    <row r="28" spans="1:11" ht="15.75" customHeight="1">
      <c r="A28" s="79">
        <v>1264</v>
      </c>
      <c r="B28" s="79">
        <v>1680</v>
      </c>
      <c r="C28" s="34" t="s">
        <v>255</v>
      </c>
      <c r="D28" s="17">
        <v>80667</v>
      </c>
      <c r="E28" s="34" t="s">
        <v>256</v>
      </c>
      <c r="F28" s="34" t="s">
        <v>257</v>
      </c>
      <c r="G28" s="24">
        <v>93.069000000000003</v>
      </c>
      <c r="H28" s="22"/>
      <c r="I28" s="20">
        <f t="shared" si="2"/>
        <v>80667</v>
      </c>
      <c r="J28" s="23" t="s">
        <v>67</v>
      </c>
      <c r="K28" s="23" t="s">
        <v>67</v>
      </c>
    </row>
    <row r="29" spans="1:11">
      <c r="A29" s="16">
        <v>1271</v>
      </c>
      <c r="B29" s="16" t="s">
        <v>123</v>
      </c>
      <c r="C29" s="16" t="s">
        <v>205</v>
      </c>
      <c r="D29" s="17">
        <v>0</v>
      </c>
      <c r="E29" s="16" t="s">
        <v>155</v>
      </c>
      <c r="F29" s="16" t="s">
        <v>100</v>
      </c>
      <c r="G29" s="115">
        <v>93.87</v>
      </c>
      <c r="H29" s="19"/>
      <c r="I29" s="20">
        <f t="shared" si="2"/>
        <v>0</v>
      </c>
      <c r="J29" s="20" t="s">
        <v>67</v>
      </c>
      <c r="K29" s="20" t="s">
        <v>67</v>
      </c>
    </row>
    <row r="30" spans="1:11">
      <c r="A30" s="16">
        <v>1271</v>
      </c>
      <c r="B30" s="16" t="s">
        <v>123</v>
      </c>
      <c r="C30" s="16" t="s">
        <v>259</v>
      </c>
      <c r="D30" s="17">
        <v>0</v>
      </c>
      <c r="E30" s="16" t="s">
        <v>155</v>
      </c>
      <c r="F30" s="16" t="s">
        <v>100</v>
      </c>
      <c r="G30" s="115">
        <v>93.87</v>
      </c>
      <c r="H30" s="19"/>
      <c r="I30" s="20">
        <f t="shared" si="2"/>
        <v>0</v>
      </c>
      <c r="J30" s="20" t="s">
        <v>67</v>
      </c>
      <c r="K30" s="20" t="s">
        <v>67</v>
      </c>
    </row>
    <row r="31" spans="1:11">
      <c r="A31" s="34">
        <v>1271</v>
      </c>
      <c r="B31" s="34">
        <v>3410</v>
      </c>
      <c r="C31" s="34" t="s">
        <v>261</v>
      </c>
      <c r="D31" s="17">
        <v>5301</v>
      </c>
      <c r="E31" s="34" t="s">
        <v>156</v>
      </c>
      <c r="F31" s="34" t="s">
        <v>310</v>
      </c>
      <c r="G31" s="24">
        <v>93.387</v>
      </c>
      <c r="H31" s="22"/>
      <c r="I31" s="20">
        <f t="shared" si="2"/>
        <v>5301</v>
      </c>
      <c r="J31" s="23" t="s">
        <v>67</v>
      </c>
      <c r="K31" s="23" t="s">
        <v>67</v>
      </c>
    </row>
    <row r="32" spans="1:11" s="55" customFormat="1">
      <c r="A32" s="77">
        <v>1271</v>
      </c>
      <c r="B32" s="16" t="s">
        <v>206</v>
      </c>
      <c r="C32" s="16" t="s">
        <v>15</v>
      </c>
      <c r="D32" s="17">
        <v>0</v>
      </c>
      <c r="E32" s="16" t="s">
        <v>156</v>
      </c>
      <c r="F32" s="16" t="s">
        <v>16</v>
      </c>
      <c r="G32" s="21">
        <v>93.305000000000007</v>
      </c>
      <c r="H32" s="19"/>
      <c r="I32" s="20">
        <f t="shared" si="2"/>
        <v>0</v>
      </c>
      <c r="J32" s="20" t="s">
        <v>67</v>
      </c>
      <c r="K32" s="20" t="s">
        <v>67</v>
      </c>
    </row>
    <row r="33" spans="1:11">
      <c r="A33" s="79">
        <v>1271</v>
      </c>
      <c r="B33" s="34" t="s">
        <v>262</v>
      </c>
      <c r="C33" s="34" t="s">
        <v>15</v>
      </c>
      <c r="D33" s="17">
        <v>0</v>
      </c>
      <c r="E33" s="34" t="s">
        <v>156</v>
      </c>
      <c r="F33" s="34" t="s">
        <v>16</v>
      </c>
      <c r="G33" s="24">
        <v>93.305000000000007</v>
      </c>
      <c r="H33" s="22"/>
      <c r="I33" s="20">
        <f t="shared" si="2"/>
        <v>0</v>
      </c>
      <c r="J33" s="23" t="s">
        <v>67</v>
      </c>
      <c r="K33" s="23" t="s">
        <v>67</v>
      </c>
    </row>
    <row r="34" spans="1:11">
      <c r="A34" s="77">
        <v>1271</v>
      </c>
      <c r="B34" s="16" t="s">
        <v>180</v>
      </c>
      <c r="C34" s="16" t="s">
        <v>15</v>
      </c>
      <c r="D34" s="17">
        <v>4498</v>
      </c>
      <c r="E34" s="16" t="s">
        <v>156</v>
      </c>
      <c r="F34" s="16" t="s">
        <v>16</v>
      </c>
      <c r="G34" s="21">
        <v>93.305000000000007</v>
      </c>
      <c r="H34" s="19"/>
      <c r="I34" s="20">
        <f t="shared" si="2"/>
        <v>4498</v>
      </c>
      <c r="J34" s="20" t="s">
        <v>67</v>
      </c>
      <c r="K34" s="20" t="s">
        <v>67</v>
      </c>
    </row>
    <row r="35" spans="1:11">
      <c r="A35" s="79">
        <v>1271</v>
      </c>
      <c r="B35" s="34" t="s">
        <v>263</v>
      </c>
      <c r="C35" s="34" t="s">
        <v>261</v>
      </c>
      <c r="D35" s="17">
        <v>53005</v>
      </c>
      <c r="E35" s="34" t="s">
        <v>156</v>
      </c>
      <c r="F35" s="34" t="s">
        <v>16</v>
      </c>
      <c r="G35" s="24">
        <v>93.387</v>
      </c>
      <c r="H35" s="22"/>
      <c r="I35" s="20">
        <f t="shared" si="2"/>
        <v>53005</v>
      </c>
      <c r="J35" s="23" t="s">
        <v>67</v>
      </c>
      <c r="K35" s="23" t="s">
        <v>67</v>
      </c>
    </row>
    <row r="36" spans="1:11">
      <c r="A36" s="79">
        <v>1271</v>
      </c>
      <c r="B36" s="34" t="s">
        <v>264</v>
      </c>
      <c r="C36" s="34" t="s">
        <v>261</v>
      </c>
      <c r="D36" s="17">
        <v>0</v>
      </c>
      <c r="E36" s="34" t="s">
        <v>156</v>
      </c>
      <c r="F36" s="34" t="s">
        <v>16</v>
      </c>
      <c r="G36" s="24">
        <v>93.387</v>
      </c>
      <c r="H36" s="22"/>
      <c r="I36" s="20">
        <f t="shared" si="2"/>
        <v>0</v>
      </c>
      <c r="J36" s="23" t="s">
        <v>67</v>
      </c>
      <c r="K36" s="23" t="s">
        <v>67</v>
      </c>
    </row>
    <row r="37" spans="1:11">
      <c r="A37" s="77">
        <v>1271</v>
      </c>
      <c r="B37" s="77">
        <v>5020</v>
      </c>
      <c r="C37" s="111">
        <v>0</v>
      </c>
      <c r="D37" s="17">
        <v>14548</v>
      </c>
      <c r="E37" s="16" t="s">
        <v>14</v>
      </c>
      <c r="F37" s="16" t="s">
        <v>0</v>
      </c>
      <c r="G37" s="18" t="s">
        <v>6</v>
      </c>
      <c r="H37" s="19"/>
      <c r="I37" s="20" t="s">
        <v>67</v>
      </c>
      <c r="J37" s="20">
        <f>+D37</f>
        <v>14548</v>
      </c>
      <c r="K37" s="20" t="s">
        <v>67</v>
      </c>
    </row>
    <row r="38" spans="1:11" ht="24" customHeight="1">
      <c r="A38" s="77">
        <v>1271</v>
      </c>
      <c r="B38" s="77">
        <v>5020</v>
      </c>
      <c r="C38" s="16" t="s">
        <v>7</v>
      </c>
      <c r="D38" s="17">
        <v>387410</v>
      </c>
      <c r="E38" s="16" t="s">
        <v>14</v>
      </c>
      <c r="F38" s="16" t="s">
        <v>177</v>
      </c>
      <c r="G38" s="21">
        <v>93.994</v>
      </c>
      <c r="H38" s="19"/>
      <c r="I38" s="20">
        <f>+D38*0.5714</f>
        <v>221366.07399999999</v>
      </c>
      <c r="J38" s="20">
        <f>+D38*0.4286</f>
        <v>166043.92600000001</v>
      </c>
      <c r="K38" s="20" t="s">
        <v>67</v>
      </c>
    </row>
    <row r="39" spans="1:11">
      <c r="A39" s="77">
        <v>1271</v>
      </c>
      <c r="B39" s="77">
        <v>5021</v>
      </c>
      <c r="C39" s="111">
        <v>0</v>
      </c>
      <c r="D39" s="17">
        <v>0</v>
      </c>
      <c r="E39" s="16" t="s">
        <v>17</v>
      </c>
      <c r="F39" s="16" t="s">
        <v>0</v>
      </c>
      <c r="G39" s="18" t="s">
        <v>6</v>
      </c>
      <c r="H39" s="19"/>
      <c r="I39" s="20" t="s">
        <v>67</v>
      </c>
      <c r="J39" s="20">
        <f>+D39</f>
        <v>0</v>
      </c>
      <c r="K39" s="20" t="s">
        <v>67</v>
      </c>
    </row>
    <row r="40" spans="1:11">
      <c r="A40" s="77">
        <v>1271</v>
      </c>
      <c r="B40" s="77">
        <v>5021</v>
      </c>
      <c r="C40" s="16" t="s">
        <v>11</v>
      </c>
      <c r="D40" s="17">
        <v>0</v>
      </c>
      <c r="E40" s="16" t="s">
        <v>17</v>
      </c>
      <c r="F40" s="16" t="s">
        <v>181</v>
      </c>
      <c r="G40" s="21">
        <v>93.994</v>
      </c>
      <c r="H40" s="19"/>
      <c r="I40" s="20">
        <f t="shared" ref="I40" si="3">+D40</f>
        <v>0</v>
      </c>
      <c r="J40" s="20" t="s">
        <v>67</v>
      </c>
      <c r="K40" s="20" t="s">
        <v>67</v>
      </c>
    </row>
    <row r="41" spans="1:11">
      <c r="A41" s="77">
        <v>1271</v>
      </c>
      <c r="B41" s="77">
        <v>5023</v>
      </c>
      <c r="C41" s="111">
        <v>4</v>
      </c>
      <c r="D41" s="17">
        <v>0</v>
      </c>
      <c r="E41" s="16" t="s">
        <v>17</v>
      </c>
      <c r="F41" s="16" t="s">
        <v>0</v>
      </c>
      <c r="G41" s="21" t="s">
        <v>6</v>
      </c>
      <c r="H41" s="19"/>
      <c r="I41" s="20" t="s">
        <v>67</v>
      </c>
      <c r="J41" s="20">
        <f>+D41</f>
        <v>0</v>
      </c>
      <c r="K41" s="20" t="s">
        <v>67</v>
      </c>
    </row>
    <row r="42" spans="1:11">
      <c r="A42" s="77">
        <v>1271</v>
      </c>
      <c r="B42" s="77">
        <v>5318</v>
      </c>
      <c r="C42" s="16" t="s">
        <v>11</v>
      </c>
      <c r="D42" s="17">
        <v>208929</v>
      </c>
      <c r="E42" s="16" t="s">
        <v>18</v>
      </c>
      <c r="F42" s="34" t="s">
        <v>181</v>
      </c>
      <c r="G42" s="21">
        <v>93.994</v>
      </c>
      <c r="H42" s="19"/>
      <c r="I42" s="20">
        <f t="shared" ref="I42" si="4">+D42</f>
        <v>208929</v>
      </c>
      <c r="J42" s="20" t="s">
        <v>67</v>
      </c>
      <c r="K42" s="20" t="s">
        <v>67</v>
      </c>
    </row>
    <row r="43" spans="1:11">
      <c r="A43" s="77">
        <v>1271</v>
      </c>
      <c r="B43" s="77">
        <v>5349</v>
      </c>
      <c r="C43" s="111">
        <v>0</v>
      </c>
      <c r="D43" s="17">
        <v>0</v>
      </c>
      <c r="E43" s="16" t="s">
        <v>17</v>
      </c>
      <c r="F43" s="16" t="s">
        <v>0</v>
      </c>
      <c r="G43" s="18" t="s">
        <v>6</v>
      </c>
      <c r="H43" s="19"/>
      <c r="I43" s="20" t="s">
        <v>67</v>
      </c>
      <c r="J43" s="20">
        <f>+D43</f>
        <v>0</v>
      </c>
      <c r="K43" s="20" t="s">
        <v>67</v>
      </c>
    </row>
    <row r="44" spans="1:11">
      <c r="A44" s="77">
        <v>1271</v>
      </c>
      <c r="B44" s="77">
        <v>5349</v>
      </c>
      <c r="C44" s="16" t="s">
        <v>11</v>
      </c>
      <c r="D44" s="17">
        <v>0</v>
      </c>
      <c r="E44" s="16" t="s">
        <v>182</v>
      </c>
      <c r="F44" s="16" t="s">
        <v>181</v>
      </c>
      <c r="G44" s="21">
        <v>93.994</v>
      </c>
      <c r="H44" s="19"/>
      <c r="I44" s="20">
        <f t="shared" ref="I44" si="5">+D44</f>
        <v>0</v>
      </c>
      <c r="J44" s="20" t="s">
        <v>67</v>
      </c>
      <c r="K44" s="20" t="s">
        <v>67</v>
      </c>
    </row>
    <row r="45" spans="1:11">
      <c r="A45" s="77">
        <v>1271</v>
      </c>
      <c r="B45" s="77">
        <v>5351</v>
      </c>
      <c r="C45" s="111">
        <v>0</v>
      </c>
      <c r="D45" s="17">
        <v>0</v>
      </c>
      <c r="E45" s="16" t="s">
        <v>19</v>
      </c>
      <c r="F45" s="16" t="s">
        <v>0</v>
      </c>
      <c r="G45" s="18" t="s">
        <v>6</v>
      </c>
      <c r="H45" s="19"/>
      <c r="I45" s="20" t="s">
        <v>67</v>
      </c>
      <c r="J45" s="20">
        <f>+D45</f>
        <v>0</v>
      </c>
      <c r="K45" s="20" t="s">
        <v>67</v>
      </c>
    </row>
    <row r="46" spans="1:11">
      <c r="A46" s="77">
        <v>1271</v>
      </c>
      <c r="B46" s="77">
        <v>5351</v>
      </c>
      <c r="C46" s="16" t="s">
        <v>11</v>
      </c>
      <c r="D46" s="17">
        <v>6698</v>
      </c>
      <c r="E46" s="16" t="s">
        <v>157</v>
      </c>
      <c r="F46" s="16" t="s">
        <v>181</v>
      </c>
      <c r="G46" s="21">
        <v>93.994</v>
      </c>
      <c r="H46" s="19"/>
      <c r="I46" s="20">
        <f t="shared" ref="I46" si="6">+D46</f>
        <v>6698</v>
      </c>
      <c r="J46" s="20" t="s">
        <v>67</v>
      </c>
      <c r="K46" s="20" t="s">
        <v>67</v>
      </c>
    </row>
    <row r="47" spans="1:11">
      <c r="A47" s="77">
        <v>1271</v>
      </c>
      <c r="B47" s="77">
        <v>5745</v>
      </c>
      <c r="C47" s="111">
        <v>0</v>
      </c>
      <c r="D47" s="17">
        <v>17082</v>
      </c>
      <c r="E47" s="16" t="s">
        <v>19</v>
      </c>
      <c r="F47" s="16" t="s">
        <v>0</v>
      </c>
      <c r="G47" s="18" t="s">
        <v>6</v>
      </c>
      <c r="H47" s="19"/>
      <c r="I47" s="20" t="s">
        <v>67</v>
      </c>
      <c r="J47" s="20">
        <f>+D47</f>
        <v>17082</v>
      </c>
      <c r="K47" s="20" t="s">
        <v>67</v>
      </c>
    </row>
    <row r="48" spans="1:11">
      <c r="A48" s="77">
        <v>1271</v>
      </c>
      <c r="B48" s="77">
        <v>5745</v>
      </c>
      <c r="C48" s="16" t="s">
        <v>11</v>
      </c>
      <c r="D48" s="17">
        <v>149133</v>
      </c>
      <c r="E48" s="16" t="s">
        <v>19</v>
      </c>
      <c r="F48" s="16" t="s">
        <v>194</v>
      </c>
      <c r="G48" s="21">
        <v>93.994</v>
      </c>
      <c r="H48" s="19"/>
      <c r="I48" s="20">
        <f t="shared" ref="I48" si="7">+D48</f>
        <v>149133</v>
      </c>
      <c r="J48" s="20" t="s">
        <v>67</v>
      </c>
      <c r="K48" s="20" t="s">
        <v>67</v>
      </c>
    </row>
    <row r="49" spans="1:11" ht="24">
      <c r="A49" s="79">
        <v>1311</v>
      </c>
      <c r="B49" s="34">
        <v>4300</v>
      </c>
      <c r="C49" s="34" t="s">
        <v>37</v>
      </c>
      <c r="D49" s="17">
        <f>11667+62729</f>
        <v>74396</v>
      </c>
      <c r="E49" s="34" t="s">
        <v>39</v>
      </c>
      <c r="F49" s="34" t="s">
        <v>185</v>
      </c>
      <c r="G49" s="24">
        <v>93.94</v>
      </c>
      <c r="H49" s="22"/>
      <c r="I49" s="20">
        <f t="shared" ref="I49:I51" si="8">+D49</f>
        <v>74396</v>
      </c>
      <c r="J49" s="23" t="s">
        <v>67</v>
      </c>
      <c r="K49" s="23" t="s">
        <v>67</v>
      </c>
    </row>
    <row r="50" spans="1:11">
      <c r="A50" s="77">
        <v>1311</v>
      </c>
      <c r="B50" s="77">
        <v>4536</v>
      </c>
      <c r="C50" s="16" t="s">
        <v>38</v>
      </c>
      <c r="D50" s="17">
        <v>20000</v>
      </c>
      <c r="E50" s="16" t="s">
        <v>39</v>
      </c>
      <c r="F50" s="16" t="s">
        <v>0</v>
      </c>
      <c r="G50" s="18" t="s">
        <v>6</v>
      </c>
      <c r="H50" s="19"/>
      <c r="I50" s="20" t="s">
        <v>67</v>
      </c>
      <c r="J50" s="20">
        <f>+D50</f>
        <v>20000</v>
      </c>
      <c r="K50" s="20" t="s">
        <v>67</v>
      </c>
    </row>
    <row r="51" spans="1:11">
      <c r="A51" s="79">
        <v>1311</v>
      </c>
      <c r="B51" s="79">
        <v>4536</v>
      </c>
      <c r="C51" s="34" t="s">
        <v>198</v>
      </c>
      <c r="D51" s="17">
        <v>0</v>
      </c>
      <c r="E51" s="34" t="s">
        <v>39</v>
      </c>
      <c r="F51" s="34" t="s">
        <v>1</v>
      </c>
      <c r="G51" s="24">
        <v>93.991</v>
      </c>
      <c r="H51" s="22"/>
      <c r="I51" s="20">
        <f t="shared" si="8"/>
        <v>0</v>
      </c>
      <c r="J51" s="23" t="s">
        <v>67</v>
      </c>
      <c r="K51" s="23" t="s">
        <v>67</v>
      </c>
    </row>
    <row r="52" spans="1:11">
      <c r="A52" s="77">
        <v>1311</v>
      </c>
      <c r="B52" s="77">
        <v>4536</v>
      </c>
      <c r="C52" s="16" t="s">
        <v>40</v>
      </c>
      <c r="D52" s="17">
        <v>5000</v>
      </c>
      <c r="E52" s="16" t="s">
        <v>39</v>
      </c>
      <c r="F52" s="16" t="s">
        <v>0</v>
      </c>
      <c r="G52" s="18" t="s">
        <v>6</v>
      </c>
      <c r="H52" s="19"/>
      <c r="I52" s="20" t="s">
        <v>67</v>
      </c>
      <c r="J52" s="20">
        <f>+D52</f>
        <v>5000</v>
      </c>
      <c r="K52" s="20" t="s">
        <v>67</v>
      </c>
    </row>
    <row r="53" spans="1:11">
      <c r="A53" s="77">
        <v>1311</v>
      </c>
      <c r="B53" s="77">
        <v>4541</v>
      </c>
      <c r="C53" s="16" t="s">
        <v>38</v>
      </c>
      <c r="D53" s="17">
        <v>47263</v>
      </c>
      <c r="E53" s="16" t="s">
        <v>159</v>
      </c>
      <c r="F53" s="16" t="s">
        <v>0</v>
      </c>
      <c r="G53" s="18" t="s">
        <v>6</v>
      </c>
      <c r="H53" s="19"/>
      <c r="I53" s="20" t="s">
        <v>67</v>
      </c>
      <c r="J53" s="20">
        <f t="shared" ref="J53:J58" si="9">+D53</f>
        <v>47263</v>
      </c>
      <c r="K53" s="20" t="s">
        <v>67</v>
      </c>
    </row>
    <row r="54" spans="1:11">
      <c r="A54" s="77">
        <v>1311</v>
      </c>
      <c r="B54" s="77">
        <v>4541</v>
      </c>
      <c r="C54" s="16" t="s">
        <v>40</v>
      </c>
      <c r="D54" s="17">
        <v>9453</v>
      </c>
      <c r="E54" s="16" t="s">
        <v>159</v>
      </c>
      <c r="F54" s="16" t="s">
        <v>0</v>
      </c>
      <c r="G54" s="18" t="s">
        <v>6</v>
      </c>
      <c r="H54" s="19"/>
      <c r="I54" s="20" t="s">
        <v>67</v>
      </c>
      <c r="J54" s="20">
        <f t="shared" si="9"/>
        <v>9453</v>
      </c>
      <c r="K54" s="20" t="s">
        <v>67</v>
      </c>
    </row>
    <row r="55" spans="1:11">
      <c r="A55" s="77">
        <v>1311</v>
      </c>
      <c r="B55" s="77">
        <v>4542</v>
      </c>
      <c r="C55" s="16" t="s">
        <v>38</v>
      </c>
      <c r="D55" s="17">
        <v>155531</v>
      </c>
      <c r="E55" s="16" t="s">
        <v>160</v>
      </c>
      <c r="F55" s="16" t="s">
        <v>0</v>
      </c>
      <c r="G55" s="18" t="s">
        <v>6</v>
      </c>
      <c r="H55" s="19"/>
      <c r="I55" s="20" t="s">
        <v>67</v>
      </c>
      <c r="J55" s="20">
        <f t="shared" si="9"/>
        <v>155531</v>
      </c>
      <c r="K55" s="20" t="s">
        <v>67</v>
      </c>
    </row>
    <row r="56" spans="1:11">
      <c r="A56" s="77">
        <v>1311</v>
      </c>
      <c r="B56" s="77">
        <v>4542</v>
      </c>
      <c r="C56" s="16" t="s">
        <v>40</v>
      </c>
      <c r="D56" s="17">
        <v>31106</v>
      </c>
      <c r="E56" s="16" t="s">
        <v>160</v>
      </c>
      <c r="F56" s="16" t="s">
        <v>0</v>
      </c>
      <c r="G56" s="18" t="s">
        <v>6</v>
      </c>
      <c r="H56" s="19"/>
      <c r="I56" s="20" t="s">
        <v>67</v>
      </c>
      <c r="J56" s="20">
        <f t="shared" si="9"/>
        <v>31106</v>
      </c>
      <c r="K56" s="20" t="s">
        <v>67</v>
      </c>
    </row>
    <row r="57" spans="1:11">
      <c r="A57" s="77">
        <v>1311</v>
      </c>
      <c r="B57" s="77">
        <v>4601</v>
      </c>
      <c r="C57" s="16" t="s">
        <v>38</v>
      </c>
      <c r="D57" s="17">
        <v>12119.85</v>
      </c>
      <c r="E57" s="16" t="s">
        <v>166</v>
      </c>
      <c r="F57" s="16" t="s">
        <v>0</v>
      </c>
      <c r="G57" s="18" t="s">
        <v>6</v>
      </c>
      <c r="H57" s="19"/>
      <c r="I57" s="20" t="s">
        <v>67</v>
      </c>
      <c r="J57" s="20">
        <f t="shared" si="9"/>
        <v>12119.85</v>
      </c>
      <c r="K57" s="20" t="s">
        <v>67</v>
      </c>
    </row>
    <row r="58" spans="1:11">
      <c r="A58" s="77">
        <v>1311</v>
      </c>
      <c r="B58" s="77">
        <v>4601</v>
      </c>
      <c r="C58" s="16" t="s">
        <v>40</v>
      </c>
      <c r="D58" s="17">
        <v>3760.48</v>
      </c>
      <c r="E58" s="16" t="s">
        <v>166</v>
      </c>
      <c r="F58" s="16" t="s">
        <v>0</v>
      </c>
      <c r="G58" s="18" t="s">
        <v>6</v>
      </c>
      <c r="H58" s="19"/>
      <c r="I58" s="20" t="s">
        <v>67</v>
      </c>
      <c r="J58" s="20">
        <f t="shared" si="9"/>
        <v>3760.48</v>
      </c>
      <c r="K58" s="20" t="s">
        <v>67</v>
      </c>
    </row>
    <row r="59" spans="1:11" ht="24">
      <c r="A59" s="77">
        <v>1311</v>
      </c>
      <c r="B59" s="16" t="s">
        <v>207</v>
      </c>
      <c r="C59" s="16" t="s">
        <v>41</v>
      </c>
      <c r="D59" s="17">
        <v>58</v>
      </c>
      <c r="E59" s="34" t="s">
        <v>266</v>
      </c>
      <c r="F59" s="34" t="s">
        <v>267</v>
      </c>
      <c r="G59" s="24">
        <v>93.977000000000004</v>
      </c>
      <c r="H59" s="22"/>
      <c r="I59" s="20">
        <f t="shared" ref="I59:I64" si="10">+D59</f>
        <v>58</v>
      </c>
      <c r="J59" s="23" t="s">
        <v>67</v>
      </c>
      <c r="K59" s="23" t="s">
        <v>67</v>
      </c>
    </row>
    <row r="60" spans="1:11" ht="24">
      <c r="A60" s="79">
        <v>1311</v>
      </c>
      <c r="B60" s="34" t="s">
        <v>268</v>
      </c>
      <c r="C60" s="34" t="s">
        <v>41</v>
      </c>
      <c r="D60" s="17">
        <v>0</v>
      </c>
      <c r="E60" s="34" t="s">
        <v>266</v>
      </c>
      <c r="F60" s="34" t="s">
        <v>267</v>
      </c>
      <c r="G60" s="24">
        <v>93.977000000000004</v>
      </c>
      <c r="H60" s="22"/>
      <c r="I60" s="20">
        <f t="shared" si="10"/>
        <v>0</v>
      </c>
      <c r="J60" s="23" t="s">
        <v>67</v>
      </c>
      <c r="K60" s="23" t="s">
        <v>67</v>
      </c>
    </row>
    <row r="61" spans="1:11" ht="24">
      <c r="A61" s="79">
        <v>1311</v>
      </c>
      <c r="B61" s="34">
        <v>4631</v>
      </c>
      <c r="C61" s="34" t="s">
        <v>41</v>
      </c>
      <c r="D61" s="17">
        <v>0</v>
      </c>
      <c r="E61" s="34" t="s">
        <v>266</v>
      </c>
      <c r="F61" s="34" t="s">
        <v>267</v>
      </c>
      <c r="G61" s="24">
        <v>93.977000000000004</v>
      </c>
      <c r="H61" s="22"/>
      <c r="I61" s="20">
        <f t="shared" si="10"/>
        <v>0</v>
      </c>
      <c r="J61" s="23" t="s">
        <v>67</v>
      </c>
      <c r="K61" s="23" t="s">
        <v>67</v>
      </c>
    </row>
    <row r="62" spans="1:11" ht="24">
      <c r="A62" s="112">
        <v>1311</v>
      </c>
      <c r="B62" s="26">
        <v>7004</v>
      </c>
      <c r="C62" s="26" t="s">
        <v>208</v>
      </c>
      <c r="D62" s="17">
        <v>0</v>
      </c>
      <c r="E62" s="26" t="s">
        <v>209</v>
      </c>
      <c r="F62" s="26" t="s">
        <v>210</v>
      </c>
      <c r="G62" s="74">
        <v>93.117999999999995</v>
      </c>
      <c r="H62" s="19"/>
      <c r="I62" s="20">
        <f t="shared" si="10"/>
        <v>0</v>
      </c>
      <c r="J62" s="72" t="s">
        <v>67</v>
      </c>
      <c r="K62" s="72" t="s">
        <v>67</v>
      </c>
    </row>
    <row r="63" spans="1:11" ht="36">
      <c r="A63" s="78">
        <v>1311</v>
      </c>
      <c r="B63" s="67" t="s">
        <v>269</v>
      </c>
      <c r="C63" s="67" t="s">
        <v>270</v>
      </c>
      <c r="D63" s="17">
        <v>0</v>
      </c>
      <c r="E63" s="67" t="s">
        <v>271</v>
      </c>
      <c r="F63" s="67" t="s">
        <v>272</v>
      </c>
      <c r="G63" s="68">
        <v>93.94</v>
      </c>
      <c r="H63" s="22"/>
      <c r="I63" s="20">
        <f t="shared" si="10"/>
        <v>0</v>
      </c>
      <c r="J63" s="56" t="s">
        <v>67</v>
      </c>
      <c r="K63" s="56" t="s">
        <v>67</v>
      </c>
    </row>
    <row r="64" spans="1:11" ht="25.5" customHeight="1">
      <c r="A64" s="77">
        <v>1311</v>
      </c>
      <c r="B64" s="16" t="s">
        <v>212</v>
      </c>
      <c r="C64" s="16" t="s">
        <v>183</v>
      </c>
      <c r="D64" s="17">
        <v>0</v>
      </c>
      <c r="E64" s="16" t="s">
        <v>158</v>
      </c>
      <c r="F64" s="34" t="s">
        <v>312</v>
      </c>
      <c r="G64" s="21">
        <v>93.27</v>
      </c>
      <c r="H64" s="19"/>
      <c r="I64" s="20">
        <f t="shared" si="10"/>
        <v>0</v>
      </c>
      <c r="J64" s="20" t="s">
        <v>67</v>
      </c>
      <c r="K64" s="20" t="s">
        <v>67</v>
      </c>
    </row>
    <row r="65" spans="1:11">
      <c r="A65" s="77">
        <v>1311</v>
      </c>
      <c r="B65" s="77">
        <v>9809</v>
      </c>
      <c r="C65" s="111">
        <v>0</v>
      </c>
      <c r="D65" s="17">
        <v>0</v>
      </c>
      <c r="E65" s="16" t="s">
        <v>158</v>
      </c>
      <c r="F65" s="34" t="s">
        <v>273</v>
      </c>
      <c r="G65" s="18" t="s">
        <v>6</v>
      </c>
      <c r="H65" s="19"/>
      <c r="I65" s="20" t="s">
        <v>67</v>
      </c>
      <c r="J65" s="20">
        <f>+D65</f>
        <v>0</v>
      </c>
      <c r="K65" s="20" t="s">
        <v>67</v>
      </c>
    </row>
    <row r="66" spans="1:11" ht="13.5" customHeight="1">
      <c r="A66" s="77">
        <v>1311</v>
      </c>
      <c r="B66" s="16" t="s">
        <v>213</v>
      </c>
      <c r="C66" s="16" t="s">
        <v>37</v>
      </c>
      <c r="D66" s="17">
        <f>16333+87821</f>
        <v>104154</v>
      </c>
      <c r="E66" s="34" t="s">
        <v>39</v>
      </c>
      <c r="F66" s="16" t="s">
        <v>185</v>
      </c>
      <c r="G66" s="21">
        <v>93.94</v>
      </c>
      <c r="H66" s="19"/>
      <c r="I66" s="20">
        <f t="shared" ref="I66:I73" si="11">+D66</f>
        <v>104154</v>
      </c>
      <c r="J66" s="20" t="s">
        <v>67</v>
      </c>
      <c r="K66" s="20" t="s">
        <v>67</v>
      </c>
    </row>
    <row r="67" spans="1:11" ht="12.75" customHeight="1">
      <c r="A67" s="79">
        <v>1311</v>
      </c>
      <c r="B67" s="34" t="s">
        <v>274</v>
      </c>
      <c r="C67" s="34" t="s">
        <v>37</v>
      </c>
      <c r="D67" s="17">
        <v>0</v>
      </c>
      <c r="E67" s="34" t="s">
        <v>39</v>
      </c>
      <c r="F67" s="34" t="s">
        <v>185</v>
      </c>
      <c r="G67" s="24">
        <v>93.94</v>
      </c>
      <c r="H67" s="22"/>
      <c r="I67" s="20">
        <f t="shared" si="11"/>
        <v>0</v>
      </c>
      <c r="J67" s="23" t="s">
        <v>67</v>
      </c>
      <c r="K67" s="23" t="s">
        <v>67</v>
      </c>
    </row>
    <row r="68" spans="1:11" ht="13.5" customHeight="1">
      <c r="A68" s="77">
        <v>1311</v>
      </c>
      <c r="B68" s="16">
        <v>9820</v>
      </c>
      <c r="C68" s="16" t="s">
        <v>37</v>
      </c>
      <c r="D68" s="17">
        <v>38545.4</v>
      </c>
      <c r="E68" s="34" t="s">
        <v>184</v>
      </c>
      <c r="F68" s="34" t="s">
        <v>185</v>
      </c>
      <c r="G68" s="24">
        <v>93.94</v>
      </c>
      <c r="H68" s="22"/>
      <c r="I68" s="20">
        <f t="shared" si="11"/>
        <v>38545.4</v>
      </c>
      <c r="J68" s="23" t="s">
        <v>67</v>
      </c>
      <c r="K68" s="23" t="s">
        <v>67</v>
      </c>
    </row>
    <row r="69" spans="1:11" ht="13.5" customHeight="1">
      <c r="A69" s="77">
        <v>1311</v>
      </c>
      <c r="B69" s="16" t="s">
        <v>214</v>
      </c>
      <c r="C69" s="16" t="s">
        <v>37</v>
      </c>
      <c r="D69" s="17">
        <v>20687.89</v>
      </c>
      <c r="E69" s="34" t="s">
        <v>184</v>
      </c>
      <c r="F69" s="16" t="s">
        <v>185</v>
      </c>
      <c r="G69" s="21">
        <v>93.94</v>
      </c>
      <c r="H69" s="19"/>
      <c r="I69" s="20">
        <f t="shared" si="11"/>
        <v>20687.89</v>
      </c>
      <c r="J69" s="20" t="s">
        <v>67</v>
      </c>
      <c r="K69" s="20" t="s">
        <v>67</v>
      </c>
    </row>
    <row r="70" spans="1:11" ht="13.5" customHeight="1">
      <c r="A70" s="77">
        <v>1311</v>
      </c>
      <c r="B70" s="16" t="s">
        <v>275</v>
      </c>
      <c r="C70" s="16" t="s">
        <v>37</v>
      </c>
      <c r="D70" s="17">
        <v>0</v>
      </c>
      <c r="E70" s="34" t="s">
        <v>184</v>
      </c>
      <c r="F70" s="16" t="s">
        <v>185</v>
      </c>
      <c r="G70" s="21">
        <v>93.94</v>
      </c>
      <c r="H70" s="19"/>
      <c r="I70" s="20">
        <f t="shared" si="11"/>
        <v>0</v>
      </c>
      <c r="J70" s="20" t="s">
        <v>67</v>
      </c>
      <c r="K70" s="20" t="s">
        <v>67</v>
      </c>
    </row>
    <row r="71" spans="1:11" ht="13.5" customHeight="1">
      <c r="A71" s="77">
        <v>1313</v>
      </c>
      <c r="B71" s="16" t="s">
        <v>215</v>
      </c>
      <c r="C71" s="16" t="s">
        <v>199</v>
      </c>
      <c r="D71" s="17">
        <v>0</v>
      </c>
      <c r="E71" s="16" t="s">
        <v>12</v>
      </c>
      <c r="F71" s="16" t="s">
        <v>124</v>
      </c>
      <c r="G71" s="21">
        <v>93.436000000000007</v>
      </c>
      <c r="H71" s="19"/>
      <c r="I71" s="20">
        <f t="shared" si="11"/>
        <v>0</v>
      </c>
      <c r="J71" s="20" t="s">
        <v>67</v>
      </c>
      <c r="K71" s="20" t="s">
        <v>67</v>
      </c>
    </row>
    <row r="72" spans="1:11" ht="25.5" customHeight="1">
      <c r="A72" s="78">
        <v>1313</v>
      </c>
      <c r="B72" s="67" t="s">
        <v>306</v>
      </c>
      <c r="C72" s="67" t="s">
        <v>199</v>
      </c>
      <c r="D72" s="17">
        <v>9015</v>
      </c>
      <c r="E72" s="67" t="s">
        <v>12</v>
      </c>
      <c r="F72" s="34" t="s">
        <v>305</v>
      </c>
      <c r="G72" s="24">
        <v>93.436000000000007</v>
      </c>
      <c r="H72" s="22"/>
      <c r="I72" s="23">
        <f t="shared" si="11"/>
        <v>9015</v>
      </c>
      <c r="J72" s="23" t="s">
        <v>67</v>
      </c>
      <c r="K72" s="23" t="s">
        <v>67</v>
      </c>
    </row>
    <row r="73" spans="1:11" ht="15.75" customHeight="1">
      <c r="A73" s="79">
        <v>1320</v>
      </c>
      <c r="B73" s="34" t="s">
        <v>304</v>
      </c>
      <c r="C73" s="34" t="s">
        <v>125</v>
      </c>
      <c r="D73" s="17">
        <v>71700</v>
      </c>
      <c r="E73" s="34" t="s">
        <v>126</v>
      </c>
      <c r="F73" s="34" t="s">
        <v>126</v>
      </c>
      <c r="G73" s="24">
        <v>93.897999999999996</v>
      </c>
      <c r="H73" s="22"/>
      <c r="I73" s="20">
        <f t="shared" si="11"/>
        <v>71700</v>
      </c>
      <c r="J73" s="23" t="s">
        <v>67</v>
      </c>
      <c r="K73" s="23" t="s">
        <v>67</v>
      </c>
    </row>
    <row r="74" spans="1:11" ht="15.75" customHeight="1">
      <c r="A74" s="77">
        <v>1320</v>
      </c>
      <c r="B74" s="16">
        <v>3355</v>
      </c>
      <c r="C74" s="111">
        <v>4</v>
      </c>
      <c r="D74" s="17">
        <v>0</v>
      </c>
      <c r="E74" s="16" t="s">
        <v>186</v>
      </c>
      <c r="F74" s="34" t="s">
        <v>186</v>
      </c>
      <c r="G74" s="18" t="s">
        <v>6</v>
      </c>
      <c r="H74" s="19"/>
      <c r="I74" s="20" t="s">
        <v>67</v>
      </c>
      <c r="J74" s="20">
        <f>+D74</f>
        <v>0</v>
      </c>
      <c r="K74" s="20" t="s">
        <v>67</v>
      </c>
    </row>
    <row r="75" spans="1:11" ht="15.75" customHeight="1">
      <c r="A75" s="77">
        <v>1320</v>
      </c>
      <c r="B75" s="77">
        <v>5599</v>
      </c>
      <c r="C75" s="111">
        <v>0</v>
      </c>
      <c r="D75" s="17">
        <v>40625</v>
      </c>
      <c r="E75" s="16" t="s">
        <v>13</v>
      </c>
      <c r="F75" s="16" t="s">
        <v>187</v>
      </c>
      <c r="G75" s="18" t="s">
        <v>6</v>
      </c>
      <c r="H75" s="19"/>
      <c r="I75" s="20" t="s">
        <v>67</v>
      </c>
      <c r="J75" s="20">
        <f>+D75</f>
        <v>40625</v>
      </c>
      <c r="K75" s="20" t="s">
        <v>67</v>
      </c>
    </row>
    <row r="76" spans="1:11" ht="15" customHeight="1">
      <c r="A76" s="79">
        <v>1331</v>
      </c>
      <c r="B76" s="34" t="s">
        <v>278</v>
      </c>
      <c r="C76" s="34" t="s">
        <v>279</v>
      </c>
      <c r="D76" s="17">
        <v>28951.69</v>
      </c>
      <c r="E76" s="34" t="s">
        <v>276</v>
      </c>
      <c r="F76" s="34" t="s">
        <v>277</v>
      </c>
      <c r="G76" s="24">
        <v>93.268000000000001</v>
      </c>
      <c r="H76" s="22"/>
      <c r="I76" s="20">
        <f t="shared" ref="I76:I79" si="12">+D76</f>
        <v>28951.69</v>
      </c>
      <c r="J76" s="23" t="s">
        <v>67</v>
      </c>
      <c r="K76" s="23" t="s">
        <v>67</v>
      </c>
    </row>
    <row r="77" spans="1:11" ht="15" customHeight="1">
      <c r="A77" s="79">
        <v>1331</v>
      </c>
      <c r="B77" s="34" t="s">
        <v>282</v>
      </c>
      <c r="C77" s="34" t="s">
        <v>281</v>
      </c>
      <c r="D77" s="17">
        <v>294972</v>
      </c>
      <c r="E77" s="34" t="s">
        <v>280</v>
      </c>
      <c r="F77" s="34" t="s">
        <v>277</v>
      </c>
      <c r="G77" s="24">
        <v>93.268000000000001</v>
      </c>
      <c r="H77" s="22"/>
      <c r="I77" s="20">
        <f t="shared" si="12"/>
        <v>294972</v>
      </c>
      <c r="J77" s="23" t="s">
        <v>67</v>
      </c>
      <c r="K77" s="23" t="s">
        <v>67</v>
      </c>
    </row>
    <row r="78" spans="1:11" ht="15" customHeight="1">
      <c r="A78" s="79">
        <v>1331</v>
      </c>
      <c r="B78" s="34" t="s">
        <v>283</v>
      </c>
      <c r="C78" s="34" t="s">
        <v>188</v>
      </c>
      <c r="D78" s="17">
        <v>144522</v>
      </c>
      <c r="E78" s="34" t="s">
        <v>42</v>
      </c>
      <c r="F78" s="34" t="s">
        <v>127</v>
      </c>
      <c r="G78" s="24">
        <v>93.268000000000001</v>
      </c>
      <c r="H78" s="22"/>
      <c r="I78" s="20">
        <f t="shared" si="12"/>
        <v>144522</v>
      </c>
      <c r="J78" s="23" t="s">
        <v>67</v>
      </c>
      <c r="K78" s="23" t="s">
        <v>67</v>
      </c>
    </row>
    <row r="79" spans="1:11" ht="15" customHeight="1">
      <c r="A79" s="79">
        <v>1331</v>
      </c>
      <c r="B79" s="34" t="s">
        <v>284</v>
      </c>
      <c r="C79" s="34" t="s">
        <v>285</v>
      </c>
      <c r="D79" s="17">
        <v>2261375.13</v>
      </c>
      <c r="E79" s="34" t="s">
        <v>280</v>
      </c>
      <c r="F79" s="34" t="s">
        <v>277</v>
      </c>
      <c r="G79" s="24">
        <v>93.268000000000001</v>
      </c>
      <c r="H79" s="22"/>
      <c r="I79" s="20">
        <f t="shared" si="12"/>
        <v>2261375.13</v>
      </c>
      <c r="J79" s="23" t="s">
        <v>67</v>
      </c>
      <c r="K79" s="23" t="s">
        <v>67</v>
      </c>
    </row>
    <row r="80" spans="1:11" ht="15" customHeight="1">
      <c r="A80" s="79">
        <v>1332</v>
      </c>
      <c r="B80" s="34" t="s">
        <v>216</v>
      </c>
      <c r="C80" s="34" t="s">
        <v>128</v>
      </c>
      <c r="D80" s="17">
        <v>0</v>
      </c>
      <c r="E80" s="34" t="s">
        <v>314</v>
      </c>
      <c r="F80" s="34" t="s">
        <v>315</v>
      </c>
      <c r="G80" s="24">
        <v>93.296999999999997</v>
      </c>
      <c r="H80" s="22"/>
      <c r="I80" s="20">
        <f t="shared" ref="I80" si="13">+D80</f>
        <v>0</v>
      </c>
      <c r="J80" s="23" t="s">
        <v>67</v>
      </c>
      <c r="K80" s="23" t="s">
        <v>67</v>
      </c>
    </row>
    <row r="81" spans="1:11">
      <c r="A81" s="77">
        <v>1332</v>
      </c>
      <c r="B81" s="77">
        <v>5150</v>
      </c>
      <c r="C81" s="16" t="s">
        <v>43</v>
      </c>
      <c r="D81" s="17">
        <v>0</v>
      </c>
      <c r="E81" s="16" t="s">
        <v>129</v>
      </c>
      <c r="F81" s="34" t="s">
        <v>316</v>
      </c>
      <c r="G81" s="21" t="s">
        <v>6</v>
      </c>
      <c r="H81" s="19"/>
      <c r="I81" s="20" t="s">
        <v>67</v>
      </c>
      <c r="J81" s="20">
        <f t="shared" ref="J81:J86" si="14">+D81</f>
        <v>0</v>
      </c>
      <c r="K81" s="20" t="s">
        <v>67</v>
      </c>
    </row>
    <row r="82" spans="1:11" ht="24">
      <c r="A82" s="77">
        <v>1332</v>
      </c>
      <c r="B82" s="77">
        <v>5166</v>
      </c>
      <c r="C82" s="16" t="s">
        <v>43</v>
      </c>
      <c r="D82" s="17">
        <v>0</v>
      </c>
      <c r="E82" s="34" t="s">
        <v>316</v>
      </c>
      <c r="F82" s="34" t="s">
        <v>316</v>
      </c>
      <c r="G82" s="21" t="s">
        <v>6</v>
      </c>
      <c r="H82" s="19"/>
      <c r="I82" s="20" t="s">
        <v>67</v>
      </c>
      <c r="J82" s="20">
        <f t="shared" si="14"/>
        <v>0</v>
      </c>
      <c r="K82" s="20" t="s">
        <v>67</v>
      </c>
    </row>
    <row r="83" spans="1:11">
      <c r="A83" s="79">
        <v>1332</v>
      </c>
      <c r="B83" s="79">
        <v>5201</v>
      </c>
      <c r="C83" s="113">
        <v>0</v>
      </c>
      <c r="D83" s="17">
        <v>0</v>
      </c>
      <c r="E83" s="34" t="s">
        <v>18</v>
      </c>
      <c r="F83" s="34" t="s">
        <v>18</v>
      </c>
      <c r="G83" s="24" t="s">
        <v>6</v>
      </c>
      <c r="H83" s="22"/>
      <c r="I83" s="23" t="s">
        <v>67</v>
      </c>
      <c r="J83" s="23">
        <f t="shared" ref="J83" si="15">+D83</f>
        <v>0</v>
      </c>
      <c r="K83" s="23" t="s">
        <v>67</v>
      </c>
    </row>
    <row r="84" spans="1:11">
      <c r="A84" s="77">
        <v>1332</v>
      </c>
      <c r="B84" s="77">
        <v>5301</v>
      </c>
      <c r="C84" s="111">
        <v>0</v>
      </c>
      <c r="D84" s="17">
        <v>0</v>
      </c>
      <c r="E84" s="16" t="s">
        <v>19</v>
      </c>
      <c r="F84" s="16" t="s">
        <v>0</v>
      </c>
      <c r="G84" s="18" t="s">
        <v>6</v>
      </c>
      <c r="H84" s="19"/>
      <c r="I84" s="20" t="s">
        <v>67</v>
      </c>
      <c r="J84" s="20">
        <f t="shared" si="14"/>
        <v>0</v>
      </c>
      <c r="K84" s="20" t="s">
        <v>67</v>
      </c>
    </row>
    <row r="85" spans="1:11">
      <c r="A85" s="77">
        <v>1332</v>
      </c>
      <c r="B85" s="77">
        <v>5357</v>
      </c>
      <c r="C85" s="111">
        <v>0</v>
      </c>
      <c r="D85" s="17">
        <v>0</v>
      </c>
      <c r="E85" s="16" t="s">
        <v>45</v>
      </c>
      <c r="F85" s="16" t="s">
        <v>0</v>
      </c>
      <c r="G85" s="18" t="s">
        <v>6</v>
      </c>
      <c r="H85" s="19"/>
      <c r="I85" s="20" t="s">
        <v>67</v>
      </c>
      <c r="J85" s="20">
        <f t="shared" si="14"/>
        <v>0</v>
      </c>
      <c r="K85" s="20" t="s">
        <v>67</v>
      </c>
    </row>
    <row r="86" spans="1:11">
      <c r="A86" s="77">
        <v>1332</v>
      </c>
      <c r="B86" s="77">
        <v>5358</v>
      </c>
      <c r="C86" s="111">
        <v>0</v>
      </c>
      <c r="D86" s="17">
        <v>50000</v>
      </c>
      <c r="E86" s="16" t="s">
        <v>46</v>
      </c>
      <c r="F86" s="16" t="s">
        <v>0</v>
      </c>
      <c r="G86" s="18" t="s">
        <v>6</v>
      </c>
      <c r="H86" s="19"/>
      <c r="I86" s="20" t="s">
        <v>67</v>
      </c>
      <c r="J86" s="20">
        <f t="shared" si="14"/>
        <v>50000</v>
      </c>
      <c r="K86" s="20" t="s">
        <v>67</v>
      </c>
    </row>
    <row r="87" spans="1:11" ht="24">
      <c r="A87" s="77">
        <v>1332</v>
      </c>
      <c r="B87" s="77">
        <v>5358</v>
      </c>
      <c r="C87" s="16" t="s">
        <v>7</v>
      </c>
      <c r="D87" s="17">
        <v>0</v>
      </c>
      <c r="E87" s="16" t="s">
        <v>46</v>
      </c>
      <c r="F87" s="16" t="s">
        <v>163</v>
      </c>
      <c r="G87" s="21">
        <v>93.994</v>
      </c>
      <c r="H87" s="19"/>
      <c r="I87" s="20">
        <f>+D87*0.5714</f>
        <v>0</v>
      </c>
      <c r="J87" s="20">
        <f>+D87*0.4286</f>
        <v>0</v>
      </c>
      <c r="K87" s="20" t="s">
        <v>67</v>
      </c>
    </row>
    <row r="88" spans="1:11">
      <c r="A88" s="77">
        <v>1332</v>
      </c>
      <c r="B88" s="77">
        <v>5390</v>
      </c>
      <c r="C88" s="77">
        <v>99</v>
      </c>
      <c r="D88" s="17">
        <v>0</v>
      </c>
      <c r="E88" s="16" t="s">
        <v>47</v>
      </c>
      <c r="F88" s="16" t="s">
        <v>323</v>
      </c>
      <c r="G88" s="21">
        <v>93.778000000000006</v>
      </c>
      <c r="H88" s="19"/>
      <c r="I88" s="20">
        <f t="shared" ref="I88" si="16">+D88</f>
        <v>0</v>
      </c>
      <c r="J88" s="23" t="s">
        <v>67</v>
      </c>
      <c r="K88" s="23" t="s">
        <v>67</v>
      </c>
    </row>
    <row r="89" spans="1:11" ht="24">
      <c r="A89" s="79">
        <v>1332</v>
      </c>
      <c r="B89" s="34" t="s">
        <v>48</v>
      </c>
      <c r="C89" s="34" t="s">
        <v>287</v>
      </c>
      <c r="D89" s="17">
        <v>0</v>
      </c>
      <c r="E89" s="34" t="s">
        <v>286</v>
      </c>
      <c r="F89" s="34" t="s">
        <v>162</v>
      </c>
      <c r="G89" s="24">
        <v>93.091999999999999</v>
      </c>
      <c r="H89" s="22"/>
      <c r="I89" s="20">
        <f t="shared" ref="I89:I93" si="17">+D89</f>
        <v>0</v>
      </c>
      <c r="J89" s="23" t="s">
        <v>67</v>
      </c>
      <c r="K89" s="23" t="s">
        <v>67</v>
      </c>
    </row>
    <row r="90" spans="1:11">
      <c r="A90" s="79">
        <v>1370</v>
      </c>
      <c r="B90" s="34" t="s">
        <v>217</v>
      </c>
      <c r="C90" s="34">
        <v>68</v>
      </c>
      <c r="D90" s="17">
        <v>1596</v>
      </c>
      <c r="E90" s="34" t="s">
        <v>50</v>
      </c>
      <c r="F90" s="34" t="s">
        <v>131</v>
      </c>
      <c r="G90" s="24">
        <v>93.566000000000003</v>
      </c>
      <c r="H90" s="22"/>
      <c r="I90" s="20">
        <f t="shared" si="17"/>
        <v>1596</v>
      </c>
      <c r="J90" s="23" t="s">
        <v>67</v>
      </c>
      <c r="K90" s="23" t="s">
        <v>67</v>
      </c>
    </row>
    <row r="91" spans="1:11">
      <c r="A91" s="79">
        <v>1370</v>
      </c>
      <c r="B91" s="34" t="s">
        <v>288</v>
      </c>
      <c r="C91" s="34">
        <v>68</v>
      </c>
      <c r="D91" s="17">
        <v>1026</v>
      </c>
      <c r="E91" s="34" t="s">
        <v>50</v>
      </c>
      <c r="F91" s="34" t="s">
        <v>131</v>
      </c>
      <c r="G91" s="24">
        <v>93.566000000000003</v>
      </c>
      <c r="H91" s="22"/>
      <c r="I91" s="20">
        <f t="shared" si="17"/>
        <v>1026</v>
      </c>
      <c r="J91" s="23" t="s">
        <v>67</v>
      </c>
      <c r="K91" s="23" t="s">
        <v>67</v>
      </c>
    </row>
    <row r="92" spans="1:11">
      <c r="A92" s="79">
        <v>1370</v>
      </c>
      <c r="B92" s="34" t="s">
        <v>218</v>
      </c>
      <c r="C92" s="34" t="s">
        <v>113</v>
      </c>
      <c r="D92" s="17">
        <v>0</v>
      </c>
      <c r="E92" s="34" t="s">
        <v>50</v>
      </c>
      <c r="F92" s="34" t="s">
        <v>131</v>
      </c>
      <c r="G92" s="24">
        <v>93.566000000000003</v>
      </c>
      <c r="H92" s="22"/>
      <c r="I92" s="20">
        <f t="shared" si="17"/>
        <v>0</v>
      </c>
      <c r="J92" s="23" t="s">
        <v>67</v>
      </c>
      <c r="K92" s="23" t="s">
        <v>67</v>
      </c>
    </row>
    <row r="93" spans="1:11">
      <c r="A93" s="79">
        <v>1370</v>
      </c>
      <c r="B93" s="34" t="s">
        <v>289</v>
      </c>
      <c r="C93" s="34" t="s">
        <v>113</v>
      </c>
      <c r="D93" s="17">
        <v>0</v>
      </c>
      <c r="E93" s="34" t="s">
        <v>50</v>
      </c>
      <c r="F93" s="34" t="s">
        <v>131</v>
      </c>
      <c r="G93" s="24">
        <v>93.566000000000003</v>
      </c>
      <c r="H93" s="22"/>
      <c r="I93" s="20">
        <f t="shared" si="17"/>
        <v>0</v>
      </c>
      <c r="J93" s="23" t="s">
        <v>67</v>
      </c>
      <c r="K93" s="23" t="s">
        <v>67</v>
      </c>
    </row>
    <row r="94" spans="1:11" ht="24">
      <c r="A94" s="26" t="s">
        <v>20</v>
      </c>
      <c r="B94" s="112">
        <v>5101</v>
      </c>
      <c r="C94" s="26" t="s">
        <v>7</v>
      </c>
      <c r="D94" s="17">
        <v>0</v>
      </c>
      <c r="E94" s="16" t="s">
        <v>132</v>
      </c>
      <c r="F94" s="16" t="s">
        <v>133</v>
      </c>
      <c r="G94" s="21">
        <v>93.994</v>
      </c>
      <c r="H94" s="19"/>
      <c r="I94" s="20">
        <f>+D94*0.5714</f>
        <v>0</v>
      </c>
      <c r="J94" s="20">
        <f>+D94*0.4286</f>
        <v>0</v>
      </c>
      <c r="K94" s="20" t="s">
        <v>67</v>
      </c>
    </row>
    <row r="95" spans="1:11">
      <c r="A95" s="16" t="s">
        <v>20</v>
      </c>
      <c r="B95" s="77">
        <v>5107</v>
      </c>
      <c r="C95" s="111">
        <v>0</v>
      </c>
      <c r="D95" s="17">
        <v>0</v>
      </c>
      <c r="E95" s="16" t="s">
        <v>232</v>
      </c>
      <c r="F95" s="16" t="s">
        <v>0</v>
      </c>
      <c r="G95" s="18" t="s">
        <v>6</v>
      </c>
      <c r="H95" s="19"/>
      <c r="I95" s="20" t="s">
        <v>67</v>
      </c>
      <c r="J95" s="20">
        <f>+D95</f>
        <v>0</v>
      </c>
      <c r="K95" s="20" t="s">
        <v>67</v>
      </c>
    </row>
    <row r="96" spans="1:11" ht="24">
      <c r="A96" s="26" t="s">
        <v>20</v>
      </c>
      <c r="B96" s="112">
        <v>5107</v>
      </c>
      <c r="C96" s="26" t="s">
        <v>7</v>
      </c>
      <c r="D96" s="17">
        <v>0</v>
      </c>
      <c r="E96" s="16" t="s">
        <v>232</v>
      </c>
      <c r="F96" s="16" t="s">
        <v>133</v>
      </c>
      <c r="G96" s="21">
        <v>93.994</v>
      </c>
      <c r="H96" s="19"/>
      <c r="I96" s="20">
        <f>+D96*0.5714</f>
        <v>0</v>
      </c>
      <c r="J96" s="20">
        <f>+D96*0.4286</f>
        <v>0</v>
      </c>
      <c r="K96" s="20" t="s">
        <v>67</v>
      </c>
    </row>
    <row r="97" spans="1:11">
      <c r="A97" s="16" t="s">
        <v>20</v>
      </c>
      <c r="B97" s="77">
        <v>5116</v>
      </c>
      <c r="C97" s="111">
        <v>0</v>
      </c>
      <c r="D97" s="17">
        <v>0</v>
      </c>
      <c r="E97" s="16" t="s">
        <v>23</v>
      </c>
      <c r="F97" s="16" t="s">
        <v>0</v>
      </c>
      <c r="G97" s="18" t="s">
        <v>6</v>
      </c>
      <c r="H97" s="19"/>
      <c r="I97" s="20" t="s">
        <v>67</v>
      </c>
      <c r="J97" s="20">
        <f>+D97</f>
        <v>0</v>
      </c>
      <c r="K97" s="20" t="s">
        <v>67</v>
      </c>
    </row>
    <row r="98" spans="1:11">
      <c r="A98" s="16" t="s">
        <v>20</v>
      </c>
      <c r="B98" s="77">
        <v>5151</v>
      </c>
      <c r="C98" s="16" t="s">
        <v>25</v>
      </c>
      <c r="D98" s="17">
        <v>72098</v>
      </c>
      <c r="E98" s="16" t="s">
        <v>44</v>
      </c>
      <c r="F98" s="16" t="s">
        <v>24</v>
      </c>
      <c r="G98" s="21">
        <v>93.558000000000007</v>
      </c>
      <c r="H98" s="19"/>
      <c r="I98" s="20">
        <f t="shared" ref="I98:I99" si="18">+D98</f>
        <v>72098</v>
      </c>
      <c r="J98" s="20" t="s">
        <v>67</v>
      </c>
      <c r="K98" s="20" t="s">
        <v>67</v>
      </c>
    </row>
    <row r="99" spans="1:11">
      <c r="A99" s="34" t="s">
        <v>20</v>
      </c>
      <c r="B99" s="34">
        <v>5300</v>
      </c>
      <c r="C99" s="34" t="s">
        <v>26</v>
      </c>
      <c r="D99" s="17">
        <v>0</v>
      </c>
      <c r="E99" s="34" t="s">
        <v>115</v>
      </c>
      <c r="F99" s="34" t="s">
        <v>134</v>
      </c>
      <c r="G99" s="24">
        <v>93.994</v>
      </c>
      <c r="H99" s="22"/>
      <c r="I99" s="20">
        <f t="shared" si="18"/>
        <v>0</v>
      </c>
      <c r="J99" s="20" t="s">
        <v>67</v>
      </c>
      <c r="K99" s="20" t="s">
        <v>67</v>
      </c>
    </row>
    <row r="100" spans="1:11">
      <c r="A100" s="16" t="s">
        <v>20</v>
      </c>
      <c r="B100" s="16" t="s">
        <v>219</v>
      </c>
      <c r="C100" s="16" t="s">
        <v>26</v>
      </c>
      <c r="D100" s="17">
        <v>0</v>
      </c>
      <c r="E100" s="16" t="s">
        <v>115</v>
      </c>
      <c r="F100" s="16" t="s">
        <v>134</v>
      </c>
      <c r="G100" s="21">
        <v>93.926000000000002</v>
      </c>
      <c r="H100" s="19"/>
      <c r="I100" s="20">
        <f t="shared" ref="I100:I101" si="19">+D100</f>
        <v>0</v>
      </c>
      <c r="J100" s="20" t="s">
        <v>67</v>
      </c>
      <c r="K100" s="20" t="s">
        <v>67</v>
      </c>
    </row>
    <row r="101" spans="1:11">
      <c r="A101" s="16" t="s">
        <v>20</v>
      </c>
      <c r="B101" s="16" t="s">
        <v>318</v>
      </c>
      <c r="C101" s="16" t="s">
        <v>26</v>
      </c>
      <c r="D101" s="17">
        <v>0</v>
      </c>
      <c r="E101" s="34" t="s">
        <v>115</v>
      </c>
      <c r="F101" s="16" t="s">
        <v>189</v>
      </c>
      <c r="G101" s="24">
        <v>93.994</v>
      </c>
      <c r="H101" s="22"/>
      <c r="I101" s="20">
        <f t="shared" si="19"/>
        <v>0</v>
      </c>
      <c r="J101" s="20" t="s">
        <v>67</v>
      </c>
      <c r="K101" s="20" t="s">
        <v>67</v>
      </c>
    </row>
    <row r="102" spans="1:11">
      <c r="A102" s="16" t="s">
        <v>20</v>
      </c>
      <c r="B102" s="77">
        <v>5700</v>
      </c>
      <c r="C102" s="111">
        <v>0</v>
      </c>
      <c r="D102" s="17">
        <v>98556.36</v>
      </c>
      <c r="E102" s="16" t="s">
        <v>135</v>
      </c>
      <c r="F102" s="16" t="s">
        <v>0</v>
      </c>
      <c r="G102" s="18" t="s">
        <v>6</v>
      </c>
      <c r="H102" s="19"/>
      <c r="I102" s="20" t="s">
        <v>67</v>
      </c>
      <c r="J102" s="20">
        <f>+D102</f>
        <v>98556.36</v>
      </c>
      <c r="K102" s="20" t="s">
        <v>67</v>
      </c>
    </row>
    <row r="103" spans="1:11" ht="24">
      <c r="A103" s="26" t="s">
        <v>20</v>
      </c>
      <c r="B103" s="112">
        <v>5700</v>
      </c>
      <c r="C103" s="114" t="s">
        <v>11</v>
      </c>
      <c r="D103" s="17">
        <v>0</v>
      </c>
      <c r="E103" s="26" t="s">
        <v>114</v>
      </c>
      <c r="F103" s="26" t="s">
        <v>133</v>
      </c>
      <c r="G103" s="70">
        <v>93.994</v>
      </c>
      <c r="H103" s="71"/>
      <c r="I103" s="72">
        <f>+D103*0.5714</f>
        <v>0</v>
      </c>
      <c r="J103" s="72">
        <f>+D103*0.4286</f>
        <v>0</v>
      </c>
      <c r="K103" s="72" t="s">
        <v>67</v>
      </c>
    </row>
    <row r="104" spans="1:11">
      <c r="A104" s="16" t="s">
        <v>20</v>
      </c>
      <c r="B104" s="77">
        <v>5735</v>
      </c>
      <c r="C104" s="111">
        <v>0</v>
      </c>
      <c r="D104" s="17">
        <v>117060</v>
      </c>
      <c r="E104" s="16" t="s">
        <v>136</v>
      </c>
      <c r="F104" s="34" t="s">
        <v>136</v>
      </c>
      <c r="G104" s="18" t="s">
        <v>6</v>
      </c>
      <c r="H104" s="19"/>
      <c r="I104" s="20" t="s">
        <v>67</v>
      </c>
      <c r="J104" s="20">
        <f>+D104</f>
        <v>117060</v>
      </c>
      <c r="K104" s="20" t="s">
        <v>67</v>
      </c>
    </row>
    <row r="105" spans="1:11" ht="24">
      <c r="A105" s="26" t="s">
        <v>20</v>
      </c>
      <c r="B105" s="112">
        <v>5735</v>
      </c>
      <c r="C105" s="26" t="s">
        <v>7</v>
      </c>
      <c r="D105" s="17">
        <v>51735</v>
      </c>
      <c r="E105" s="26" t="s">
        <v>137</v>
      </c>
      <c r="F105" s="26" t="s">
        <v>133</v>
      </c>
      <c r="G105" s="74">
        <v>93.994</v>
      </c>
      <c r="H105" s="71"/>
      <c r="I105" s="72">
        <f>+D105*0.5714</f>
        <v>29561.379000000001</v>
      </c>
      <c r="J105" s="20">
        <f>+D105*0.4286</f>
        <v>22173.620999999999</v>
      </c>
      <c r="K105" s="20" t="s">
        <v>67</v>
      </c>
    </row>
    <row r="106" spans="1:11">
      <c r="A106" s="16" t="s">
        <v>20</v>
      </c>
      <c r="B106" s="77">
        <v>5740</v>
      </c>
      <c r="C106" s="111">
        <v>0</v>
      </c>
      <c r="D106" s="17">
        <v>89765</v>
      </c>
      <c r="E106" s="16" t="s">
        <v>21</v>
      </c>
      <c r="F106" s="16" t="s">
        <v>0</v>
      </c>
      <c r="G106" s="18" t="s">
        <v>6</v>
      </c>
      <c r="H106" s="19"/>
      <c r="I106" s="20" t="s">
        <v>67</v>
      </c>
      <c r="J106" s="20">
        <f>+D106</f>
        <v>89765</v>
      </c>
      <c r="K106" s="20" t="s">
        <v>67</v>
      </c>
    </row>
    <row r="107" spans="1:11" ht="24">
      <c r="A107" s="16" t="s">
        <v>20</v>
      </c>
      <c r="B107" s="77">
        <v>5740</v>
      </c>
      <c r="C107" s="16" t="s">
        <v>7</v>
      </c>
      <c r="D107" s="17">
        <v>21808</v>
      </c>
      <c r="E107" s="16" t="s">
        <v>27</v>
      </c>
      <c r="F107" s="16" t="s">
        <v>133</v>
      </c>
      <c r="G107" s="21">
        <v>93.994</v>
      </c>
      <c r="H107" s="19"/>
      <c r="I107" s="72">
        <f>+D107*0.5714</f>
        <v>12461.091200000001</v>
      </c>
      <c r="J107" s="20">
        <f>+D107*0.4286</f>
        <v>9346.9087999999992</v>
      </c>
      <c r="K107" s="20" t="s">
        <v>67</v>
      </c>
    </row>
    <row r="108" spans="1:11">
      <c r="A108" s="16" t="s">
        <v>20</v>
      </c>
      <c r="B108" s="77">
        <v>5746</v>
      </c>
      <c r="C108" s="111">
        <v>0</v>
      </c>
      <c r="D108" s="17">
        <v>0</v>
      </c>
      <c r="E108" s="16" t="s">
        <v>22</v>
      </c>
      <c r="F108" s="34" t="s">
        <v>19</v>
      </c>
      <c r="G108" s="18" t="s">
        <v>6</v>
      </c>
      <c r="H108" s="19"/>
      <c r="I108" s="20" t="s">
        <v>67</v>
      </c>
      <c r="J108" s="20">
        <f>+D108</f>
        <v>0</v>
      </c>
      <c r="K108" s="20" t="s">
        <v>67</v>
      </c>
    </row>
    <row r="109" spans="1:11">
      <c r="A109" s="16" t="s">
        <v>20</v>
      </c>
      <c r="B109" s="77">
        <v>5830</v>
      </c>
      <c r="C109" s="16" t="s">
        <v>11</v>
      </c>
      <c r="D109" s="17">
        <v>41252</v>
      </c>
      <c r="E109" s="16" t="s">
        <v>14</v>
      </c>
      <c r="F109" s="16" t="s">
        <v>28</v>
      </c>
      <c r="G109" s="21">
        <v>93.994</v>
      </c>
      <c r="H109" s="19"/>
      <c r="I109" s="20">
        <f t="shared" ref="I109:I112" si="20">+D109</f>
        <v>41252</v>
      </c>
      <c r="J109" s="20" t="s">
        <v>67</v>
      </c>
      <c r="K109" s="20" t="s">
        <v>67</v>
      </c>
    </row>
    <row r="110" spans="1:11">
      <c r="A110" s="34" t="s">
        <v>20</v>
      </c>
      <c r="B110" s="79" t="s">
        <v>290</v>
      </c>
      <c r="C110" s="34" t="s">
        <v>291</v>
      </c>
      <c r="D110" s="17">
        <v>0</v>
      </c>
      <c r="E110" s="34" t="s">
        <v>292</v>
      </c>
      <c r="F110" s="34" t="s">
        <v>293</v>
      </c>
      <c r="G110" s="24">
        <v>93.11</v>
      </c>
      <c r="H110" s="22"/>
      <c r="I110" s="20">
        <f t="shared" si="20"/>
        <v>0</v>
      </c>
      <c r="J110" s="23" t="s">
        <v>67</v>
      </c>
      <c r="K110" s="23" t="s">
        <v>67</v>
      </c>
    </row>
    <row r="111" spans="1:11">
      <c r="A111" s="34" t="s">
        <v>20</v>
      </c>
      <c r="B111" s="34" t="s">
        <v>31</v>
      </c>
      <c r="C111" s="34" t="s">
        <v>29</v>
      </c>
      <c r="D111" s="17">
        <v>214407</v>
      </c>
      <c r="E111" s="34" t="s">
        <v>296</v>
      </c>
      <c r="F111" s="34" t="s">
        <v>295</v>
      </c>
      <c r="G111" s="24">
        <v>93.216999999999999</v>
      </c>
      <c r="H111" s="22"/>
      <c r="I111" s="20">
        <f t="shared" si="20"/>
        <v>214407</v>
      </c>
      <c r="J111" s="23" t="s">
        <v>67</v>
      </c>
      <c r="K111" s="23" t="s">
        <v>67</v>
      </c>
    </row>
    <row r="112" spans="1:11">
      <c r="A112" s="16" t="s">
        <v>20</v>
      </c>
      <c r="B112" s="16" t="s">
        <v>190</v>
      </c>
      <c r="C112" s="16" t="s">
        <v>29</v>
      </c>
      <c r="D112" s="17">
        <v>30004</v>
      </c>
      <c r="E112" s="16" t="s">
        <v>138</v>
      </c>
      <c r="F112" s="16" t="s">
        <v>139</v>
      </c>
      <c r="G112" s="21">
        <v>93.216999999999999</v>
      </c>
      <c r="H112" s="19"/>
      <c r="I112" s="20">
        <f t="shared" si="20"/>
        <v>30004</v>
      </c>
      <c r="J112" s="20" t="s">
        <v>67</v>
      </c>
      <c r="K112" s="20" t="s">
        <v>67</v>
      </c>
    </row>
    <row r="113" spans="1:11">
      <c r="A113" s="34" t="s">
        <v>20</v>
      </c>
      <c r="B113" s="34">
        <v>6021</v>
      </c>
      <c r="C113" s="34" t="s">
        <v>197</v>
      </c>
      <c r="D113" s="17">
        <v>44863</v>
      </c>
      <c r="E113" s="34" t="s">
        <v>32</v>
      </c>
      <c r="F113" s="34" t="s">
        <v>0</v>
      </c>
      <c r="G113" s="24" t="s">
        <v>6</v>
      </c>
      <c r="H113" s="22"/>
      <c r="I113" s="23" t="s">
        <v>67</v>
      </c>
      <c r="J113" s="23">
        <f>+D113</f>
        <v>44863</v>
      </c>
      <c r="K113" s="23" t="s">
        <v>67</v>
      </c>
    </row>
    <row r="114" spans="1:11">
      <c r="A114" s="34" t="s">
        <v>33</v>
      </c>
      <c r="B114" s="79">
        <v>5403</v>
      </c>
      <c r="C114" s="34" t="s">
        <v>297</v>
      </c>
      <c r="D114" s="17">
        <v>202338.67</v>
      </c>
      <c r="E114" s="34" t="s">
        <v>140</v>
      </c>
      <c r="F114" s="34" t="s">
        <v>141</v>
      </c>
      <c r="G114" s="24">
        <v>10.557</v>
      </c>
      <c r="H114" s="22"/>
      <c r="I114" s="20">
        <f t="shared" ref="I114:I134" si="21">+D114</f>
        <v>202338.67</v>
      </c>
      <c r="J114" s="23" t="s">
        <v>67</v>
      </c>
      <c r="K114" s="23" t="s">
        <v>67</v>
      </c>
    </row>
    <row r="115" spans="1:11">
      <c r="A115" s="16" t="s">
        <v>33</v>
      </c>
      <c r="B115" s="77">
        <v>5403</v>
      </c>
      <c r="C115" s="16" t="s">
        <v>220</v>
      </c>
      <c r="D115" s="17">
        <v>688290</v>
      </c>
      <c r="E115" s="16" t="s">
        <v>140</v>
      </c>
      <c r="F115" s="16" t="s">
        <v>141</v>
      </c>
      <c r="G115" s="21">
        <v>10.557</v>
      </c>
      <c r="H115" s="19"/>
      <c r="I115" s="20">
        <f t="shared" si="21"/>
        <v>688290</v>
      </c>
      <c r="J115" s="20" t="s">
        <v>67</v>
      </c>
      <c r="K115" s="20" t="s">
        <v>67</v>
      </c>
    </row>
    <row r="116" spans="1:11">
      <c r="A116" s="34" t="s">
        <v>33</v>
      </c>
      <c r="B116" s="79">
        <v>5403</v>
      </c>
      <c r="C116" s="34" t="s">
        <v>298</v>
      </c>
      <c r="D116" s="17">
        <v>1090713.33</v>
      </c>
      <c r="E116" s="34" t="s">
        <v>140</v>
      </c>
      <c r="F116" s="34" t="s">
        <v>141</v>
      </c>
      <c r="G116" s="24">
        <v>10.557</v>
      </c>
      <c r="H116" s="22"/>
      <c r="I116" s="20">
        <f t="shared" si="21"/>
        <v>1090713.33</v>
      </c>
      <c r="J116" s="23" t="s">
        <v>67</v>
      </c>
      <c r="K116" s="23" t="s">
        <v>67</v>
      </c>
    </row>
    <row r="117" spans="1:11">
      <c r="A117" s="34" t="s">
        <v>33</v>
      </c>
      <c r="B117" s="79">
        <v>5404</v>
      </c>
      <c r="C117" s="34" t="s">
        <v>297</v>
      </c>
      <c r="D117" s="17">
        <v>69911.460000000006</v>
      </c>
      <c r="E117" s="34" t="s">
        <v>34</v>
      </c>
      <c r="F117" s="34" t="s">
        <v>141</v>
      </c>
      <c r="G117" s="24">
        <v>10.557</v>
      </c>
      <c r="H117" s="22"/>
      <c r="I117" s="20">
        <f t="shared" si="21"/>
        <v>69911.460000000006</v>
      </c>
      <c r="J117" s="23" t="s">
        <v>67</v>
      </c>
      <c r="K117" s="23" t="s">
        <v>67</v>
      </c>
    </row>
    <row r="118" spans="1:11">
      <c r="A118" s="16" t="s">
        <v>33</v>
      </c>
      <c r="B118" s="77">
        <v>5404</v>
      </c>
      <c r="C118" s="16" t="s">
        <v>220</v>
      </c>
      <c r="D118" s="17">
        <v>221157</v>
      </c>
      <c r="E118" s="16" t="s">
        <v>34</v>
      </c>
      <c r="F118" s="16" t="s">
        <v>141</v>
      </c>
      <c r="G118" s="21">
        <v>10.557</v>
      </c>
      <c r="H118" s="19"/>
      <c r="I118" s="20">
        <f t="shared" si="21"/>
        <v>221157</v>
      </c>
      <c r="J118" s="20" t="s">
        <v>67</v>
      </c>
      <c r="K118" s="20" t="s">
        <v>67</v>
      </c>
    </row>
    <row r="119" spans="1:11">
      <c r="A119" s="34" t="s">
        <v>33</v>
      </c>
      <c r="B119" s="79">
        <v>5404</v>
      </c>
      <c r="C119" s="34" t="s">
        <v>298</v>
      </c>
      <c r="D119" s="17">
        <v>372403.54</v>
      </c>
      <c r="E119" s="34" t="s">
        <v>34</v>
      </c>
      <c r="F119" s="34" t="s">
        <v>141</v>
      </c>
      <c r="G119" s="24">
        <v>10.557</v>
      </c>
      <c r="H119" s="22"/>
      <c r="I119" s="20">
        <f t="shared" si="21"/>
        <v>372403.54</v>
      </c>
      <c r="J119" s="23" t="s">
        <v>67</v>
      </c>
      <c r="K119" s="23" t="s">
        <v>67</v>
      </c>
    </row>
    <row r="120" spans="1:11">
      <c r="A120" s="34" t="s">
        <v>33</v>
      </c>
      <c r="B120" s="79">
        <v>5405</v>
      </c>
      <c r="C120" s="34" t="s">
        <v>297</v>
      </c>
      <c r="D120" s="17">
        <v>19005.919999999998</v>
      </c>
      <c r="E120" s="34" t="s">
        <v>35</v>
      </c>
      <c r="F120" s="34" t="s">
        <v>141</v>
      </c>
      <c r="G120" s="24">
        <v>10.557</v>
      </c>
      <c r="H120" s="22"/>
      <c r="I120" s="20">
        <f t="shared" si="21"/>
        <v>19005.919999999998</v>
      </c>
      <c r="J120" s="23" t="s">
        <v>67</v>
      </c>
      <c r="K120" s="23" t="s">
        <v>67</v>
      </c>
    </row>
    <row r="121" spans="1:11">
      <c r="A121" s="16" t="s">
        <v>33</v>
      </c>
      <c r="B121" s="77">
        <v>5405</v>
      </c>
      <c r="C121" s="16" t="s">
        <v>220</v>
      </c>
      <c r="D121" s="17">
        <v>57693</v>
      </c>
      <c r="E121" s="16" t="s">
        <v>35</v>
      </c>
      <c r="F121" s="16" t="s">
        <v>141</v>
      </c>
      <c r="G121" s="21">
        <v>10.557</v>
      </c>
      <c r="H121" s="19"/>
      <c r="I121" s="20">
        <f t="shared" si="21"/>
        <v>57693</v>
      </c>
      <c r="J121" s="20" t="s">
        <v>67</v>
      </c>
      <c r="K121" s="20" t="s">
        <v>67</v>
      </c>
    </row>
    <row r="122" spans="1:11">
      <c r="A122" s="34" t="s">
        <v>33</v>
      </c>
      <c r="B122" s="79">
        <v>5405</v>
      </c>
      <c r="C122" s="34" t="s">
        <v>298</v>
      </c>
      <c r="D122" s="17">
        <v>96381.08</v>
      </c>
      <c r="E122" s="34" t="s">
        <v>35</v>
      </c>
      <c r="F122" s="34" t="s">
        <v>141</v>
      </c>
      <c r="G122" s="24">
        <v>10.557</v>
      </c>
      <c r="H122" s="22"/>
      <c r="I122" s="20">
        <f t="shared" si="21"/>
        <v>96381.08</v>
      </c>
      <c r="J122" s="23" t="s">
        <v>67</v>
      </c>
      <c r="K122" s="23" t="s">
        <v>67</v>
      </c>
    </row>
    <row r="123" spans="1:11">
      <c r="A123" s="34" t="s">
        <v>33</v>
      </c>
      <c r="B123" s="79">
        <v>5409</v>
      </c>
      <c r="C123" s="34" t="s">
        <v>297</v>
      </c>
      <c r="D123" s="17">
        <v>27964.51</v>
      </c>
      <c r="E123" s="34" t="s">
        <v>142</v>
      </c>
      <c r="F123" s="34" t="s">
        <v>141</v>
      </c>
      <c r="G123" s="24">
        <v>10.557</v>
      </c>
      <c r="H123" s="22"/>
      <c r="I123" s="20">
        <f t="shared" si="21"/>
        <v>27964.51</v>
      </c>
      <c r="J123" s="23" t="s">
        <v>67</v>
      </c>
      <c r="K123" s="23" t="s">
        <v>67</v>
      </c>
    </row>
    <row r="124" spans="1:11">
      <c r="A124" s="16" t="s">
        <v>33</v>
      </c>
      <c r="B124" s="77">
        <v>5409</v>
      </c>
      <c r="C124" s="16" t="s">
        <v>220</v>
      </c>
      <c r="D124" s="17">
        <v>86540</v>
      </c>
      <c r="E124" s="16" t="s">
        <v>142</v>
      </c>
      <c r="F124" s="16" t="s">
        <v>141</v>
      </c>
      <c r="G124" s="21">
        <v>10.557</v>
      </c>
      <c r="H124" s="19"/>
      <c r="I124" s="20">
        <f t="shared" si="21"/>
        <v>86540</v>
      </c>
      <c r="J124" s="20" t="s">
        <v>67</v>
      </c>
      <c r="K124" s="20" t="s">
        <v>67</v>
      </c>
    </row>
    <row r="125" spans="1:11">
      <c r="A125" s="34" t="s">
        <v>33</v>
      </c>
      <c r="B125" s="79">
        <v>5409</v>
      </c>
      <c r="C125" s="34" t="s">
        <v>298</v>
      </c>
      <c r="D125" s="17">
        <v>145115.49</v>
      </c>
      <c r="E125" s="34" t="s">
        <v>142</v>
      </c>
      <c r="F125" s="34" t="s">
        <v>141</v>
      </c>
      <c r="G125" s="24">
        <v>10.557</v>
      </c>
      <c r="H125" s="22"/>
      <c r="I125" s="20">
        <f t="shared" si="21"/>
        <v>145115.49</v>
      </c>
      <c r="J125" s="23" t="s">
        <v>67</v>
      </c>
      <c r="K125" s="23" t="s">
        <v>67</v>
      </c>
    </row>
    <row r="126" spans="1:11">
      <c r="A126" s="34" t="s">
        <v>33</v>
      </c>
      <c r="B126" s="79">
        <v>5416</v>
      </c>
      <c r="C126" s="34" t="s">
        <v>297</v>
      </c>
      <c r="D126" s="17">
        <v>4592.2</v>
      </c>
      <c r="E126" s="34" t="s">
        <v>143</v>
      </c>
      <c r="F126" s="34" t="s">
        <v>141</v>
      </c>
      <c r="G126" s="24">
        <v>10.557</v>
      </c>
      <c r="H126" s="22"/>
      <c r="I126" s="20">
        <f t="shared" si="21"/>
        <v>4592.2</v>
      </c>
      <c r="J126" s="23" t="s">
        <v>67</v>
      </c>
      <c r="K126" s="23" t="s">
        <v>67</v>
      </c>
    </row>
    <row r="127" spans="1:11">
      <c r="A127" s="16" t="s">
        <v>33</v>
      </c>
      <c r="B127" s="77">
        <v>5416</v>
      </c>
      <c r="C127" s="16" t="s">
        <v>220</v>
      </c>
      <c r="D127" s="17">
        <v>20000</v>
      </c>
      <c r="E127" s="16" t="s">
        <v>143</v>
      </c>
      <c r="F127" s="16" t="s">
        <v>141</v>
      </c>
      <c r="G127" s="21">
        <v>10.557</v>
      </c>
      <c r="H127" s="19"/>
      <c r="I127" s="20">
        <f t="shared" si="21"/>
        <v>20000</v>
      </c>
      <c r="J127" s="20" t="s">
        <v>67</v>
      </c>
      <c r="K127" s="20" t="s">
        <v>67</v>
      </c>
    </row>
    <row r="128" spans="1:11">
      <c r="A128" s="34" t="s">
        <v>33</v>
      </c>
      <c r="B128" s="79">
        <v>5416</v>
      </c>
      <c r="C128" s="34" t="s">
        <v>298</v>
      </c>
      <c r="D128" s="17">
        <v>35407.800000000003</v>
      </c>
      <c r="E128" s="34" t="s">
        <v>143</v>
      </c>
      <c r="F128" s="34" t="s">
        <v>141</v>
      </c>
      <c r="G128" s="24">
        <v>10.557</v>
      </c>
      <c r="H128" s="22"/>
      <c r="I128" s="20">
        <f t="shared" si="21"/>
        <v>35407.800000000003</v>
      </c>
      <c r="J128" s="23" t="s">
        <v>67</v>
      </c>
      <c r="K128" s="23" t="s">
        <v>67</v>
      </c>
    </row>
    <row r="129" spans="1:11">
      <c r="A129" s="16" t="s">
        <v>33</v>
      </c>
      <c r="B129" s="16" t="s">
        <v>48</v>
      </c>
      <c r="C129" s="16" t="s">
        <v>36</v>
      </c>
      <c r="D129" s="17">
        <v>10194</v>
      </c>
      <c r="E129" s="16" t="s">
        <v>224</v>
      </c>
      <c r="F129" s="16" t="s">
        <v>141</v>
      </c>
      <c r="G129" s="21">
        <v>10.557</v>
      </c>
      <c r="H129" s="19"/>
      <c r="I129" s="20">
        <f t="shared" si="21"/>
        <v>10194</v>
      </c>
      <c r="J129" s="20" t="s">
        <v>67</v>
      </c>
      <c r="K129" s="20" t="s">
        <v>67</v>
      </c>
    </row>
    <row r="130" spans="1:11">
      <c r="A130" s="16" t="s">
        <v>33</v>
      </c>
      <c r="B130" s="16" t="s">
        <v>221</v>
      </c>
      <c r="C130" s="16" t="s">
        <v>36</v>
      </c>
      <c r="D130" s="17">
        <v>0</v>
      </c>
      <c r="E130" s="16" t="s">
        <v>224</v>
      </c>
      <c r="F130" s="16" t="s">
        <v>141</v>
      </c>
      <c r="G130" s="21">
        <v>10.557</v>
      </c>
      <c r="H130" s="19"/>
      <c r="I130" s="20">
        <f t="shared" si="21"/>
        <v>0</v>
      </c>
      <c r="J130" s="20" t="s">
        <v>67</v>
      </c>
      <c r="K130" s="20" t="s">
        <v>67</v>
      </c>
    </row>
    <row r="131" spans="1:11">
      <c r="A131" s="34" t="s">
        <v>33</v>
      </c>
      <c r="B131" s="34" t="s">
        <v>299</v>
      </c>
      <c r="C131" s="34" t="s">
        <v>36</v>
      </c>
      <c r="D131" s="17">
        <v>179646</v>
      </c>
      <c r="E131" s="34" t="s">
        <v>224</v>
      </c>
      <c r="F131" s="34" t="s">
        <v>141</v>
      </c>
      <c r="G131" s="24">
        <v>10.557</v>
      </c>
      <c r="H131" s="22"/>
      <c r="I131" s="20">
        <f t="shared" si="21"/>
        <v>179646</v>
      </c>
      <c r="J131" s="23" t="s">
        <v>67</v>
      </c>
      <c r="K131" s="23" t="s">
        <v>67</v>
      </c>
    </row>
    <row r="132" spans="1:11" ht="24">
      <c r="A132" s="78">
        <v>1460</v>
      </c>
      <c r="B132" s="67">
        <v>2720</v>
      </c>
      <c r="C132" s="67" t="s">
        <v>51</v>
      </c>
      <c r="D132" s="17">
        <v>17028</v>
      </c>
      <c r="E132" s="67" t="s">
        <v>144</v>
      </c>
      <c r="F132" s="34" t="s">
        <v>145</v>
      </c>
      <c r="G132" s="68">
        <v>93.116</v>
      </c>
      <c r="H132" s="22"/>
      <c r="I132" s="20">
        <f t="shared" si="21"/>
        <v>17028</v>
      </c>
      <c r="J132" s="23" t="s">
        <v>67</v>
      </c>
      <c r="K132" s="23" t="s">
        <v>67</v>
      </c>
    </row>
    <row r="133" spans="1:11" ht="24">
      <c r="A133" s="112">
        <v>1460</v>
      </c>
      <c r="B133" s="26" t="s">
        <v>222</v>
      </c>
      <c r="C133" s="26" t="s">
        <v>51</v>
      </c>
      <c r="D133" s="17">
        <v>23840</v>
      </c>
      <c r="E133" s="26" t="s">
        <v>144</v>
      </c>
      <c r="F133" s="16" t="s">
        <v>145</v>
      </c>
      <c r="G133" s="74">
        <v>93.116</v>
      </c>
      <c r="H133" s="19"/>
      <c r="I133" s="20">
        <f t="shared" si="21"/>
        <v>23840</v>
      </c>
      <c r="J133" s="20" t="s">
        <v>67</v>
      </c>
      <c r="K133" s="20" t="s">
        <v>67</v>
      </c>
    </row>
    <row r="134" spans="1:11" ht="24">
      <c r="A134" s="78">
        <v>1460</v>
      </c>
      <c r="B134" s="67" t="s">
        <v>300</v>
      </c>
      <c r="C134" s="67" t="s">
        <v>51</v>
      </c>
      <c r="D134" s="17">
        <v>0</v>
      </c>
      <c r="E134" s="67" t="s">
        <v>144</v>
      </c>
      <c r="F134" s="34" t="s">
        <v>145</v>
      </c>
      <c r="G134" s="68">
        <v>93.116</v>
      </c>
      <c r="H134" s="22"/>
      <c r="I134" s="20">
        <f t="shared" si="21"/>
        <v>0</v>
      </c>
      <c r="J134" s="23" t="s">
        <v>67</v>
      </c>
      <c r="K134" s="23" t="s">
        <v>67</v>
      </c>
    </row>
    <row r="135" spans="1:11">
      <c r="A135" s="77">
        <v>1460</v>
      </c>
      <c r="B135" s="77">
        <v>4551</v>
      </c>
      <c r="C135" s="111">
        <v>0</v>
      </c>
      <c r="D135" s="17">
        <v>94866</v>
      </c>
      <c r="E135" s="16" t="s">
        <v>144</v>
      </c>
      <c r="F135" s="16" t="s">
        <v>0</v>
      </c>
      <c r="G135" s="18" t="s">
        <v>6</v>
      </c>
      <c r="H135" s="19"/>
      <c r="I135" s="20" t="s">
        <v>67</v>
      </c>
      <c r="J135" s="20">
        <f>+D135</f>
        <v>94866</v>
      </c>
      <c r="K135" s="20" t="s">
        <v>67</v>
      </c>
    </row>
    <row r="136" spans="1:11">
      <c r="A136" s="77">
        <v>1460</v>
      </c>
      <c r="B136" s="77">
        <v>4554</v>
      </c>
      <c r="C136" s="111">
        <v>0</v>
      </c>
      <c r="D136" s="17">
        <v>8005</v>
      </c>
      <c r="E136" s="16" t="s">
        <v>144</v>
      </c>
      <c r="F136" s="16" t="s">
        <v>0</v>
      </c>
      <c r="G136" s="18" t="s">
        <v>6</v>
      </c>
      <c r="H136" s="19"/>
      <c r="I136" s="20" t="s">
        <v>67</v>
      </c>
      <c r="J136" s="20">
        <f>+D136</f>
        <v>8005</v>
      </c>
      <c r="K136" s="20" t="s">
        <v>67</v>
      </c>
    </row>
    <row r="137" spans="1:11">
      <c r="A137" s="79">
        <v>1460</v>
      </c>
      <c r="B137" s="34" t="s">
        <v>301</v>
      </c>
      <c r="C137" s="34" t="s">
        <v>53</v>
      </c>
      <c r="D137" s="17">
        <v>151599</v>
      </c>
      <c r="E137" s="34" t="s">
        <v>161</v>
      </c>
      <c r="F137" s="34" t="s">
        <v>146</v>
      </c>
      <c r="G137" s="24">
        <v>93.917000000000002</v>
      </c>
      <c r="H137" s="22"/>
      <c r="I137" s="20">
        <f t="shared" ref="I137:I149" si="22">+D137</f>
        <v>151599</v>
      </c>
      <c r="J137" s="23" t="s">
        <v>67</v>
      </c>
      <c r="K137" s="23" t="s">
        <v>67</v>
      </c>
    </row>
    <row r="138" spans="1:11">
      <c r="A138" s="77">
        <v>1460</v>
      </c>
      <c r="B138" s="77">
        <v>5574</v>
      </c>
      <c r="C138" s="16" t="s">
        <v>223</v>
      </c>
      <c r="D138" s="17">
        <f>2031066.76+3054</f>
        <v>2034120.76</v>
      </c>
      <c r="E138" s="16" t="s">
        <v>320</v>
      </c>
      <c r="F138" s="16" t="s">
        <v>147</v>
      </c>
      <c r="G138" s="21">
        <v>93.917000000000002</v>
      </c>
      <c r="H138" s="19"/>
      <c r="I138" s="20">
        <f t="shared" si="22"/>
        <v>2034120.76</v>
      </c>
      <c r="J138" s="20" t="s">
        <v>67</v>
      </c>
      <c r="K138" s="20" t="s">
        <v>67</v>
      </c>
    </row>
    <row r="139" spans="1:11">
      <c r="A139" s="79">
        <v>1460</v>
      </c>
      <c r="B139" s="79">
        <v>5574</v>
      </c>
      <c r="C139" s="34" t="s">
        <v>302</v>
      </c>
      <c r="D139" s="17">
        <v>167596.49</v>
      </c>
      <c r="E139" s="34" t="s">
        <v>161</v>
      </c>
      <c r="F139" s="34" t="s">
        <v>147</v>
      </c>
      <c r="G139" s="24">
        <v>93.917000000000002</v>
      </c>
      <c r="H139" s="22"/>
      <c r="I139" s="20">
        <f t="shared" si="22"/>
        <v>167596.49</v>
      </c>
      <c r="J139" s="23" t="s">
        <v>67</v>
      </c>
      <c r="K139" s="23" t="s">
        <v>67</v>
      </c>
    </row>
    <row r="140" spans="1:11">
      <c r="A140" s="77">
        <v>1460</v>
      </c>
      <c r="B140" s="77">
        <v>5597</v>
      </c>
      <c r="C140" s="16" t="s">
        <v>223</v>
      </c>
      <c r="D140" s="17">
        <v>25290</v>
      </c>
      <c r="E140" s="16" t="s">
        <v>121</v>
      </c>
      <c r="F140" s="16" t="s">
        <v>147</v>
      </c>
      <c r="G140" s="21">
        <v>93.917000000000002</v>
      </c>
      <c r="H140" s="19"/>
      <c r="I140" s="20">
        <f t="shared" si="22"/>
        <v>25290</v>
      </c>
      <c r="J140" s="20" t="s">
        <v>67</v>
      </c>
      <c r="K140" s="20" t="s">
        <v>67</v>
      </c>
    </row>
    <row r="141" spans="1:11">
      <c r="A141" s="79">
        <v>1460</v>
      </c>
      <c r="B141" s="79">
        <v>5597</v>
      </c>
      <c r="C141" s="34" t="s">
        <v>302</v>
      </c>
      <c r="D141" s="17">
        <v>3349.77</v>
      </c>
      <c r="E141" s="34" t="s">
        <v>121</v>
      </c>
      <c r="F141" s="34" t="s">
        <v>147</v>
      </c>
      <c r="G141" s="24">
        <v>93.917000000000002</v>
      </c>
      <c r="H141" s="22"/>
      <c r="I141" s="20">
        <f t="shared" si="22"/>
        <v>3349.77</v>
      </c>
      <c r="J141" s="23" t="s">
        <v>67</v>
      </c>
      <c r="K141" s="23" t="s">
        <v>67</v>
      </c>
    </row>
    <row r="142" spans="1:11">
      <c r="A142" s="77">
        <v>1460</v>
      </c>
      <c r="B142" s="77">
        <v>5598</v>
      </c>
      <c r="C142" s="16" t="s">
        <v>223</v>
      </c>
      <c r="D142" s="17">
        <v>278698.94</v>
      </c>
      <c r="E142" s="16" t="s">
        <v>52</v>
      </c>
      <c r="F142" s="16" t="s">
        <v>147</v>
      </c>
      <c r="G142" s="21">
        <v>93.917000000000002</v>
      </c>
      <c r="H142" s="19"/>
      <c r="I142" s="20">
        <f t="shared" si="22"/>
        <v>278698.94</v>
      </c>
      <c r="J142" s="20" t="s">
        <v>67</v>
      </c>
      <c r="K142" s="20" t="s">
        <v>67</v>
      </c>
    </row>
    <row r="143" spans="1:11">
      <c r="A143" s="79">
        <v>1460</v>
      </c>
      <c r="B143" s="79">
        <v>5598</v>
      </c>
      <c r="C143" s="34" t="s">
        <v>302</v>
      </c>
      <c r="D143" s="17">
        <v>27951.9</v>
      </c>
      <c r="E143" s="34" t="s">
        <v>52</v>
      </c>
      <c r="F143" s="34" t="s">
        <v>147</v>
      </c>
      <c r="G143" s="24">
        <v>93.917000000000002</v>
      </c>
      <c r="H143" s="22"/>
      <c r="I143" s="20">
        <f t="shared" si="22"/>
        <v>27951.9</v>
      </c>
      <c r="J143" s="23" t="s">
        <v>67</v>
      </c>
      <c r="K143" s="23" t="s">
        <v>67</v>
      </c>
    </row>
    <row r="144" spans="1:11">
      <c r="A144" s="77">
        <v>1460</v>
      </c>
      <c r="B144" s="16" t="s">
        <v>56</v>
      </c>
      <c r="C144" s="16" t="s">
        <v>54</v>
      </c>
      <c r="D144" s="17">
        <v>0</v>
      </c>
      <c r="E144" s="16" t="s">
        <v>148</v>
      </c>
      <c r="F144" s="16" t="s">
        <v>149</v>
      </c>
      <c r="G144" s="21">
        <v>14.241</v>
      </c>
      <c r="H144" s="19"/>
      <c r="I144" s="20">
        <f t="shared" si="22"/>
        <v>0</v>
      </c>
      <c r="J144" s="20" t="s">
        <v>67</v>
      </c>
      <c r="K144" s="20" t="s">
        <v>67</v>
      </c>
    </row>
    <row r="145" spans="1:11">
      <c r="A145" s="77">
        <v>1460</v>
      </c>
      <c r="B145" s="16" t="s">
        <v>56</v>
      </c>
      <c r="C145" s="16" t="s">
        <v>55</v>
      </c>
      <c r="D145" s="17">
        <v>0</v>
      </c>
      <c r="E145" s="16" t="s">
        <v>148</v>
      </c>
      <c r="F145" s="16" t="s">
        <v>149</v>
      </c>
      <c r="G145" s="21">
        <v>14.241</v>
      </c>
      <c r="H145" s="19"/>
      <c r="I145" s="20">
        <f t="shared" si="22"/>
        <v>0</v>
      </c>
      <c r="J145" s="20" t="s">
        <v>67</v>
      </c>
      <c r="K145" s="20" t="s">
        <v>67</v>
      </c>
    </row>
    <row r="146" spans="1:11">
      <c r="A146" s="77">
        <v>1460</v>
      </c>
      <c r="B146" s="16" t="s">
        <v>57</v>
      </c>
      <c r="C146" s="16" t="s">
        <v>55</v>
      </c>
      <c r="D146" s="17">
        <v>0</v>
      </c>
      <c r="E146" s="16" t="s">
        <v>148</v>
      </c>
      <c r="F146" s="16" t="s">
        <v>149</v>
      </c>
      <c r="G146" s="21">
        <v>14.241</v>
      </c>
      <c r="H146" s="19"/>
      <c r="I146" s="20">
        <f t="shared" si="22"/>
        <v>0</v>
      </c>
      <c r="J146" s="20" t="s">
        <v>67</v>
      </c>
      <c r="K146" s="20" t="s">
        <v>67</v>
      </c>
    </row>
    <row r="147" spans="1:11">
      <c r="A147" s="77">
        <v>1460</v>
      </c>
      <c r="B147" s="16" t="s">
        <v>191</v>
      </c>
      <c r="C147" s="16" t="s">
        <v>55</v>
      </c>
      <c r="D147" s="17">
        <v>0</v>
      </c>
      <c r="E147" s="16" t="s">
        <v>148</v>
      </c>
      <c r="F147" s="16" t="s">
        <v>149</v>
      </c>
      <c r="G147" s="21">
        <v>14.241</v>
      </c>
      <c r="H147" s="19"/>
      <c r="I147" s="20">
        <f t="shared" si="22"/>
        <v>0</v>
      </c>
      <c r="J147" s="20" t="s">
        <v>67</v>
      </c>
      <c r="K147" s="20" t="s">
        <v>67</v>
      </c>
    </row>
    <row r="148" spans="1:11">
      <c r="A148" s="77">
        <v>1460</v>
      </c>
      <c r="B148" s="16" t="s">
        <v>150</v>
      </c>
      <c r="C148" s="16" t="s">
        <v>55</v>
      </c>
      <c r="D148" s="17">
        <v>0</v>
      </c>
      <c r="E148" s="16" t="s">
        <v>148</v>
      </c>
      <c r="F148" s="16" t="s">
        <v>149</v>
      </c>
      <c r="G148" s="21">
        <v>14.241</v>
      </c>
      <c r="H148" s="19"/>
      <c r="I148" s="20">
        <f t="shared" si="22"/>
        <v>0</v>
      </c>
      <c r="J148" s="20" t="s">
        <v>67</v>
      </c>
      <c r="K148" s="20" t="s">
        <v>67</v>
      </c>
    </row>
    <row r="149" spans="1:11">
      <c r="A149" s="77">
        <v>1460</v>
      </c>
      <c r="B149" s="16" t="s">
        <v>303</v>
      </c>
      <c r="C149" s="16" t="s">
        <v>55</v>
      </c>
      <c r="D149" s="17">
        <v>0</v>
      </c>
      <c r="E149" s="16" t="s">
        <v>148</v>
      </c>
      <c r="F149" s="16" t="s">
        <v>149</v>
      </c>
      <c r="G149" s="21">
        <v>14.241</v>
      </c>
      <c r="H149" s="19"/>
      <c r="I149" s="20">
        <f t="shared" si="22"/>
        <v>0</v>
      </c>
      <c r="J149" s="20" t="s">
        <v>67</v>
      </c>
      <c r="K149" s="20" t="s">
        <v>67</v>
      </c>
    </row>
    <row r="150" spans="1:11">
      <c r="A150" s="77">
        <v>2117</v>
      </c>
      <c r="B150" s="77">
        <v>4113</v>
      </c>
      <c r="C150" s="111">
        <v>0</v>
      </c>
      <c r="D150" s="17">
        <v>0</v>
      </c>
      <c r="E150" s="16" t="s">
        <v>122</v>
      </c>
      <c r="F150" s="16" t="s">
        <v>0</v>
      </c>
      <c r="G150" s="18" t="s">
        <v>6</v>
      </c>
      <c r="H150" s="19"/>
      <c r="I150" s="20" t="s">
        <v>67</v>
      </c>
      <c r="J150" s="20">
        <f>+D150</f>
        <v>0</v>
      </c>
      <c r="K150" s="20" t="s">
        <v>67</v>
      </c>
    </row>
    <row r="151" spans="1:11" ht="24">
      <c r="A151" s="77">
        <v>324</v>
      </c>
      <c r="B151" s="16">
        <v>5390</v>
      </c>
      <c r="C151" s="16">
        <v>99</v>
      </c>
      <c r="D151" s="17">
        <v>0</v>
      </c>
      <c r="E151" s="16" t="s">
        <v>151</v>
      </c>
      <c r="F151" s="16" t="s">
        <v>130</v>
      </c>
      <c r="G151" s="21">
        <v>93.778000000000006</v>
      </c>
      <c r="H151" s="19"/>
      <c r="I151" s="20">
        <f>+D151*0.4887</f>
        <v>0</v>
      </c>
      <c r="J151" s="20">
        <f>+D151*0.5113</f>
        <v>0</v>
      </c>
      <c r="K151" s="20" t="s">
        <v>67</v>
      </c>
    </row>
    <row r="152" spans="1:11">
      <c r="A152" s="10"/>
      <c r="B152" s="10"/>
      <c r="C152" s="10"/>
      <c r="D152" s="10"/>
      <c r="E152" s="10"/>
      <c r="F152" s="10"/>
      <c r="G152" s="10"/>
      <c r="H152" s="10"/>
      <c r="I152" s="10"/>
      <c r="J152" s="10"/>
      <c r="K152" s="10"/>
    </row>
    <row r="153" spans="1:11">
      <c r="A153" s="10"/>
      <c r="B153" s="27"/>
      <c r="C153" s="28"/>
      <c r="D153" s="54">
        <f>SUM(D6:D152)</f>
        <v>24895531.710000001</v>
      </c>
      <c r="E153" s="27"/>
      <c r="F153" s="13" t="s">
        <v>95</v>
      </c>
      <c r="G153" s="30"/>
      <c r="H153" s="31"/>
      <c r="I153" s="29">
        <f>SUM(I6:I152)</f>
        <v>23384790.064200006</v>
      </c>
      <c r="J153" s="29">
        <f>SUM(J6:J152)</f>
        <v>1510741.6458000001</v>
      </c>
      <c r="K153" s="29">
        <f>SUM(K6:K152)</f>
        <v>0</v>
      </c>
    </row>
    <row r="154" spans="1:11">
      <c r="A154" s="10"/>
      <c r="B154" s="10"/>
      <c r="C154" s="10"/>
      <c r="D154" s="10"/>
      <c r="E154" s="10"/>
      <c r="F154" s="10"/>
      <c r="G154" s="10"/>
      <c r="H154" s="10"/>
      <c r="I154" s="10"/>
      <c r="J154" s="32" t="s">
        <v>92</v>
      </c>
      <c r="K154" s="10"/>
    </row>
    <row r="155" spans="1:11">
      <c r="A155" s="33" t="s">
        <v>112</v>
      </c>
      <c r="B155" s="10"/>
      <c r="C155" s="10"/>
      <c r="D155" s="10"/>
      <c r="E155" s="10"/>
      <c r="F155" s="10"/>
      <c r="G155" s="10"/>
      <c r="H155" s="10"/>
      <c r="I155" s="10"/>
      <c r="J155" s="32" t="s">
        <v>92</v>
      </c>
      <c r="K155" s="10"/>
    </row>
    <row r="157" spans="1:11">
      <c r="D157" s="75">
        <v>0</v>
      </c>
      <c r="I157" s="84">
        <f>+I153+J153</f>
        <v>24895531.710000008</v>
      </c>
    </row>
    <row r="158" spans="1:11">
      <c r="D158" s="75" t="s">
        <v>92</v>
      </c>
    </row>
    <row r="159" spans="1:11">
      <c r="D159" s="73">
        <f>+D153-D157</f>
        <v>24895531.710000001</v>
      </c>
      <c r="I159" s="73">
        <f>+D153</f>
        <v>24895531.710000001</v>
      </c>
    </row>
    <row r="160" spans="1:11">
      <c r="D160" t="s">
        <v>92</v>
      </c>
    </row>
    <row r="161" spans="4:9">
      <c r="D161" s="73" t="s">
        <v>92</v>
      </c>
      <c r="I161" s="73">
        <f>+I157-I159</f>
        <v>0</v>
      </c>
    </row>
  </sheetData>
  <sortState xmlns:xlrd2="http://schemas.microsoft.com/office/spreadsheetml/2017/richdata2" ref="A6:K610">
    <sortCondition ref="A6:A610"/>
    <sortCondition ref="B6:B610"/>
    <sortCondition ref="C6:C610"/>
  </sortState>
  <mergeCells count="4">
    <mergeCell ref="A4:C4"/>
    <mergeCell ref="A1:G1"/>
    <mergeCell ref="A2:G2"/>
    <mergeCell ref="A3:G3"/>
  </mergeCells>
  <printOptions headings="1"/>
  <pageMargins left="0.7" right="0.7" top="0.75" bottom="0.75" header="0.3" footer="0.3"/>
  <pageSetup orientation="landscape" r:id="rId1"/>
  <headerFooter>
    <oddFooter>&amp;LLGC-PH&amp;RIssued 9/15/2021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4"/>
  <sheetViews>
    <sheetView zoomScaleNormal="100" workbookViewId="0">
      <selection activeCell="J64" sqref="J64"/>
    </sheetView>
  </sheetViews>
  <sheetFormatPr defaultColWidth="1.6640625" defaultRowHeight="12"/>
  <cols>
    <col min="1" max="1" width="3.5" style="1" customWidth="1"/>
    <col min="2" max="2" width="2.6640625" style="1" customWidth="1"/>
    <col min="3" max="3" width="2.5" style="1" customWidth="1"/>
    <col min="4" max="4" width="2.6640625" style="1" customWidth="1"/>
    <col min="5" max="5" width="3" style="1" customWidth="1"/>
    <col min="6" max="6" width="44" style="1" customWidth="1"/>
    <col min="7" max="7" width="8.1640625" style="1" bestFit="1" customWidth="1"/>
    <col min="8" max="8" width="21.6640625" style="1" bestFit="1" customWidth="1"/>
    <col min="9" max="9" width="4" style="1" customWidth="1"/>
    <col min="10" max="10" width="15.5" style="1" customWidth="1"/>
    <col min="11" max="242" width="9.33203125" style="1" customWidth="1"/>
    <col min="243" max="243" width="2.83203125" style="1" customWidth="1"/>
    <col min="244" max="244" width="3.33203125" style="1" customWidth="1"/>
    <col min="245" max="247" width="3" style="1" customWidth="1"/>
    <col min="248" max="248" width="43.6640625" style="1" customWidth="1"/>
    <col min="249" max="249" width="8.1640625" style="1" customWidth="1"/>
    <col min="250" max="250" width="20.1640625" style="1" bestFit="1" customWidth="1"/>
    <col min="251" max="16384" width="1.6640625" style="1"/>
  </cols>
  <sheetData>
    <row r="1" spans="1:10">
      <c r="A1" s="133" t="str">
        <f>+DataEntryWS!A1</f>
        <v>Wake County</v>
      </c>
      <c r="B1" s="133"/>
      <c r="C1" s="133"/>
      <c r="D1" s="133"/>
      <c r="E1" s="133"/>
      <c r="F1" s="133"/>
      <c r="G1" s="133"/>
      <c r="H1" s="133"/>
      <c r="I1" s="133"/>
      <c r="J1" s="133"/>
    </row>
    <row r="2" spans="1:10">
      <c r="A2" s="133" t="s">
        <v>69</v>
      </c>
      <c r="B2" s="133"/>
      <c r="C2" s="133"/>
      <c r="D2" s="133"/>
      <c r="E2" s="133"/>
      <c r="F2" s="133"/>
      <c r="G2" s="133"/>
      <c r="H2" s="133"/>
      <c r="I2" s="133"/>
      <c r="J2" s="133"/>
    </row>
    <row r="3" spans="1:10">
      <c r="A3" s="133" t="s">
        <v>70</v>
      </c>
      <c r="B3" s="133"/>
      <c r="C3" s="133"/>
      <c r="D3" s="133"/>
      <c r="E3" s="133"/>
      <c r="F3" s="133"/>
      <c r="G3" s="133"/>
      <c r="H3" s="133"/>
      <c r="I3" s="133"/>
      <c r="J3" s="133"/>
    </row>
    <row r="4" spans="1:10">
      <c r="A4" s="134">
        <f>+DataEntryWS!A3</f>
        <v>44377</v>
      </c>
      <c r="B4" s="134"/>
      <c r="C4" s="134"/>
      <c r="D4" s="134"/>
      <c r="E4" s="134"/>
      <c r="F4" s="134"/>
      <c r="G4" s="134"/>
      <c r="H4" s="134"/>
      <c r="I4" s="134"/>
      <c r="J4" s="134"/>
    </row>
    <row r="5" spans="1:10">
      <c r="A5" s="35"/>
      <c r="B5" s="35"/>
      <c r="C5" s="35"/>
      <c r="D5" s="35"/>
      <c r="E5" s="35"/>
      <c r="F5" s="35"/>
      <c r="G5" s="35"/>
      <c r="H5" s="35"/>
      <c r="I5" s="35"/>
      <c r="J5" s="35"/>
    </row>
    <row r="6" spans="1:10">
      <c r="A6" s="36"/>
      <c r="B6" s="36"/>
      <c r="C6" s="36"/>
      <c r="D6" s="36"/>
      <c r="E6" s="36"/>
      <c r="F6" s="36"/>
      <c r="G6" s="36"/>
      <c r="H6" s="37" t="s">
        <v>71</v>
      </c>
      <c r="I6" s="38"/>
      <c r="J6" s="37" t="s">
        <v>72</v>
      </c>
    </row>
    <row r="7" spans="1:10">
      <c r="A7" s="36"/>
      <c r="B7" s="36"/>
      <c r="C7" s="36"/>
      <c r="D7" s="36"/>
      <c r="E7" s="36"/>
      <c r="F7" s="36"/>
      <c r="G7" s="36"/>
      <c r="H7" s="38"/>
      <c r="I7" s="38"/>
      <c r="J7" s="38"/>
    </row>
    <row r="8" spans="1:10">
      <c r="A8" s="39" t="s">
        <v>73</v>
      </c>
      <c r="B8" s="36"/>
      <c r="C8" s="36"/>
      <c r="D8" s="36"/>
      <c r="E8" s="36"/>
      <c r="F8" s="36"/>
      <c r="G8" s="36"/>
      <c r="H8" s="38"/>
      <c r="I8" s="38"/>
      <c r="J8" s="38"/>
    </row>
    <row r="9" spans="1:10">
      <c r="A9" s="36"/>
      <c r="B9" s="36"/>
      <c r="C9" s="36"/>
      <c r="D9" s="36"/>
      <c r="E9" s="36"/>
      <c r="F9" s="36"/>
      <c r="G9" s="36"/>
      <c r="H9" s="38"/>
      <c r="I9" s="38"/>
      <c r="J9" s="38"/>
    </row>
    <row r="10" spans="1:10" ht="12.75">
      <c r="A10" s="40" t="s">
        <v>74</v>
      </c>
      <c r="B10" s="40"/>
      <c r="C10" s="40"/>
      <c r="D10" s="40"/>
      <c r="E10" s="40"/>
      <c r="F10" s="40"/>
      <c r="G10" s="40"/>
      <c r="H10" s="40"/>
      <c r="I10" s="40"/>
      <c r="J10" s="40"/>
    </row>
    <row r="11" spans="1:10" ht="12.75">
      <c r="A11" s="40"/>
      <c r="B11" s="41" t="s">
        <v>75</v>
      </c>
      <c r="C11" s="41"/>
      <c r="D11" s="41"/>
      <c r="E11" s="41"/>
      <c r="F11" s="41"/>
      <c r="G11" s="41"/>
      <c r="H11" s="86"/>
      <c r="I11" s="41"/>
      <c r="J11" s="41"/>
    </row>
    <row r="12" spans="1:10" ht="12.75">
      <c r="A12" s="40"/>
      <c r="B12" s="41"/>
      <c r="C12" s="41" t="s">
        <v>76</v>
      </c>
      <c r="D12" s="41"/>
      <c r="E12" s="41"/>
      <c r="F12" s="41"/>
      <c r="G12" s="41"/>
      <c r="H12" s="86"/>
      <c r="I12" s="41"/>
      <c r="J12" s="41"/>
    </row>
    <row r="13" spans="1:10" ht="12.75">
      <c r="A13" s="40"/>
      <c r="B13" s="41"/>
      <c r="C13" s="41" t="s">
        <v>77</v>
      </c>
      <c r="D13" s="41"/>
      <c r="E13" s="41"/>
      <c r="F13" s="41"/>
      <c r="G13" s="41"/>
      <c r="H13" s="86"/>
      <c r="I13" s="41"/>
      <c r="J13" s="41"/>
    </row>
    <row r="14" spans="1:10" ht="12.75">
      <c r="A14" s="40"/>
      <c r="B14" s="41"/>
      <c r="C14" s="41"/>
      <c r="D14" s="41" t="s">
        <v>78</v>
      </c>
      <c r="E14" s="41"/>
      <c r="F14" s="42"/>
      <c r="G14" s="41">
        <v>10.557</v>
      </c>
      <c r="H14" s="45">
        <f>+SUM(DataEntryWS!I114:I131)</f>
        <v>3327354</v>
      </c>
      <c r="I14" s="48"/>
      <c r="J14" s="87" t="s">
        <v>67</v>
      </c>
    </row>
    <row r="15" spans="1:10" ht="12.75">
      <c r="A15" s="40"/>
      <c r="B15" s="41"/>
      <c r="C15" s="41"/>
      <c r="D15" s="41"/>
      <c r="E15" s="41"/>
      <c r="F15" s="41"/>
      <c r="G15" s="41"/>
      <c r="H15" s="45"/>
      <c r="I15" s="48"/>
      <c r="J15" s="45"/>
    </row>
    <row r="16" spans="1:10" ht="12.75">
      <c r="A16" s="40"/>
      <c r="B16" s="41"/>
      <c r="C16" s="41"/>
      <c r="D16" s="41"/>
      <c r="E16" s="41"/>
      <c r="F16" s="41" t="s">
        <v>79</v>
      </c>
      <c r="G16" s="41"/>
      <c r="H16" s="88">
        <f>SUM(H13:H14)</f>
        <v>3327354</v>
      </c>
      <c r="I16" s="48"/>
      <c r="J16" s="89" t="s">
        <v>67</v>
      </c>
    </row>
    <row r="17" spans="1:10" ht="12.75">
      <c r="A17" s="40"/>
      <c r="B17" s="41"/>
      <c r="C17" s="41"/>
      <c r="D17" s="41"/>
      <c r="E17" s="41"/>
      <c r="F17" s="41"/>
      <c r="G17" s="41"/>
      <c r="H17" s="45"/>
      <c r="I17" s="48"/>
      <c r="J17" s="48"/>
    </row>
    <row r="18" spans="1:10" ht="12.75">
      <c r="A18" s="40" t="s">
        <v>80</v>
      </c>
      <c r="B18" s="41"/>
      <c r="C18" s="41"/>
      <c r="D18" s="41"/>
      <c r="E18" s="41"/>
      <c r="F18" s="41"/>
      <c r="G18" s="41"/>
      <c r="H18" s="45"/>
      <c r="I18" s="48"/>
      <c r="J18" s="48"/>
    </row>
    <row r="19" spans="1:10" ht="12.75">
      <c r="A19" s="40"/>
      <c r="B19" s="41" t="s">
        <v>75</v>
      </c>
      <c r="C19" s="41"/>
      <c r="D19" s="41"/>
      <c r="E19" s="41"/>
      <c r="F19" s="41"/>
      <c r="G19" s="41"/>
      <c r="H19" s="45"/>
      <c r="I19" s="48"/>
      <c r="J19" s="48"/>
    </row>
    <row r="20" spans="1:10" ht="12.75">
      <c r="A20" s="40"/>
      <c r="B20" s="41"/>
      <c r="C20" s="41" t="s">
        <v>76</v>
      </c>
      <c r="D20" s="41"/>
      <c r="E20" s="41"/>
      <c r="F20" s="41"/>
      <c r="G20" s="41"/>
      <c r="H20" s="45"/>
      <c r="I20" s="48"/>
      <c r="J20" s="48"/>
    </row>
    <row r="21" spans="1:10" ht="12.75">
      <c r="A21" s="40"/>
      <c r="B21" s="41"/>
      <c r="C21" s="85" t="s">
        <v>322</v>
      </c>
      <c r="D21" s="41"/>
      <c r="E21" s="41"/>
      <c r="F21" s="41"/>
      <c r="G21" s="41">
        <v>14.241</v>
      </c>
      <c r="H21" s="45">
        <f>+SUM(DataEntryWS!I144:I149)</f>
        <v>0</v>
      </c>
      <c r="I21" s="48"/>
      <c r="J21" s="87" t="s">
        <v>67</v>
      </c>
    </row>
    <row r="22" spans="1:10" ht="12.75">
      <c r="A22" s="40"/>
      <c r="B22" s="41"/>
      <c r="C22" s="41"/>
      <c r="D22" s="41"/>
      <c r="E22" s="41"/>
      <c r="F22" s="43"/>
      <c r="G22" s="41"/>
      <c r="H22" s="45"/>
      <c r="I22" s="48"/>
      <c r="J22" s="87"/>
    </row>
    <row r="23" spans="1:10" ht="12.75">
      <c r="A23" s="40" t="s">
        <v>237</v>
      </c>
      <c r="B23" s="41"/>
      <c r="C23" s="41"/>
      <c r="D23" s="41"/>
      <c r="E23" s="41"/>
      <c r="F23" s="43"/>
      <c r="G23" s="41"/>
      <c r="H23" s="45"/>
      <c r="I23" s="48"/>
      <c r="J23" s="87"/>
    </row>
    <row r="24" spans="1:10" ht="12.75">
      <c r="A24" s="40"/>
      <c r="B24" s="41" t="s">
        <v>238</v>
      </c>
      <c r="C24" s="41"/>
      <c r="D24" s="41"/>
      <c r="E24" s="41"/>
      <c r="F24" s="43"/>
      <c r="G24" s="41"/>
      <c r="H24" s="45"/>
      <c r="I24" s="48"/>
      <c r="J24" s="87"/>
    </row>
    <row r="25" spans="1:10" ht="12.75">
      <c r="A25" s="40"/>
      <c r="B25" s="41" t="s">
        <v>239</v>
      </c>
      <c r="C25" s="41"/>
      <c r="D25" s="41"/>
      <c r="E25" s="41"/>
      <c r="F25" s="43"/>
      <c r="G25" s="41"/>
      <c r="H25" s="45"/>
      <c r="I25" s="48"/>
      <c r="J25" s="87"/>
    </row>
    <row r="26" spans="1:10" ht="12.75">
      <c r="A26" s="40"/>
      <c r="B26" s="41" t="s">
        <v>75</v>
      </c>
      <c r="C26" s="41"/>
      <c r="D26" s="41"/>
      <c r="E26" s="41"/>
      <c r="F26" s="41"/>
      <c r="G26" s="41"/>
      <c r="H26" s="45"/>
      <c r="I26" s="48"/>
      <c r="J26" s="87"/>
    </row>
    <row r="27" spans="1:10" ht="12.75">
      <c r="A27" s="40"/>
      <c r="B27" s="41"/>
      <c r="C27" s="41" t="s">
        <v>76</v>
      </c>
      <c r="D27" s="41"/>
      <c r="E27" s="41"/>
      <c r="F27" s="41"/>
      <c r="G27" s="41"/>
      <c r="H27" s="45"/>
      <c r="I27" s="48"/>
      <c r="J27" s="87"/>
    </row>
    <row r="28" spans="1:10" ht="12.75">
      <c r="A28" s="40"/>
      <c r="B28" s="41"/>
      <c r="C28" s="41" t="s">
        <v>240</v>
      </c>
      <c r="D28" s="41"/>
      <c r="E28" s="41"/>
      <c r="F28" s="43"/>
      <c r="G28" s="41">
        <v>21.018999999999998</v>
      </c>
      <c r="H28" s="45">
        <f>+SUM(DataEntryWS!I9:I11)</f>
        <v>1187939</v>
      </c>
      <c r="I28" s="48"/>
      <c r="J28" s="87" t="s">
        <v>67</v>
      </c>
    </row>
    <row r="29" spans="1:10" ht="12.75">
      <c r="A29" s="40"/>
      <c r="B29" s="41"/>
      <c r="C29" s="41"/>
      <c r="D29" s="41"/>
      <c r="E29" s="41"/>
      <c r="F29" s="43"/>
      <c r="G29" s="41"/>
      <c r="H29" s="45"/>
      <c r="I29" s="48"/>
      <c r="J29" s="87"/>
    </row>
    <row r="30" spans="1:10" ht="12.75">
      <c r="A30" s="40" t="s">
        <v>81</v>
      </c>
      <c r="B30" s="41"/>
      <c r="C30" s="41"/>
      <c r="D30" s="41"/>
      <c r="E30" s="41"/>
      <c r="F30" s="43"/>
      <c r="G30" s="41"/>
      <c r="H30" s="45"/>
      <c r="I30" s="48"/>
      <c r="J30" s="48"/>
    </row>
    <row r="31" spans="1:10" ht="12.75">
      <c r="A31" s="40"/>
      <c r="B31" s="41" t="s">
        <v>75</v>
      </c>
      <c r="C31" s="41"/>
      <c r="D31" s="41"/>
      <c r="E31" s="41"/>
      <c r="F31" s="43"/>
      <c r="G31" s="41"/>
      <c r="H31" s="45"/>
      <c r="I31" s="48"/>
      <c r="J31" s="48"/>
    </row>
    <row r="32" spans="1:10" ht="12.75">
      <c r="A32" s="40"/>
      <c r="B32" s="41"/>
      <c r="C32" s="41" t="s">
        <v>76</v>
      </c>
      <c r="D32" s="41"/>
      <c r="E32" s="41"/>
      <c r="F32" s="43"/>
      <c r="G32" s="41"/>
      <c r="H32" s="45"/>
      <c r="I32" s="48"/>
      <c r="J32" s="48"/>
    </row>
    <row r="33" spans="1:10" ht="11.25" customHeight="1">
      <c r="A33" s="44"/>
      <c r="B33" s="90"/>
      <c r="C33" s="41"/>
      <c r="D33" s="42"/>
      <c r="E33" s="42"/>
      <c r="F33" s="42"/>
      <c r="G33" s="42"/>
      <c r="H33" s="42"/>
      <c r="I33" s="42"/>
      <c r="J33" s="42"/>
    </row>
    <row r="34" spans="1:10" ht="11.25" customHeight="1">
      <c r="A34" s="40"/>
      <c r="B34" s="41"/>
      <c r="C34" s="41"/>
      <c r="D34" s="135" t="s">
        <v>192</v>
      </c>
      <c r="E34" s="125"/>
      <c r="F34" s="125"/>
      <c r="G34" s="42">
        <v>93.069000000000003</v>
      </c>
      <c r="H34" s="91">
        <f>+SUM(DataEntryWS!I24:I25)++SUM(DataEntryWS!I27:I28)</f>
        <v>88000</v>
      </c>
      <c r="I34" s="42"/>
      <c r="J34" s="87" t="s">
        <v>67</v>
      </c>
    </row>
    <row r="35" spans="1:10" ht="30" customHeight="1">
      <c r="A35" s="40"/>
      <c r="B35" s="41"/>
      <c r="C35" s="41"/>
      <c r="D35" s="136" t="s">
        <v>49</v>
      </c>
      <c r="E35" s="137"/>
      <c r="F35" s="137"/>
      <c r="G35" s="41">
        <v>93.091999999999999</v>
      </c>
      <c r="H35" s="45">
        <f>+DataEntryWS!I89</f>
        <v>0</v>
      </c>
      <c r="I35" s="48"/>
      <c r="J35" s="87" t="s">
        <v>67</v>
      </c>
    </row>
    <row r="36" spans="1:10" ht="27.75" customHeight="1">
      <c r="B36" s="41"/>
      <c r="C36" s="41"/>
      <c r="D36" s="126" t="s">
        <v>294</v>
      </c>
      <c r="E36" s="128"/>
      <c r="F36" s="128"/>
      <c r="G36" s="92">
        <v>93.11</v>
      </c>
      <c r="H36" s="76">
        <f>+DataEntryWS!I110</f>
        <v>0</v>
      </c>
      <c r="I36" s="93"/>
      <c r="J36" s="94" t="s">
        <v>67</v>
      </c>
    </row>
    <row r="37" spans="1:10" ht="30.75" customHeight="1">
      <c r="A37" s="40"/>
      <c r="B37" s="41"/>
      <c r="C37" s="41"/>
      <c r="D37" s="124" t="s">
        <v>83</v>
      </c>
      <c r="E37" s="132"/>
      <c r="F37" s="132"/>
      <c r="G37" s="41">
        <v>93.116</v>
      </c>
      <c r="H37" s="45">
        <f>+SUM(DataEntryWS!I132:I134)</f>
        <v>40868</v>
      </c>
      <c r="I37" s="48"/>
      <c r="J37" s="87" t="s">
        <v>67</v>
      </c>
    </row>
    <row r="38" spans="1:10" ht="25.5" customHeight="1">
      <c r="A38" s="40"/>
      <c r="B38" s="41"/>
      <c r="C38" s="41"/>
      <c r="D38" s="124" t="s">
        <v>211</v>
      </c>
      <c r="E38" s="125"/>
      <c r="F38" s="125"/>
      <c r="G38" s="41">
        <v>93.117999999999995</v>
      </c>
      <c r="H38" s="45">
        <f>+DataEntryWS!I62</f>
        <v>0</v>
      </c>
      <c r="I38" s="48"/>
      <c r="J38" s="87" t="s">
        <v>67</v>
      </c>
    </row>
    <row r="39" spans="1:10" ht="31.5" customHeight="1">
      <c r="A39" s="40"/>
      <c r="B39" s="41"/>
      <c r="C39" s="41"/>
      <c r="D39" s="124" t="s">
        <v>84</v>
      </c>
      <c r="E39" s="124"/>
      <c r="F39" s="124"/>
      <c r="G39" s="41">
        <v>93.135999999999996</v>
      </c>
      <c r="H39" s="45">
        <f>+SUM(DataEntryWS!I14:I15)</f>
        <v>89203.91</v>
      </c>
      <c r="I39" s="48"/>
      <c r="J39" s="87" t="s">
        <v>67</v>
      </c>
    </row>
    <row r="40" spans="1:10" ht="12.75">
      <c r="A40" s="40"/>
      <c r="B40" s="41"/>
      <c r="C40" s="41"/>
      <c r="D40" s="41" t="s">
        <v>30</v>
      </c>
      <c r="E40" s="41"/>
      <c r="F40" s="41"/>
      <c r="G40" s="41">
        <v>93.216999999999999</v>
      </c>
      <c r="H40" s="46">
        <f>+SUM(DataEntryWS!I111:I112)</f>
        <v>244411</v>
      </c>
      <c r="I40" s="48"/>
      <c r="J40" s="95" t="s">
        <v>67</v>
      </c>
    </row>
    <row r="41" spans="1:10" ht="12.75">
      <c r="A41" s="40"/>
      <c r="B41" s="41"/>
      <c r="C41" s="41"/>
      <c r="D41" s="81" t="s">
        <v>231</v>
      </c>
      <c r="E41" s="81"/>
      <c r="F41" s="81"/>
      <c r="G41" s="41">
        <v>93.268000000000001</v>
      </c>
      <c r="H41" s="45">
        <f>+SUM(DataEntryWS!I76:I79)</f>
        <v>2729820.82</v>
      </c>
      <c r="I41" s="48"/>
      <c r="J41" s="87" t="s">
        <v>67</v>
      </c>
    </row>
    <row r="42" spans="1:10" ht="12.75">
      <c r="A42" s="40"/>
      <c r="B42" s="41"/>
      <c r="C42" s="41"/>
      <c r="D42" s="81" t="s">
        <v>195</v>
      </c>
      <c r="E42" s="81"/>
      <c r="F42" s="81"/>
      <c r="G42" s="47">
        <v>93.27</v>
      </c>
      <c r="H42" s="45">
        <f>+SUM(DataEntryWS!I64:I64)</f>
        <v>0</v>
      </c>
      <c r="I42" s="48"/>
      <c r="J42" s="87" t="s">
        <v>67</v>
      </c>
    </row>
    <row r="43" spans="1:10" ht="12.75">
      <c r="A43" s="40"/>
      <c r="B43" s="41"/>
      <c r="C43" s="80"/>
      <c r="D43" s="124" t="s">
        <v>173</v>
      </c>
      <c r="E43" s="131"/>
      <c r="F43" s="131"/>
      <c r="G43" s="41">
        <v>93.296999999999997</v>
      </c>
      <c r="H43" s="45">
        <f>+DataEntryWS!I80</f>
        <v>0</v>
      </c>
      <c r="I43" s="48"/>
      <c r="J43" s="87" t="s">
        <v>67</v>
      </c>
    </row>
    <row r="44" spans="1:10" ht="58.5" customHeight="1">
      <c r="A44" s="40"/>
      <c r="B44" s="41"/>
      <c r="C44" s="80"/>
      <c r="D44" s="124" t="s">
        <v>193</v>
      </c>
      <c r="E44" s="131"/>
      <c r="F44" s="131"/>
      <c r="G44" s="41">
        <v>93.305000000000007</v>
      </c>
      <c r="H44" s="45">
        <f>+SUM(DataEntryWS!I32:I34)</f>
        <v>4498</v>
      </c>
      <c r="I44" s="48"/>
      <c r="J44" s="87" t="s">
        <v>67</v>
      </c>
    </row>
    <row r="45" spans="1:10" ht="38.25" customHeight="1">
      <c r="A45" s="40"/>
      <c r="B45" s="41"/>
      <c r="C45" s="80"/>
      <c r="D45" s="124" t="s">
        <v>118</v>
      </c>
      <c r="E45" s="131"/>
      <c r="F45" s="131"/>
      <c r="G45" s="41">
        <v>93.322999999999993</v>
      </c>
      <c r="H45" s="45">
        <f>+SUM(DataEntryWS!I16:I19)</f>
        <v>11282552.800000001</v>
      </c>
      <c r="I45" s="48"/>
      <c r="J45" s="87" t="s">
        <v>67</v>
      </c>
    </row>
    <row r="46" spans="1:10" ht="39" customHeight="1">
      <c r="A46" s="40"/>
      <c r="B46" s="41"/>
      <c r="C46" s="80"/>
      <c r="D46" s="124" t="s">
        <v>230</v>
      </c>
      <c r="E46" s="131"/>
      <c r="F46" s="131"/>
      <c r="G46" s="41">
        <v>93.353999999999999</v>
      </c>
      <c r="H46" s="45">
        <f>+DataEntryWS!I26</f>
        <v>551988</v>
      </c>
      <c r="I46" s="48"/>
      <c r="J46" s="87" t="s">
        <v>67</v>
      </c>
    </row>
    <row r="47" spans="1:10" ht="17.25" customHeight="1">
      <c r="A47" s="40"/>
      <c r="B47" s="41"/>
      <c r="C47" s="80"/>
      <c r="D47" s="126" t="s">
        <v>265</v>
      </c>
      <c r="E47" s="128"/>
      <c r="F47" s="128"/>
      <c r="G47" s="85">
        <v>93.387</v>
      </c>
      <c r="H47" s="76">
        <f>+DataEntryWS!I31+SUM(DataEntryWS!I35:I36)</f>
        <v>58306</v>
      </c>
      <c r="I47" s="93"/>
      <c r="J47" s="94" t="s">
        <v>67</v>
      </c>
    </row>
    <row r="48" spans="1:10" ht="30.75" customHeight="1">
      <c r="A48" s="40"/>
      <c r="B48" s="41"/>
      <c r="C48" s="80"/>
      <c r="D48" s="124" t="s">
        <v>196</v>
      </c>
      <c r="E48" s="131"/>
      <c r="F48" s="131"/>
      <c r="G48" s="41">
        <v>93.436000000000007</v>
      </c>
      <c r="H48" s="45">
        <f>+SUM(DataEntryWS!I71:I72)</f>
        <v>9015</v>
      </c>
      <c r="I48" s="48"/>
      <c r="J48" s="87" t="s">
        <v>67</v>
      </c>
    </row>
    <row r="49" spans="1:10" ht="12.75">
      <c r="A49" s="40"/>
      <c r="B49" s="41"/>
      <c r="C49" s="80"/>
      <c r="D49" s="41" t="s">
        <v>24</v>
      </c>
      <c r="E49" s="80"/>
      <c r="F49" s="80"/>
      <c r="G49" s="41">
        <v>93.558000000000007</v>
      </c>
      <c r="H49" s="45">
        <f>+DataEntryWS!I98</f>
        <v>72098</v>
      </c>
      <c r="I49" s="48"/>
      <c r="J49" s="87" t="s">
        <v>67</v>
      </c>
    </row>
    <row r="50" spans="1:10" ht="32.25" customHeight="1">
      <c r="A50" s="40"/>
      <c r="B50" s="41"/>
      <c r="C50" s="80"/>
      <c r="D50" s="124" t="s">
        <v>317</v>
      </c>
      <c r="E50" s="131"/>
      <c r="F50" s="131"/>
      <c r="G50" s="41">
        <v>93.566000000000003</v>
      </c>
      <c r="H50" s="48">
        <f>+SUM(DataEntryWS!I90:I93)</f>
        <v>2622</v>
      </c>
      <c r="I50" s="48"/>
      <c r="J50" s="87" t="s">
        <v>67</v>
      </c>
    </row>
    <row r="51" spans="1:10" ht="12.75">
      <c r="A51" s="40"/>
      <c r="B51" s="41"/>
      <c r="C51" s="80"/>
      <c r="D51" s="41" t="s">
        <v>82</v>
      </c>
      <c r="E51" s="41"/>
      <c r="F51" s="41"/>
      <c r="G51" s="41">
        <v>93.778000000000006</v>
      </c>
      <c r="H51" s="45">
        <f>+DataEntryWS!I151</f>
        <v>0</v>
      </c>
      <c r="I51" s="48"/>
      <c r="J51" s="87">
        <f>+DataEntryWS!J151</f>
        <v>0</v>
      </c>
    </row>
    <row r="52" spans="1:10" ht="27" customHeight="1">
      <c r="A52" s="40"/>
      <c r="B52" s="41"/>
      <c r="C52" s="80"/>
      <c r="D52" s="126" t="s">
        <v>260</v>
      </c>
      <c r="E52" s="127"/>
      <c r="F52" s="127"/>
      <c r="G52" s="96">
        <v>93.87</v>
      </c>
      <c r="H52" s="93">
        <f>+SUM(DataEntryWS!I29:I30)</f>
        <v>0</v>
      </c>
      <c r="I52" s="93"/>
      <c r="J52" s="94" t="s">
        <v>67</v>
      </c>
    </row>
    <row r="53" spans="1:10" ht="12.75">
      <c r="A53" s="40"/>
      <c r="B53" s="41"/>
      <c r="C53" s="80"/>
      <c r="D53" s="124" t="s">
        <v>175</v>
      </c>
      <c r="E53" s="131"/>
      <c r="F53" s="131"/>
      <c r="G53" s="49">
        <v>93.897999999999996</v>
      </c>
      <c r="H53" s="46">
        <f>+SUM(DataEntryWS!I73:I73)</f>
        <v>71700</v>
      </c>
      <c r="I53" s="48"/>
      <c r="J53" s="87" t="s">
        <v>67</v>
      </c>
    </row>
    <row r="54" spans="1:10" ht="12.75">
      <c r="A54" s="40"/>
      <c r="B54" s="41"/>
      <c r="C54" s="80"/>
      <c r="D54" s="41" t="s">
        <v>321</v>
      </c>
      <c r="E54" s="41"/>
      <c r="F54" s="41"/>
      <c r="G54" s="41">
        <v>93.917000000000002</v>
      </c>
      <c r="H54" s="45">
        <f>+SUM(DataEntryWS!I137:I143)</f>
        <v>2688606.86</v>
      </c>
      <c r="I54" s="48"/>
      <c r="J54" s="87" t="s">
        <v>67</v>
      </c>
    </row>
    <row r="55" spans="1:10" ht="12.75">
      <c r="A55" s="40"/>
      <c r="B55" s="41"/>
      <c r="C55" s="80"/>
      <c r="D55" s="41" t="s">
        <v>174</v>
      </c>
      <c r="E55" s="41"/>
      <c r="F55" s="41"/>
      <c r="G55" s="41">
        <v>93.926000000000002</v>
      </c>
      <c r="H55" s="45">
        <f>+DataEntryWS!I100</f>
        <v>0</v>
      </c>
      <c r="I55" s="48"/>
      <c r="J55" s="87" t="s">
        <v>67</v>
      </c>
    </row>
    <row r="56" spans="1:10" ht="12.75">
      <c r="A56" s="40"/>
      <c r="B56" s="41"/>
      <c r="C56" s="80"/>
      <c r="D56" s="41" t="s">
        <v>85</v>
      </c>
      <c r="E56" s="41"/>
      <c r="F56" s="41"/>
      <c r="G56" s="47">
        <v>93.94</v>
      </c>
      <c r="H56" s="48">
        <f>+DataEntryWS!I49+DataEntryWS!I63+SUM(DataEntryWS!I66:I70)</f>
        <v>237783.28999999998</v>
      </c>
      <c r="I56" s="45" t="s">
        <v>92</v>
      </c>
      <c r="J56" s="87" t="s">
        <v>67</v>
      </c>
    </row>
    <row r="57" spans="1:10" ht="28.5" customHeight="1">
      <c r="A57" s="40"/>
      <c r="B57" s="41"/>
      <c r="C57" s="80"/>
      <c r="D57" s="126" t="s">
        <v>311</v>
      </c>
      <c r="E57" s="126"/>
      <c r="F57" s="126"/>
      <c r="G57" s="47">
        <v>93.977000000000004</v>
      </c>
      <c r="H57" s="48">
        <f>+SUM(DataEntryWS!I59:I61)</f>
        <v>58</v>
      </c>
      <c r="I57" s="45"/>
      <c r="J57" s="87" t="s">
        <v>67</v>
      </c>
    </row>
    <row r="58" spans="1:10" ht="12.75">
      <c r="A58" s="40"/>
      <c r="B58" s="41"/>
      <c r="C58" s="80"/>
      <c r="D58" s="124" t="s">
        <v>200</v>
      </c>
      <c r="E58" s="131"/>
      <c r="F58" s="131"/>
      <c r="G58" s="47">
        <v>93.991</v>
      </c>
      <c r="H58" s="48">
        <f>+DataEntryWS!I21+DataEntryWS!I51</f>
        <v>28564.84</v>
      </c>
      <c r="I58" s="45"/>
      <c r="J58" s="87" t="s">
        <v>67</v>
      </c>
    </row>
    <row r="59" spans="1:10" ht="12.75">
      <c r="A59" s="40"/>
      <c r="B59" s="41"/>
      <c r="C59" s="41"/>
      <c r="D59" s="41" t="s">
        <v>86</v>
      </c>
      <c r="E59" s="41"/>
      <c r="F59" s="41"/>
      <c r="G59" s="41">
        <v>93.994</v>
      </c>
      <c r="H59" s="46">
        <f>+DataEntryWS!I38+DataEntryWS!I40+DataEntryWS!I42+DataEntryWS!I44+DataEntryWS!I46+DataEntryWS!I48+DataEntryWS!I87+DataEntryWS!I94+DataEntryWS!I96+DataEntryWS!I99+DataEntryWS!I101+DataEntryWS!I103+DataEntryWS!I105+DataEntryWS!I107+DataEntryWS!I109</f>
        <v>669400.5442</v>
      </c>
      <c r="I59" s="48"/>
      <c r="J59" s="46">
        <f>+DataEntryWS!J38+DataEntryWS!J87+DataEntryWS!J94+DataEntryWS!J96+DataEntryWS!J103+DataEntryWS!J105+DataEntryWS!J107</f>
        <v>197564.45580000003</v>
      </c>
    </row>
    <row r="60" spans="1:10" ht="12.75">
      <c r="A60" s="40"/>
      <c r="B60" s="41"/>
      <c r="C60" s="41" t="s">
        <v>87</v>
      </c>
      <c r="D60" s="41"/>
      <c r="E60" s="41"/>
      <c r="F60" s="41"/>
      <c r="G60" s="41"/>
      <c r="H60" s="97">
        <f>SUM(H16:H59)</f>
        <v>23384790.064199999</v>
      </c>
      <c r="I60" s="98"/>
      <c r="J60" s="97">
        <f>SUM(J16:J59)</f>
        <v>197564.45580000003</v>
      </c>
    </row>
    <row r="61" spans="1:10">
      <c r="A61" s="36"/>
      <c r="B61" s="42"/>
      <c r="C61" s="42"/>
      <c r="D61" s="42"/>
      <c r="E61" s="42"/>
      <c r="F61" s="42"/>
      <c r="G61" s="42"/>
      <c r="H61" s="99"/>
      <c r="I61" s="100"/>
      <c r="J61" s="100"/>
    </row>
    <row r="62" spans="1:10">
      <c r="A62" s="39" t="s">
        <v>88</v>
      </c>
      <c r="B62" s="42"/>
      <c r="C62" s="42"/>
      <c r="D62" s="42"/>
      <c r="E62" s="42"/>
      <c r="F62" s="42"/>
      <c r="G62" s="42"/>
      <c r="H62" s="99"/>
      <c r="I62" s="100"/>
      <c r="J62" s="100"/>
    </row>
    <row r="63" spans="1:10">
      <c r="A63" s="36"/>
      <c r="B63" s="42" t="s">
        <v>89</v>
      </c>
      <c r="C63" s="42"/>
      <c r="D63" s="42"/>
      <c r="E63" s="42"/>
      <c r="F63" s="42"/>
      <c r="G63" s="42"/>
      <c r="H63" s="99"/>
      <c r="I63" s="100"/>
      <c r="J63" s="100"/>
    </row>
    <row r="64" spans="1:10">
      <c r="A64" s="36"/>
      <c r="B64" s="42"/>
      <c r="C64" s="42" t="s">
        <v>90</v>
      </c>
      <c r="D64" s="42"/>
      <c r="E64" s="42"/>
      <c r="F64" s="42"/>
      <c r="G64" s="42"/>
      <c r="H64" s="99"/>
      <c r="I64" s="100"/>
      <c r="J64" s="100"/>
    </row>
    <row r="65" spans="1:10">
      <c r="A65" s="36"/>
      <c r="B65" s="42"/>
      <c r="C65" s="42" t="s">
        <v>91</v>
      </c>
      <c r="D65" s="42"/>
      <c r="E65" s="42"/>
      <c r="F65" s="42"/>
      <c r="G65" s="42"/>
      <c r="H65" s="101"/>
      <c r="I65" s="101"/>
      <c r="J65" s="102"/>
    </row>
    <row r="66" spans="1:10" ht="12.75">
      <c r="A66" s="38"/>
      <c r="B66" s="103"/>
      <c r="C66" s="103"/>
      <c r="D66" s="42" t="s">
        <v>4</v>
      </c>
      <c r="E66" s="42"/>
      <c r="F66" s="42"/>
      <c r="G66" s="42"/>
      <c r="H66" s="95" t="s">
        <v>67</v>
      </c>
      <c r="I66" s="101"/>
      <c r="J66" s="102">
        <f>+DataEntryWS!J6</f>
        <v>180409</v>
      </c>
    </row>
    <row r="67" spans="1:10" ht="12.75">
      <c r="A67" s="38"/>
      <c r="B67" s="103"/>
      <c r="C67" s="103"/>
      <c r="D67" s="42" t="s">
        <v>152</v>
      </c>
      <c r="E67" s="42"/>
      <c r="F67" s="42"/>
      <c r="G67" s="42"/>
      <c r="H67" s="95" t="s">
        <v>67</v>
      </c>
      <c r="I67" s="101"/>
      <c r="J67" s="102">
        <f>+DataEntryWS!J13</f>
        <v>0</v>
      </c>
    </row>
    <row r="68" spans="1:10" ht="12.75">
      <c r="A68" s="38"/>
      <c r="B68" s="103"/>
      <c r="C68" s="103"/>
      <c r="D68" s="82" t="s">
        <v>229</v>
      </c>
      <c r="E68" s="42"/>
      <c r="F68" s="42"/>
      <c r="G68" s="42"/>
      <c r="H68" s="95" t="s">
        <v>67</v>
      </c>
      <c r="I68" s="101"/>
      <c r="J68" s="102">
        <f>+DataEntryWS!J7</f>
        <v>181431</v>
      </c>
    </row>
    <row r="69" spans="1:10" ht="12.75">
      <c r="A69" s="38"/>
      <c r="B69" s="103"/>
      <c r="C69" s="103"/>
      <c r="D69" s="42" t="s">
        <v>9</v>
      </c>
      <c r="E69" s="42"/>
      <c r="F69" s="42"/>
      <c r="G69" s="42"/>
      <c r="H69" s="95" t="s">
        <v>67</v>
      </c>
      <c r="I69" s="101"/>
      <c r="J69" s="102">
        <f>+DataEntryWS!J8</f>
        <v>0</v>
      </c>
    </row>
    <row r="70" spans="1:10" ht="12.75">
      <c r="A70" s="38"/>
      <c r="B70" s="103"/>
      <c r="C70" s="103"/>
      <c r="D70" s="82" t="s">
        <v>10</v>
      </c>
      <c r="E70" s="42"/>
      <c r="F70" s="42"/>
      <c r="G70" s="42"/>
      <c r="H70" s="95" t="s">
        <v>67</v>
      </c>
      <c r="I70" s="101"/>
      <c r="J70" s="102">
        <f>+DataEntryWS!J12</f>
        <v>52158</v>
      </c>
    </row>
    <row r="71" spans="1:10" ht="12.75">
      <c r="A71" s="38"/>
      <c r="B71" s="103"/>
      <c r="C71" s="103"/>
      <c r="D71" s="83" t="s">
        <v>308</v>
      </c>
      <c r="E71" s="42"/>
      <c r="F71" s="42"/>
      <c r="G71" s="42"/>
      <c r="H71" s="95" t="s">
        <v>67</v>
      </c>
      <c r="I71" s="101"/>
      <c r="J71" s="102">
        <f>+DataEntryWS!J20</f>
        <v>22612</v>
      </c>
    </row>
    <row r="72" spans="1:10" ht="12.75">
      <c r="A72" s="38"/>
      <c r="B72" s="103"/>
      <c r="C72" s="103"/>
      <c r="D72" s="82" t="s">
        <v>154</v>
      </c>
      <c r="E72" s="42"/>
      <c r="F72" s="42"/>
      <c r="G72" s="42"/>
      <c r="H72" s="95" t="s">
        <v>67</v>
      </c>
      <c r="I72" s="101"/>
      <c r="J72" s="102">
        <f>+DataEntryWS!J22</f>
        <v>0</v>
      </c>
    </row>
    <row r="73" spans="1:10" ht="12.75">
      <c r="A73" s="38"/>
      <c r="B73" s="103"/>
      <c r="C73" s="103"/>
      <c r="D73" s="82" t="s">
        <v>178</v>
      </c>
      <c r="E73" s="42"/>
      <c r="F73" s="42"/>
      <c r="G73" s="42"/>
      <c r="H73" s="95" t="s">
        <v>67</v>
      </c>
      <c r="I73" s="101"/>
      <c r="J73" s="102">
        <f>+DataEntryWS!J23</f>
        <v>16963.5</v>
      </c>
    </row>
    <row r="74" spans="1:10" ht="12.75" customHeight="1">
      <c r="A74" s="38"/>
      <c r="B74" s="103"/>
      <c r="C74" s="103"/>
      <c r="D74" s="82" t="s">
        <v>14</v>
      </c>
      <c r="E74" s="104"/>
      <c r="F74" s="104"/>
      <c r="G74" s="42"/>
      <c r="H74" s="95" t="s">
        <v>67</v>
      </c>
      <c r="I74" s="101"/>
      <c r="J74" s="102">
        <f>+DataEntryWS!J37</f>
        <v>14548</v>
      </c>
    </row>
    <row r="75" spans="1:10" ht="12.75">
      <c r="A75" s="38"/>
      <c r="B75" s="103"/>
      <c r="C75" s="103"/>
      <c r="D75" s="42" t="s">
        <v>17</v>
      </c>
      <c r="E75" s="42"/>
      <c r="F75" s="42"/>
      <c r="G75" s="42"/>
      <c r="H75" s="95" t="s">
        <v>67</v>
      </c>
      <c r="I75" s="101"/>
      <c r="J75" s="102">
        <f>+DataEntryWS!J39+DataEntryWS!J41+DataEntryWS!J43</f>
        <v>0</v>
      </c>
    </row>
    <row r="76" spans="1:10" ht="12.75">
      <c r="A76" s="38"/>
      <c r="B76" s="103"/>
      <c r="C76" s="103"/>
      <c r="D76" s="82" t="s">
        <v>19</v>
      </c>
      <c r="E76" s="42"/>
      <c r="F76" s="42"/>
      <c r="G76" s="42"/>
      <c r="H76" s="95" t="s">
        <v>67</v>
      </c>
      <c r="I76" s="101"/>
      <c r="J76" s="102">
        <f>+DataEntryWS!J45+SUM(DataEntryWS!J47:J48)+DataEntryWS!J84</f>
        <v>17082</v>
      </c>
    </row>
    <row r="77" spans="1:10" ht="12.75">
      <c r="A77" s="38"/>
      <c r="B77" s="103"/>
      <c r="C77" s="103"/>
      <c r="D77" s="82" t="s">
        <v>39</v>
      </c>
      <c r="E77" s="42"/>
      <c r="F77" s="42"/>
      <c r="G77" s="42"/>
      <c r="H77" s="95" t="s">
        <v>67</v>
      </c>
      <c r="I77" s="101"/>
      <c r="J77" s="102">
        <f>+DataEntryWS!J50+DataEntryWS!J52</f>
        <v>25000</v>
      </c>
    </row>
    <row r="78" spans="1:10" ht="12.75">
      <c r="A78" s="38"/>
      <c r="B78" s="103"/>
      <c r="C78" s="103"/>
      <c r="D78" s="82" t="s">
        <v>164</v>
      </c>
      <c r="E78" s="42"/>
      <c r="F78" s="42"/>
      <c r="G78" s="42"/>
      <c r="H78" s="95" t="s">
        <v>67</v>
      </c>
      <c r="I78" s="101"/>
      <c r="J78" s="102">
        <f>+SUM(DataEntryWS!J53:J54)</f>
        <v>56716</v>
      </c>
    </row>
    <row r="79" spans="1:10" ht="12.75">
      <c r="A79" s="38"/>
      <c r="B79" s="103"/>
      <c r="C79" s="103"/>
      <c r="D79" s="82" t="s">
        <v>165</v>
      </c>
      <c r="E79" s="42"/>
      <c r="F79" s="42"/>
      <c r="G79" s="42"/>
      <c r="H79" s="95" t="s">
        <v>67</v>
      </c>
      <c r="I79" s="101"/>
      <c r="J79" s="102">
        <f>+SUM(DataEntryWS!J55:J56)</f>
        <v>186637</v>
      </c>
    </row>
    <row r="80" spans="1:10" ht="12.75">
      <c r="A80" s="38"/>
      <c r="B80" s="103"/>
      <c r="C80" s="103"/>
      <c r="D80" s="42" t="s">
        <v>166</v>
      </c>
      <c r="E80" s="42"/>
      <c r="F80" s="42"/>
      <c r="G80" s="42"/>
      <c r="H80" s="95" t="s">
        <v>67</v>
      </c>
      <c r="I80" s="101"/>
      <c r="J80" s="102">
        <f>+SUM(DataEntryWS!J57:J58)</f>
        <v>15880.33</v>
      </c>
    </row>
    <row r="81" spans="1:10" ht="12.75">
      <c r="A81" s="38"/>
      <c r="B81" s="103"/>
      <c r="C81" s="103"/>
      <c r="D81" s="82" t="s">
        <v>158</v>
      </c>
      <c r="E81" s="42"/>
      <c r="F81" s="42"/>
      <c r="G81" s="42"/>
      <c r="H81" s="95" t="s">
        <v>67</v>
      </c>
      <c r="I81" s="101"/>
      <c r="J81" s="102">
        <f>+DataEntryWS!J65</f>
        <v>0</v>
      </c>
    </row>
    <row r="82" spans="1:10" ht="12.75">
      <c r="A82" s="38"/>
      <c r="B82" s="103"/>
      <c r="C82" s="103"/>
      <c r="D82" s="83" t="s">
        <v>313</v>
      </c>
      <c r="E82" s="42"/>
      <c r="F82" s="42"/>
      <c r="G82" s="42"/>
      <c r="H82" s="95" t="s">
        <v>67</v>
      </c>
      <c r="I82" s="101"/>
      <c r="J82" s="102">
        <f>+SUM(DataEntryWS!J74:J75)</f>
        <v>40625</v>
      </c>
    </row>
    <row r="83" spans="1:10" ht="12.75">
      <c r="A83" s="38"/>
      <c r="B83" s="103"/>
      <c r="C83" s="103"/>
      <c r="D83" s="82" t="s">
        <v>167</v>
      </c>
      <c r="E83" s="42"/>
      <c r="F83" s="42"/>
      <c r="G83" s="42"/>
      <c r="H83" s="95" t="s">
        <v>67</v>
      </c>
      <c r="I83" s="101"/>
      <c r="J83" s="102">
        <f>+SUM(DataEntryWS!J81:J82)</f>
        <v>0</v>
      </c>
    </row>
    <row r="84" spans="1:10" ht="12.75">
      <c r="A84" s="38"/>
      <c r="B84" s="103"/>
      <c r="C84" s="103"/>
      <c r="D84" s="129" t="s">
        <v>18</v>
      </c>
      <c r="E84" s="130"/>
      <c r="F84" s="130"/>
      <c r="G84" s="105"/>
      <c r="H84" s="106" t="s">
        <v>67</v>
      </c>
      <c r="I84" s="107"/>
      <c r="J84" s="108">
        <f>+DataEntryWS!D83</f>
        <v>0</v>
      </c>
    </row>
    <row r="85" spans="1:10" ht="12.75">
      <c r="A85" s="38"/>
      <c r="B85" s="103"/>
      <c r="C85" s="103"/>
      <c r="D85" s="82" t="s">
        <v>45</v>
      </c>
      <c r="E85" s="42"/>
      <c r="F85" s="42"/>
      <c r="G85" s="42"/>
      <c r="H85" s="95" t="s">
        <v>67</v>
      </c>
      <c r="I85" s="101"/>
      <c r="J85" s="102">
        <f>+DataEntryWS!J85</f>
        <v>0</v>
      </c>
    </row>
    <row r="86" spans="1:10" ht="12.75">
      <c r="A86" s="38"/>
      <c r="B86" s="103"/>
      <c r="C86" s="103"/>
      <c r="D86" s="82" t="s">
        <v>168</v>
      </c>
      <c r="E86" s="42"/>
      <c r="F86" s="42"/>
      <c r="G86" s="42"/>
      <c r="H86" s="95" t="s">
        <v>67</v>
      </c>
      <c r="I86" s="101"/>
      <c r="J86" s="102">
        <f>+DataEntryWS!J86</f>
        <v>50000</v>
      </c>
    </row>
    <row r="87" spans="1:10" ht="12.75">
      <c r="A87" s="38"/>
      <c r="B87" s="103"/>
      <c r="C87" s="103"/>
      <c r="D87" s="122" t="s">
        <v>232</v>
      </c>
      <c r="E87" s="123"/>
      <c r="F87" s="123"/>
      <c r="G87" s="42"/>
      <c r="H87" s="95" t="s">
        <v>67</v>
      </c>
      <c r="I87" s="101"/>
      <c r="J87" s="102">
        <f>+DataEntryWS!J95</f>
        <v>0</v>
      </c>
    </row>
    <row r="88" spans="1:10" ht="12.75">
      <c r="A88" s="38"/>
      <c r="B88" s="103"/>
      <c r="C88" s="103"/>
      <c r="D88" s="82" t="s">
        <v>23</v>
      </c>
      <c r="E88" s="42"/>
      <c r="F88" s="42"/>
      <c r="G88" s="42"/>
      <c r="H88" s="95" t="s">
        <v>67</v>
      </c>
      <c r="I88" s="101"/>
      <c r="J88" s="102">
        <f>+DataEntryWS!J97</f>
        <v>0</v>
      </c>
    </row>
    <row r="89" spans="1:10" ht="12.75">
      <c r="A89" s="38"/>
      <c r="B89" s="103"/>
      <c r="C89" s="103"/>
      <c r="D89" s="82" t="s">
        <v>169</v>
      </c>
      <c r="E89" s="42"/>
      <c r="F89" s="42"/>
      <c r="G89" s="42"/>
      <c r="H89" s="95" t="s">
        <v>67</v>
      </c>
      <c r="I89" s="101"/>
      <c r="J89" s="102">
        <f>+DataEntryWS!J102</f>
        <v>98556.36</v>
      </c>
    </row>
    <row r="90" spans="1:10" ht="12.75">
      <c r="A90" s="38"/>
      <c r="B90" s="103"/>
      <c r="C90" s="103"/>
      <c r="D90" s="82" t="s">
        <v>170</v>
      </c>
      <c r="E90" s="42"/>
      <c r="F90" s="42"/>
      <c r="G90" s="42"/>
      <c r="H90" s="95" t="s">
        <v>67</v>
      </c>
      <c r="I90" s="101"/>
      <c r="J90" s="102">
        <f>+DataEntryWS!J104</f>
        <v>117060</v>
      </c>
    </row>
    <row r="91" spans="1:10" ht="12.75">
      <c r="A91" s="38"/>
      <c r="B91" s="103"/>
      <c r="C91" s="103"/>
      <c r="D91" s="82" t="s">
        <v>171</v>
      </c>
      <c r="E91" s="42"/>
      <c r="F91" s="42"/>
      <c r="G91" s="42"/>
      <c r="H91" s="95" t="s">
        <v>67</v>
      </c>
      <c r="I91" s="101"/>
      <c r="J91" s="102">
        <f>+DataEntryWS!J106</f>
        <v>89765</v>
      </c>
    </row>
    <row r="92" spans="1:10" ht="12.75">
      <c r="A92" s="38"/>
      <c r="B92" s="103"/>
      <c r="C92" s="103"/>
      <c r="D92" s="82" t="s">
        <v>22</v>
      </c>
      <c r="E92" s="42"/>
      <c r="F92" s="42"/>
      <c r="G92" s="42"/>
      <c r="H92" s="95" t="s">
        <v>67</v>
      </c>
      <c r="I92" s="101"/>
      <c r="J92" s="102">
        <f>+DataEntryWS!J108</f>
        <v>0</v>
      </c>
    </row>
    <row r="93" spans="1:10" ht="12.75">
      <c r="A93" s="38"/>
      <c r="B93" s="103"/>
      <c r="C93" s="103"/>
      <c r="D93" s="82" t="s">
        <v>172</v>
      </c>
      <c r="E93" s="42"/>
      <c r="F93" s="42"/>
      <c r="G93" s="42"/>
      <c r="H93" s="95" t="s">
        <v>67</v>
      </c>
      <c r="I93" s="101"/>
      <c r="J93" s="102">
        <f>+SUM(DataEntryWS!J113:J113)</f>
        <v>44863</v>
      </c>
    </row>
    <row r="94" spans="1:10" ht="12.75">
      <c r="A94" s="38"/>
      <c r="B94" s="103"/>
      <c r="C94" s="103"/>
      <c r="D94" s="82" t="s">
        <v>319</v>
      </c>
      <c r="E94" s="42"/>
      <c r="F94" s="42"/>
      <c r="G94" s="42"/>
      <c r="H94" s="95" t="s">
        <v>67</v>
      </c>
      <c r="I94" s="101"/>
      <c r="J94" s="102">
        <f>+DataEntryWS!J135+DataEntryWS!J136</f>
        <v>102871</v>
      </c>
    </row>
    <row r="95" spans="1:10" ht="12.75">
      <c r="A95" s="38"/>
      <c r="B95" s="103"/>
      <c r="C95" s="103"/>
      <c r="D95" s="42" t="s">
        <v>122</v>
      </c>
      <c r="E95" s="42"/>
      <c r="F95" s="42"/>
      <c r="G95" s="42"/>
      <c r="H95" s="95" t="s">
        <v>67</v>
      </c>
      <c r="I95" s="101"/>
      <c r="J95" s="102">
        <f>+DataEntryWS!J150</f>
        <v>0</v>
      </c>
    </row>
    <row r="96" spans="1:10">
      <c r="A96" s="36"/>
      <c r="B96" s="42"/>
      <c r="C96" s="42" t="s">
        <v>96</v>
      </c>
      <c r="D96" s="42"/>
      <c r="E96" s="42"/>
      <c r="F96" s="42"/>
      <c r="G96" s="42"/>
      <c r="H96" s="109">
        <f>+H60</f>
        <v>23384790.064199999</v>
      </c>
      <c r="I96" s="100"/>
      <c r="J96" s="109">
        <f>+J60+SUM(J66:J95)</f>
        <v>1510741.6458000001</v>
      </c>
    </row>
    <row r="97" spans="1:10">
      <c r="A97" s="36"/>
      <c r="B97" s="36"/>
      <c r="C97" s="36"/>
      <c r="D97" s="36"/>
      <c r="E97" s="36"/>
      <c r="F97" s="36"/>
      <c r="G97" s="36"/>
      <c r="H97" s="50"/>
      <c r="I97" s="51"/>
      <c r="J97" s="51"/>
    </row>
    <row r="98" spans="1:10">
      <c r="A98" s="36"/>
      <c r="B98" s="36"/>
      <c r="C98" s="36"/>
      <c r="D98" s="36"/>
      <c r="E98" s="36"/>
      <c r="F98" s="36"/>
      <c r="G98" s="36"/>
      <c r="H98" s="50"/>
      <c r="I98" s="51"/>
      <c r="J98" s="51"/>
    </row>
    <row r="99" spans="1:10">
      <c r="A99" s="36"/>
      <c r="B99" s="36"/>
      <c r="C99" s="36"/>
      <c r="D99" s="36"/>
      <c r="E99" s="36"/>
      <c r="F99" s="36" t="s">
        <v>93</v>
      </c>
      <c r="G99" s="36"/>
      <c r="H99" s="50"/>
      <c r="I99" s="51"/>
      <c r="J99" s="51">
        <f>+H96+J96</f>
        <v>24895531.710000001</v>
      </c>
    </row>
    <row r="100" spans="1:10">
      <c r="A100" s="36"/>
      <c r="B100" s="36"/>
      <c r="C100" s="36"/>
      <c r="D100" s="36"/>
      <c r="E100" s="36"/>
      <c r="F100" s="36" t="s">
        <v>98</v>
      </c>
      <c r="G100" s="36"/>
      <c r="H100" s="50"/>
      <c r="I100" s="51"/>
      <c r="J100" s="50">
        <f>+DataEntryWS!D153</f>
        <v>24895531.710000001</v>
      </c>
    </row>
    <row r="101" spans="1:10">
      <c r="A101" s="36"/>
      <c r="B101" s="36"/>
      <c r="C101" s="36"/>
      <c r="D101" s="36"/>
      <c r="E101" s="36"/>
      <c r="F101" s="36" t="s">
        <v>99</v>
      </c>
      <c r="G101" s="36"/>
      <c r="H101" s="50"/>
      <c r="I101" s="51"/>
      <c r="J101" s="50">
        <f>+DataEntryWS!K153</f>
        <v>0</v>
      </c>
    </row>
    <row r="102" spans="1:10" ht="12.75" thickBot="1">
      <c r="A102" s="36"/>
      <c r="B102" s="36"/>
      <c r="C102" s="36"/>
      <c r="D102" s="36"/>
      <c r="E102" s="36"/>
      <c r="F102" s="36" t="s">
        <v>94</v>
      </c>
      <c r="G102" s="36"/>
      <c r="H102" s="50"/>
      <c r="I102" s="51"/>
      <c r="J102" s="53">
        <f>+J99-J100+J101</f>
        <v>0</v>
      </c>
    </row>
    <row r="103" spans="1:10" ht="12.75" thickTop="1">
      <c r="A103" s="36"/>
      <c r="B103" s="36"/>
      <c r="C103" s="36"/>
      <c r="D103" s="36"/>
      <c r="E103" s="36"/>
      <c r="F103" s="36"/>
      <c r="G103" s="36"/>
      <c r="H103" s="52"/>
      <c r="I103" s="36"/>
      <c r="J103" s="36"/>
    </row>
    <row r="104" spans="1:10">
      <c r="A104" s="36"/>
      <c r="B104" s="36"/>
      <c r="C104" s="36"/>
      <c r="D104" s="36"/>
      <c r="E104" s="36"/>
      <c r="F104" s="36"/>
      <c r="G104" s="36"/>
      <c r="H104" s="52"/>
      <c r="I104" s="36"/>
      <c r="J104" s="36"/>
    </row>
    <row r="105" spans="1:10">
      <c r="H105" s="3">
        <f>+DataEntryWS!I153</f>
        <v>23384790.064200006</v>
      </c>
      <c r="I105" s="4"/>
      <c r="J105" s="3">
        <f>+DataEntryWS!J153</f>
        <v>1510741.6458000001</v>
      </c>
    </row>
    <row r="106" spans="1:10">
      <c r="H106" s="2"/>
    </row>
    <row r="107" spans="1:10">
      <c r="H107" s="2">
        <f>+H96-H105</f>
        <v>0</v>
      </c>
      <c r="J107" s="4">
        <f>+J96-J105</f>
        <v>0</v>
      </c>
    </row>
    <row r="108" spans="1:10">
      <c r="H108" s="2"/>
    </row>
    <row r="109" spans="1:10">
      <c r="H109" s="2"/>
    </row>
    <row r="110" spans="1:10">
      <c r="H110" s="2"/>
    </row>
    <row r="111" spans="1:10">
      <c r="H111" s="2"/>
    </row>
    <row r="112" spans="1:10">
      <c r="H112" s="2"/>
    </row>
    <row r="113" spans="8:8">
      <c r="H113" s="2"/>
    </row>
    <row r="114" spans="8:8">
      <c r="H114" s="2"/>
    </row>
    <row r="115" spans="8:8">
      <c r="H115" s="2"/>
    </row>
    <row r="116" spans="8:8">
      <c r="H116" s="2"/>
    </row>
    <row r="117" spans="8:8">
      <c r="H117" s="2"/>
    </row>
    <row r="118" spans="8:8">
      <c r="H118" s="2"/>
    </row>
    <row r="119" spans="8:8">
      <c r="H119" s="2"/>
    </row>
    <row r="120" spans="8:8">
      <c r="H120" s="2"/>
    </row>
    <row r="121" spans="8:8">
      <c r="H121" s="2"/>
    </row>
    <row r="122" spans="8:8">
      <c r="H122" s="2"/>
    </row>
    <row r="123" spans="8:8">
      <c r="H123" s="2"/>
    </row>
    <row r="124" spans="8:8">
      <c r="H124" s="2"/>
    </row>
    <row r="125" spans="8:8">
      <c r="H125" s="2"/>
    </row>
    <row r="126" spans="8:8">
      <c r="H126" s="2"/>
    </row>
    <row r="127" spans="8:8">
      <c r="H127" s="2"/>
    </row>
    <row r="128" spans="8:8">
      <c r="H128" s="2"/>
    </row>
    <row r="129" spans="8:8">
      <c r="H129" s="2"/>
    </row>
    <row r="130" spans="8:8">
      <c r="H130" s="2"/>
    </row>
    <row r="131" spans="8:8">
      <c r="H131" s="2"/>
    </row>
    <row r="132" spans="8:8">
      <c r="H132" s="2"/>
    </row>
    <row r="133" spans="8:8">
      <c r="H133" s="2"/>
    </row>
    <row r="134" spans="8:8">
      <c r="H134" s="2"/>
    </row>
    <row r="135" spans="8:8">
      <c r="H135" s="2"/>
    </row>
    <row r="136" spans="8:8">
      <c r="H136" s="2"/>
    </row>
    <row r="137" spans="8:8">
      <c r="H137" s="2"/>
    </row>
    <row r="138" spans="8:8">
      <c r="H138" s="2"/>
    </row>
    <row r="139" spans="8:8">
      <c r="H139" s="2"/>
    </row>
    <row r="140" spans="8:8">
      <c r="H140" s="2"/>
    </row>
    <row r="141" spans="8:8">
      <c r="H141" s="2"/>
    </row>
    <row r="142" spans="8:8">
      <c r="H142" s="2"/>
    </row>
    <row r="143" spans="8:8">
      <c r="H143" s="2"/>
    </row>
    <row r="144" spans="8:8">
      <c r="H144" s="2"/>
    </row>
    <row r="145" spans="8:8">
      <c r="H145" s="2"/>
    </row>
    <row r="146" spans="8:8">
      <c r="H146" s="2"/>
    </row>
    <row r="147" spans="8:8">
      <c r="H147" s="2"/>
    </row>
    <row r="148" spans="8:8">
      <c r="H148" s="2"/>
    </row>
    <row r="149" spans="8:8">
      <c r="H149" s="2"/>
    </row>
    <row r="150" spans="8:8">
      <c r="H150" s="2"/>
    </row>
    <row r="151" spans="8:8">
      <c r="H151" s="2"/>
    </row>
    <row r="152" spans="8:8">
      <c r="H152" s="2"/>
    </row>
    <row r="153" spans="8:8">
      <c r="H153" s="2"/>
    </row>
    <row r="154" spans="8:8">
      <c r="H154" s="2"/>
    </row>
    <row r="155" spans="8:8">
      <c r="H155" s="2"/>
    </row>
    <row r="156" spans="8:8">
      <c r="H156" s="2"/>
    </row>
    <row r="157" spans="8:8">
      <c r="H157" s="2"/>
    </row>
    <row r="158" spans="8:8">
      <c r="H158" s="2"/>
    </row>
    <row r="159" spans="8:8">
      <c r="H159" s="2"/>
    </row>
    <row r="160" spans="8:8">
      <c r="H160" s="2"/>
    </row>
    <row r="161" spans="8:8">
      <c r="H161" s="2"/>
    </row>
    <row r="162" spans="8:8">
      <c r="H162" s="2"/>
    </row>
    <row r="163" spans="8:8">
      <c r="H163" s="2"/>
    </row>
    <row r="164" spans="8:8">
      <c r="H164" s="2"/>
    </row>
    <row r="165" spans="8:8">
      <c r="H165" s="2"/>
    </row>
    <row r="166" spans="8:8">
      <c r="H166" s="2"/>
    </row>
    <row r="167" spans="8:8">
      <c r="H167" s="2"/>
    </row>
    <row r="168" spans="8:8">
      <c r="H168" s="2"/>
    </row>
    <row r="169" spans="8:8">
      <c r="H169" s="2"/>
    </row>
    <row r="170" spans="8:8">
      <c r="H170" s="2"/>
    </row>
    <row r="171" spans="8:8">
      <c r="H171" s="2"/>
    </row>
    <row r="172" spans="8:8">
      <c r="H172" s="2"/>
    </row>
    <row r="173" spans="8:8">
      <c r="H173" s="2"/>
    </row>
    <row r="174" spans="8:8">
      <c r="H174" s="2"/>
    </row>
    <row r="175" spans="8:8">
      <c r="H175" s="2"/>
    </row>
    <row r="176" spans="8:8">
      <c r="H176" s="2"/>
    </row>
    <row r="177" spans="8:8">
      <c r="H177" s="2"/>
    </row>
    <row r="178" spans="8:8">
      <c r="H178" s="2"/>
    </row>
    <row r="179" spans="8:8">
      <c r="H179" s="2"/>
    </row>
    <row r="180" spans="8:8">
      <c r="H180" s="2"/>
    </row>
    <row r="181" spans="8:8">
      <c r="H181" s="2"/>
    </row>
    <row r="182" spans="8:8">
      <c r="H182" s="2"/>
    </row>
    <row r="183" spans="8:8">
      <c r="H183" s="2"/>
    </row>
    <row r="184" spans="8:8">
      <c r="H184" s="2"/>
    </row>
    <row r="185" spans="8:8">
      <c r="H185" s="2"/>
    </row>
    <row r="186" spans="8:8">
      <c r="H186" s="2"/>
    </row>
    <row r="187" spans="8:8">
      <c r="H187" s="2"/>
    </row>
    <row r="188" spans="8:8">
      <c r="H188" s="2"/>
    </row>
    <row r="189" spans="8:8">
      <c r="H189" s="2"/>
    </row>
    <row r="190" spans="8:8">
      <c r="H190" s="2"/>
    </row>
    <row r="191" spans="8:8">
      <c r="H191" s="2"/>
    </row>
    <row r="192" spans="8:8">
      <c r="H192" s="2"/>
    </row>
    <row r="193" spans="8:8">
      <c r="H193" s="2"/>
    </row>
    <row r="194" spans="8:8">
      <c r="H194" s="2"/>
    </row>
    <row r="195" spans="8:8">
      <c r="H195" s="2"/>
    </row>
    <row r="196" spans="8:8">
      <c r="H196" s="2"/>
    </row>
    <row r="197" spans="8:8">
      <c r="H197" s="2"/>
    </row>
    <row r="198" spans="8:8">
      <c r="H198" s="2"/>
    </row>
    <row r="199" spans="8:8">
      <c r="H199" s="2"/>
    </row>
    <row r="200" spans="8:8">
      <c r="H200" s="2"/>
    </row>
    <row r="201" spans="8:8">
      <c r="H201" s="2"/>
    </row>
    <row r="202" spans="8:8">
      <c r="H202" s="2"/>
    </row>
    <row r="203" spans="8:8">
      <c r="H203" s="2"/>
    </row>
    <row r="204" spans="8:8">
      <c r="H204" s="2"/>
    </row>
  </sheetData>
  <mergeCells count="23">
    <mergeCell ref="D36:F36"/>
    <mergeCell ref="A1:J1"/>
    <mergeCell ref="A2:J2"/>
    <mergeCell ref="A3:J3"/>
    <mergeCell ref="A4:J4"/>
    <mergeCell ref="D34:F34"/>
    <mergeCell ref="D35:F35"/>
    <mergeCell ref="D37:F37"/>
    <mergeCell ref="D39:F39"/>
    <mergeCell ref="D48:F48"/>
    <mergeCell ref="D44:F44"/>
    <mergeCell ref="D43:F43"/>
    <mergeCell ref="D45:F45"/>
    <mergeCell ref="D46:F46"/>
    <mergeCell ref="D87:F87"/>
    <mergeCell ref="D38:F38"/>
    <mergeCell ref="D52:F52"/>
    <mergeCell ref="D47:F47"/>
    <mergeCell ref="D84:F84"/>
    <mergeCell ref="D58:F58"/>
    <mergeCell ref="D57:F57"/>
    <mergeCell ref="D53:F53"/>
    <mergeCell ref="D50:F50"/>
  </mergeCells>
  <pageMargins left="0.45" right="0.45" top="0.75" bottom="0.75" header="0.3" footer="0.3"/>
  <pageSetup orientation="portrait" r:id="rId1"/>
  <headerFooter>
    <oddFooter>&amp;LLGC-PH&amp;RIssued 9/15/20201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DataEntryWS</vt:lpstr>
      <vt:lpstr>SchedofAwards</vt:lpstr>
      <vt:lpstr>DataEntryWS!Print_Area</vt:lpstr>
      <vt:lpstr>SchedofAwards!Print_Area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dc:creator>
  <cp:lastModifiedBy>James Burke</cp:lastModifiedBy>
  <cp:lastPrinted>2021-09-15T15:27:12Z</cp:lastPrinted>
  <dcterms:created xsi:type="dcterms:W3CDTF">2015-10-20T14:23:33Z</dcterms:created>
  <dcterms:modified xsi:type="dcterms:W3CDTF">2021-09-15T21:24:30Z</dcterms:modified>
</cp:coreProperties>
</file>