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et0210\Desktop\Files to upload\SLG\"/>
    </mc:Choice>
  </mc:AlternateContent>
  <xr:revisionPtr revIDLastSave="0" documentId="8_{0D33960F-58F6-4077-8FE7-93C095CCCCB9}" xr6:coauthVersionLast="44" xr6:coauthVersionMax="44" xr10:uidLastSave="{00000000-0000-0000-0000-000000000000}"/>
  <bookViews>
    <workbookView xWindow="-25252" yWindow="-52" windowWidth="25370" windowHeight="14373" activeTab="1" xr2:uid="{00000000-000D-0000-FFFF-FFFF00000000}"/>
  </bookViews>
  <sheets>
    <sheet name="Instructions " sheetId="8" r:id="rId1"/>
    <sheet name="Collection Worksheet" sheetId="1" r:id="rId2"/>
    <sheet name="IMPORT" sheetId="28" state="hidden" r:id="rId3"/>
    <sheet name="2018 Data" sheetId="35" state="hidden" r:id="rId4"/>
    <sheet name="Unit Names" sheetId="32" state="hidden" r:id="rId5"/>
  </sheets>
  <externalReferences>
    <externalReference r:id="rId6"/>
  </externalReferences>
  <definedNames>
    <definedName name="Audit_Dtl">[1]Database!$AC$3:$AP$413</definedName>
    <definedName name="_xlnm.Print_Area" localSheetId="1">'Collection Worksheet'!$A$6:$E$34</definedName>
    <definedName name="_xlnm.Print_Area" localSheetId="4">'Unit Names'!$B$1:$E$45</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1" l="1"/>
  <c r="E55" i="28" l="1"/>
  <c r="C55" i="28"/>
  <c r="A55" i="28"/>
  <c r="F41" i="28"/>
  <c r="F40" i="28"/>
  <c r="F38" i="28"/>
  <c r="F37" i="28"/>
  <c r="F35" i="28"/>
  <c r="F34" i="28"/>
  <c r="F32" i="28"/>
  <c r="F31" i="28"/>
  <c r="F42" i="28"/>
  <c r="F39" i="28"/>
  <c r="F36" i="28"/>
  <c r="F33" i="28"/>
  <c r="H54" i="1"/>
  <c r="H53" i="1"/>
  <c r="H52" i="1"/>
  <c r="H51" i="1"/>
  <c r="H50" i="1"/>
  <c r="H49" i="1"/>
  <c r="H48" i="1"/>
  <c r="H47" i="1"/>
  <c r="H46" i="1"/>
  <c r="H45" i="1"/>
  <c r="H44" i="1"/>
  <c r="H43" i="1"/>
  <c r="E31" i="28" l="1"/>
  <c r="E32" i="28"/>
  <c r="E33" i="28"/>
  <c r="E34" i="28"/>
  <c r="E35" i="28"/>
  <c r="E36" i="28"/>
  <c r="E37" i="28"/>
  <c r="E38" i="28"/>
  <c r="E39" i="28"/>
  <c r="E40" i="28"/>
  <c r="K40" i="28" s="1"/>
  <c r="E41" i="28"/>
  <c r="E42" i="28"/>
  <c r="E30" i="28"/>
  <c r="E29" i="28"/>
  <c r="E28" i="28"/>
  <c r="E27" i="28"/>
  <c r="A39" i="28"/>
  <c r="P39" i="28" s="1"/>
  <c r="B39" i="28"/>
  <c r="C39" i="28"/>
  <c r="A40" i="28"/>
  <c r="P40" i="28" s="1"/>
  <c r="B40" i="28"/>
  <c r="C40" i="28"/>
  <c r="A41" i="28"/>
  <c r="P41" i="28" s="1"/>
  <c r="B41" i="28"/>
  <c r="C41" i="28"/>
  <c r="A42" i="28"/>
  <c r="P42" i="28" s="1"/>
  <c r="B42" i="28"/>
  <c r="C42" i="28"/>
  <c r="A30" i="28"/>
  <c r="P30" i="28" s="1"/>
  <c r="B30" i="28"/>
  <c r="C30" i="28"/>
  <c r="A31" i="28"/>
  <c r="P31" i="28" s="1"/>
  <c r="B31" i="28"/>
  <c r="C31" i="28"/>
  <c r="A32" i="28"/>
  <c r="P32" i="28" s="1"/>
  <c r="B32" i="28"/>
  <c r="C32" i="28"/>
  <c r="A33" i="28"/>
  <c r="P33" i="28" s="1"/>
  <c r="B33" i="28"/>
  <c r="C33" i="28"/>
  <c r="A34" i="28"/>
  <c r="P34" i="28" s="1"/>
  <c r="B34" i="28"/>
  <c r="C34" i="28"/>
  <c r="A35" i="28"/>
  <c r="P35" i="28" s="1"/>
  <c r="B35" i="28"/>
  <c r="C35" i="28"/>
  <c r="A36" i="28"/>
  <c r="P36" i="28" s="1"/>
  <c r="B36" i="28"/>
  <c r="C36" i="28"/>
  <c r="A37" i="28"/>
  <c r="P37" i="28" s="1"/>
  <c r="B37" i="28"/>
  <c r="C37" i="28"/>
  <c r="A38" i="28"/>
  <c r="P38" i="28" s="1"/>
  <c r="B38" i="28"/>
  <c r="C38" i="28"/>
  <c r="C29" i="28"/>
  <c r="B29" i="28"/>
  <c r="A29" i="28"/>
  <c r="P29" i="28" s="1"/>
  <c r="C27" i="28"/>
  <c r="B27" i="28"/>
  <c r="A27" i="28"/>
  <c r="P27" i="28" s="1"/>
  <c r="G54" i="1"/>
  <c r="G53" i="1"/>
  <c r="G52" i="1"/>
  <c r="G51" i="1"/>
  <c r="G50" i="1"/>
  <c r="G49" i="1"/>
  <c r="G48" i="1"/>
  <c r="G47" i="1"/>
  <c r="G46" i="1"/>
  <c r="G45" i="1"/>
  <c r="G44" i="1"/>
  <c r="G43" i="1"/>
  <c r="G42" i="1"/>
  <c r="F30" i="28" s="1"/>
  <c r="K30" i="28" l="1"/>
  <c r="Q30" i="28" s="1"/>
  <c r="K29" i="28"/>
  <c r="Q29" i="28" s="1"/>
  <c r="K27" i="28"/>
  <c r="Q27" i="28" s="1"/>
  <c r="K42" i="28"/>
  <c r="Q42" i="28" s="1"/>
  <c r="K41" i="28"/>
  <c r="G42" i="28" s="1"/>
  <c r="Q40" i="28"/>
  <c r="K39" i="28"/>
  <c r="Q39" i="28" s="1"/>
  <c r="K38" i="28"/>
  <c r="Q38" i="28" s="1"/>
  <c r="K37" i="28"/>
  <c r="K36" i="28"/>
  <c r="Q36" i="28" s="1"/>
  <c r="K35" i="28"/>
  <c r="Q35" i="28" s="1"/>
  <c r="K34" i="28"/>
  <c r="K33" i="28"/>
  <c r="Q33" i="28" s="1"/>
  <c r="K32" i="28"/>
  <c r="K31" i="28"/>
  <c r="Q31" i="28" s="1"/>
  <c r="E57" i="1"/>
  <c r="E43" i="28" s="1"/>
  <c r="E34" i="1"/>
  <c r="E33" i="1"/>
  <c r="E32" i="1"/>
  <c r="E29" i="1"/>
  <c r="E28" i="1"/>
  <c r="E27" i="1"/>
  <c r="E26" i="1"/>
  <c r="E25" i="1"/>
  <c r="E24" i="1"/>
  <c r="E23" i="1"/>
  <c r="E20" i="1"/>
  <c r="E19" i="1"/>
  <c r="E18" i="1"/>
  <c r="E17" i="1"/>
  <c r="E16" i="1"/>
  <c r="E15" i="1"/>
  <c r="E14" i="1"/>
  <c r="E13" i="1"/>
  <c r="E10" i="1"/>
  <c r="E9" i="1"/>
  <c r="E8" i="1"/>
  <c r="E7" i="1"/>
  <c r="F262" i="35"/>
  <c r="G262" i="35"/>
  <c r="H262" i="35"/>
  <c r="I262" i="35"/>
  <c r="J262" i="35"/>
  <c r="K262" i="35"/>
  <c r="L262" i="35"/>
  <c r="M262" i="35"/>
  <c r="N262" i="35"/>
  <c r="O262" i="35"/>
  <c r="P262" i="35"/>
  <c r="Q262" i="35"/>
  <c r="R262" i="35"/>
  <c r="S262" i="35"/>
  <c r="T262" i="35"/>
  <c r="E262" i="35"/>
  <c r="F261" i="35"/>
  <c r="F263" i="35" s="1"/>
  <c r="G261" i="35"/>
  <c r="G263" i="35" s="1"/>
  <c r="H261" i="35"/>
  <c r="H273" i="35" s="1"/>
  <c r="I261" i="35"/>
  <c r="I273" i="35" s="1"/>
  <c r="J261" i="35"/>
  <c r="J273" i="35" s="1"/>
  <c r="K261" i="35"/>
  <c r="K263" i="35" s="1"/>
  <c r="L261" i="35"/>
  <c r="L273" i="35" s="1"/>
  <c r="M261" i="35"/>
  <c r="M273" i="35" s="1"/>
  <c r="N261" i="35"/>
  <c r="N273" i="35" s="1"/>
  <c r="O261" i="35"/>
  <c r="O263" i="35" s="1"/>
  <c r="P261" i="35"/>
  <c r="P263" i="35" s="1"/>
  <c r="Q261" i="35"/>
  <c r="Q263" i="35" s="1"/>
  <c r="R261" i="35"/>
  <c r="R273" i="35" s="1"/>
  <c r="S261" i="35"/>
  <c r="S263" i="35" s="1"/>
  <c r="T261" i="35"/>
  <c r="T273" i="35" s="1"/>
  <c r="F273" i="35"/>
  <c r="G273" i="35"/>
  <c r="K273" i="35"/>
  <c r="O273" i="35"/>
  <c r="P273" i="35"/>
  <c r="Q273" i="35"/>
  <c r="E261" i="35"/>
  <c r="E273" i="35" s="1"/>
  <c r="Q41" i="28" l="1"/>
  <c r="G39" i="28"/>
  <c r="Q32" i="28"/>
  <c r="G33" i="28"/>
  <c r="Q37" i="28"/>
  <c r="G36" i="28"/>
  <c r="Q34" i="28"/>
  <c r="I263" i="35"/>
  <c r="S273" i="35"/>
  <c r="N263" i="35"/>
  <c r="R263" i="35"/>
  <c r="E263" i="35"/>
  <c r="M263" i="35"/>
  <c r="J263" i="35"/>
  <c r="T263" i="35"/>
  <c r="L263" i="35"/>
  <c r="H263" i="35"/>
  <c r="T44" i="28"/>
  <c r="T45" i="28"/>
  <c r="T46" i="28"/>
  <c r="T47" i="28"/>
  <c r="T48" i="28"/>
  <c r="T49" i="28"/>
  <c r="T50" i="28"/>
  <c r="K51" i="28"/>
  <c r="K50" i="28"/>
  <c r="K49" i="28"/>
  <c r="K48" i="28"/>
  <c r="K47" i="28"/>
  <c r="K43" i="28"/>
  <c r="Q43" i="28" s="1"/>
  <c r="C43" i="28"/>
  <c r="A43" i="28"/>
  <c r="E26" i="28"/>
  <c r="E22" i="28"/>
  <c r="E11" i="28"/>
  <c r="G8" i="1"/>
  <c r="G7" i="1"/>
  <c r="G8" i="28"/>
  <c r="G7" i="28"/>
  <c r="E8" i="28"/>
  <c r="E7" i="28"/>
  <c r="C8" i="28"/>
  <c r="B8" i="28"/>
  <c r="A8" i="28"/>
  <c r="C7" i="28"/>
  <c r="B7" i="28"/>
  <c r="A7" i="28"/>
  <c r="F28" i="28"/>
  <c r="D3" i="1"/>
  <c r="K28" i="28"/>
  <c r="Q28" i="28" s="1"/>
  <c r="A28" i="28"/>
  <c r="B28" i="28"/>
  <c r="C28" i="28"/>
  <c r="G26" i="28"/>
  <c r="G25" i="28"/>
  <c r="G24" i="28"/>
  <c r="G23" i="28"/>
  <c r="G22" i="28"/>
  <c r="G21" i="28"/>
  <c r="G20" i="28"/>
  <c r="G19" i="28"/>
  <c r="G18" i="28"/>
  <c r="G17" i="28"/>
  <c r="G16" i="28"/>
  <c r="G15" i="28"/>
  <c r="G14" i="28"/>
  <c r="G13" i="28"/>
  <c r="G12" i="28"/>
  <c r="G11" i="28"/>
  <c r="G10" i="28"/>
  <c r="G9" i="28"/>
  <c r="E25" i="28"/>
  <c r="E24" i="28"/>
  <c r="E18" i="28"/>
  <c r="E19" i="28"/>
  <c r="E20" i="28"/>
  <c r="E21" i="28"/>
  <c r="E23" i="28"/>
  <c r="E17" i="28"/>
  <c r="E10" i="28"/>
  <c r="E12" i="28"/>
  <c r="E13" i="28"/>
  <c r="E14" i="28"/>
  <c r="E15" i="28"/>
  <c r="E16" i="28"/>
  <c r="E9" i="28"/>
  <c r="A25" i="28"/>
  <c r="B25" i="28"/>
  <c r="C25" i="28"/>
  <c r="A26" i="28"/>
  <c r="B26" i="28"/>
  <c r="C26" i="28"/>
  <c r="C24" i="28"/>
  <c r="B24" i="28"/>
  <c r="A24" i="28"/>
  <c r="A18" i="28"/>
  <c r="B18" i="28"/>
  <c r="C18" i="28"/>
  <c r="A19" i="28"/>
  <c r="B19" i="28"/>
  <c r="C19" i="28"/>
  <c r="A20" i="28"/>
  <c r="B20" i="28"/>
  <c r="C20" i="28"/>
  <c r="A21" i="28"/>
  <c r="B21" i="28"/>
  <c r="C21" i="28"/>
  <c r="A22" i="28"/>
  <c r="B22" i="28"/>
  <c r="C22" i="28"/>
  <c r="A23" i="28"/>
  <c r="B23" i="28"/>
  <c r="C23" i="28"/>
  <c r="C17" i="28"/>
  <c r="B17" i="28"/>
  <c r="A17" i="28"/>
  <c r="A10" i="28"/>
  <c r="B10" i="28"/>
  <c r="C10" i="28"/>
  <c r="A11" i="28"/>
  <c r="B11" i="28"/>
  <c r="C11" i="28"/>
  <c r="A12" i="28"/>
  <c r="B12" i="28"/>
  <c r="C12" i="28"/>
  <c r="A13" i="28"/>
  <c r="B13" i="28"/>
  <c r="C13" i="28"/>
  <c r="A14" i="28"/>
  <c r="B14" i="28"/>
  <c r="C14" i="28"/>
  <c r="A15" i="28"/>
  <c r="B15" i="28"/>
  <c r="C15" i="28"/>
  <c r="A16" i="28"/>
  <c r="B16" i="28"/>
  <c r="C16" i="28"/>
  <c r="C9" i="28"/>
  <c r="B9" i="28"/>
  <c r="A9" i="28"/>
  <c r="B6" i="28"/>
  <c r="B5" i="28"/>
  <c r="C2" i="28"/>
  <c r="G6" i="28"/>
  <c r="G5" i="28"/>
  <c r="A6" i="28"/>
  <c r="A5" i="28"/>
  <c r="C5" i="28"/>
  <c r="C6" i="28"/>
  <c r="D2" i="28"/>
  <c r="E2" i="28" s="1"/>
  <c r="E6" i="28"/>
  <c r="E5" i="28"/>
  <c r="T6" i="28" l="1"/>
  <c r="P6" i="28"/>
  <c r="T14" i="28"/>
  <c r="P14" i="28"/>
  <c r="T11" i="28"/>
  <c r="P11" i="28"/>
  <c r="T18" i="28"/>
  <c r="P18" i="28"/>
  <c r="T28" i="28"/>
  <c r="P43" i="28"/>
  <c r="T21" i="28"/>
  <c r="P21" i="28"/>
  <c r="T16" i="28"/>
  <c r="P16" i="28"/>
  <c r="T23" i="28"/>
  <c r="P23" i="28"/>
  <c r="T24" i="28"/>
  <c r="P24" i="28"/>
  <c r="T25" i="28"/>
  <c r="P25" i="28"/>
  <c r="T7" i="28"/>
  <c r="P7" i="28"/>
  <c r="T13" i="28"/>
  <c r="P13" i="28"/>
  <c r="T20" i="28"/>
  <c r="P20" i="28"/>
  <c r="T26" i="28"/>
  <c r="P26" i="28"/>
  <c r="T10" i="28"/>
  <c r="P10" i="28"/>
  <c r="T15" i="28"/>
  <c r="P15" i="28"/>
  <c r="T17" i="28"/>
  <c r="P17" i="28"/>
  <c r="T22" i="28"/>
  <c r="P22" i="28"/>
  <c r="T8" i="28"/>
  <c r="P8" i="28"/>
  <c r="T9" i="28"/>
  <c r="P9" i="28"/>
  <c r="T5" i="28"/>
  <c r="P5" i="28"/>
  <c r="T12" i="28"/>
  <c r="P12" i="28"/>
  <c r="T19" i="28"/>
  <c r="P19" i="28"/>
  <c r="T27" i="28"/>
  <c r="P28" i="28"/>
  <c r="K26" i="28"/>
  <c r="Q26" i="28" s="1"/>
  <c r="K25" i="28"/>
  <c r="Q25" i="28" s="1"/>
  <c r="K24" i="28"/>
  <c r="Q24" i="28" s="1"/>
  <c r="K23" i="28"/>
  <c r="Q23" i="28" s="1"/>
  <c r="K22" i="28"/>
  <c r="Q22" i="28" s="1"/>
  <c r="K21" i="28"/>
  <c r="Q21" i="28" s="1"/>
  <c r="K20" i="28"/>
  <c r="Q20" i="28" s="1"/>
  <c r="K19" i="28"/>
  <c r="Q19" i="28" s="1"/>
  <c r="K18" i="28"/>
  <c r="Q18" i="28" s="1"/>
  <c r="K17" i="28"/>
  <c r="Q17" i="28" s="1"/>
  <c r="K16" i="28"/>
  <c r="Q16" i="28" s="1"/>
  <c r="K15" i="28"/>
  <c r="F15" i="28" s="1"/>
  <c r="K14" i="28"/>
  <c r="F14" i="28" s="1"/>
  <c r="K13" i="28"/>
  <c r="F13" i="28" s="1"/>
  <c r="K12" i="28"/>
  <c r="F12" i="28" s="1"/>
  <c r="K11" i="28"/>
  <c r="F11" i="28" s="1"/>
  <c r="K10" i="28"/>
  <c r="F10" i="28" s="1"/>
  <c r="K9" i="28"/>
  <c r="Q9" i="28" s="1"/>
  <c r="K8" i="28"/>
  <c r="Q8" i="28" s="1"/>
  <c r="K7" i="28"/>
  <c r="Q7" i="28" s="1"/>
  <c r="K6" i="28"/>
  <c r="F6" i="28" s="1"/>
  <c r="K5" i="28"/>
  <c r="F5" i="28" s="1"/>
  <c r="Q5" i="28" l="1"/>
  <c r="Q15" i="28"/>
  <c r="Q14" i="28"/>
  <c r="Q13" i="28"/>
  <c r="Q12" i="28"/>
  <c r="Q11" i="28"/>
  <c r="Q10" i="28"/>
  <c r="Q6" i="28"/>
</calcChain>
</file>

<file path=xl/sharedStrings.xml><?xml version="1.0" encoding="utf-8"?>
<sst xmlns="http://schemas.openxmlformats.org/spreadsheetml/2006/main" count="811" uniqueCount="678">
  <si>
    <t xml:space="preserve">Unit Number:      </t>
  </si>
  <si>
    <t>Line #</t>
  </si>
  <si>
    <t>Description of Requested Amount from Audited Financial Statements</t>
  </si>
  <si>
    <t>Error Messages</t>
  </si>
  <si>
    <t>Notes</t>
  </si>
  <si>
    <t>Upload Amounts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</si>
  <si>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</si>
  <si>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</si>
  <si>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</si>
  <si>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</si>
  <si>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</si>
  <si>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</si>
  <si>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</si>
  <si>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</si>
  <si>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</si>
  <si>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</si>
  <si>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</si>
  <si>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</si>
  <si>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</si>
  <si>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</si>
  <si>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</si>
  <si>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</si>
  <si>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</si>
  <si>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Albemarle Hospital Authority</t>
  </si>
  <si>
    <t>Carolinaeast Health System</t>
  </si>
  <si>
    <t>Carteret County General Hospital</t>
  </si>
  <si>
    <t>Catawba Valley Medical Center</t>
  </si>
  <si>
    <t>Charlotte-Mecklenburg Hospital Authority</t>
  </si>
  <si>
    <t>Cleveland County Healthcare System</t>
  </si>
  <si>
    <t>Columbus County Regional Hospital</t>
  </si>
  <si>
    <t>Duplin General Hospital</t>
  </si>
  <si>
    <t>Granville County Medical Center</t>
  </si>
  <si>
    <t>Harnett Health System, Inc.</t>
  </si>
  <si>
    <t>Haywood Regional Medical Center</t>
  </si>
  <si>
    <t>Henderson County Hospital Corporation</t>
  </si>
  <si>
    <t>J Arthur Dosher Memorial Hospital</t>
  </si>
  <si>
    <t>Johnston Memorial Hospital Authority</t>
  </si>
  <si>
    <t>Nash Healthcare Systems</t>
  </si>
  <si>
    <t>New Hanover Regional Medical Center</t>
  </si>
  <si>
    <t>Onslow Co Hospital Authority</t>
  </si>
  <si>
    <t>Sampson Regional Medical Center, Inc.</t>
  </si>
  <si>
    <t>Stokes/Reynolds Memorial Hospital</t>
  </si>
  <si>
    <t>Union Regional Medical Center</t>
  </si>
  <si>
    <t>Wilkes Regional Medical Center</t>
  </si>
  <si>
    <t>Errors</t>
  </si>
  <si>
    <t>Yes</t>
  </si>
  <si>
    <t>No</t>
  </si>
  <si>
    <t>LGC USE</t>
  </si>
  <si>
    <t>Statement</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</si>
  <si>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</si>
  <si>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</si>
  <si>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</si>
  <si>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Bus - Unrestricted Cash &amp; Investments</t>
  </si>
  <si>
    <t>Bus - Restricted Cash &amp; Investments</t>
  </si>
  <si>
    <t>Comb-Proprietary Funds- Inventories &amp; Prepaids in Curr Assets</t>
  </si>
  <si>
    <t>CCH Unit Type</t>
  </si>
  <si>
    <t>CCH Unit Code</t>
  </si>
  <si>
    <t>All cash and investments (unit-wide, w/ fiduciary fds, &amp; restricted cash)</t>
  </si>
  <si>
    <t>Select Your Unit's Name from the drop down box in cell D2</t>
  </si>
  <si>
    <t>502</t>
  </si>
  <si>
    <t>503</t>
  </si>
  <si>
    <t>998</t>
  </si>
  <si>
    <t>999</t>
  </si>
  <si>
    <t>Unit Data Input Worksheet - Hospital</t>
  </si>
  <si>
    <t>Fund Statements - Enterprise and Fiduciary</t>
  </si>
  <si>
    <t>Total Gross Capital Assets - without accumulated depreciation</t>
  </si>
  <si>
    <t>Combined Totals of all Proprietary Funds - Amount of Inventories and Prepaids in current assets</t>
  </si>
  <si>
    <r>
      <t xml:space="preserve">Combined Totals of all Proprietary Funds - Total </t>
    </r>
    <r>
      <rPr>
        <b/>
        <sz val="11"/>
        <color indexed="8"/>
        <rFont val="Calibri"/>
        <family val="2"/>
      </rPr>
      <t>Current</t>
    </r>
    <r>
      <rPr>
        <sz val="11"/>
        <color theme="1"/>
        <rFont val="Calibri"/>
        <family val="2"/>
        <scheme val="minor"/>
      </rPr>
      <t xml:space="preserve"> Assets less any restricted assets (normally restricted cash)</t>
    </r>
  </si>
  <si>
    <t>Unrestricted Cash &amp; Investments - all but exclude "Held by Trustee" or "3rd party restricted"</t>
  </si>
  <si>
    <t>Net Patient Accounts Receivable</t>
  </si>
  <si>
    <r>
      <t xml:space="preserve">Total Long-term debt (non current portion only) - </t>
    </r>
    <r>
      <rPr>
        <sz val="11"/>
        <color indexed="10"/>
        <rFont val="Calibri"/>
        <family val="2"/>
      </rPr>
      <t>enter as a positive</t>
    </r>
  </si>
  <si>
    <t>Unrestricted fund equity or net position</t>
  </si>
  <si>
    <t>Combined Totals from all Proprietary Funds</t>
  </si>
  <si>
    <t>Combined Totals of all proprietary Funds - Depreciation &amp; Amortization Expense</t>
  </si>
  <si>
    <t>Net Patient Revenues</t>
  </si>
  <si>
    <t>Total Operating Revenues</t>
  </si>
  <si>
    <r>
      <t xml:space="preserve">Total Operating Expenses. May include Interest Expense - </t>
    </r>
    <r>
      <rPr>
        <sz val="11"/>
        <color indexed="10"/>
        <rFont val="Calibri"/>
        <family val="2"/>
      </rPr>
      <t>Enter as a positive</t>
    </r>
  </si>
  <si>
    <r>
      <t xml:space="preserve">Interest Expense - </t>
    </r>
    <r>
      <rPr>
        <sz val="11"/>
        <color indexed="10"/>
        <rFont val="Calibri"/>
        <family val="2"/>
      </rPr>
      <t xml:space="preserve">Enter as a positive </t>
    </r>
  </si>
  <si>
    <t xml:space="preserve">Capital Contributions </t>
  </si>
  <si>
    <t>Change in Net Position</t>
  </si>
  <si>
    <t>Statement of Cash Flows</t>
  </si>
  <si>
    <t>Combined Totals of all proprietary Funds - Cash Flow from Operating Activities</t>
  </si>
  <si>
    <t>Capital Outlays</t>
  </si>
  <si>
    <t>Principal Paid - Long-term Debt</t>
  </si>
  <si>
    <t>Northern Hospital District of Surry County</t>
  </si>
  <si>
    <t>Watauga Medical Center, Inc. dba Appalachian Regional Healthcare System</t>
  </si>
  <si>
    <t xml:space="preserve">Combined Totals of all Proprietary Funds - Depreciation &amp; Amortization Expense </t>
  </si>
  <si>
    <t>Combined Totals of all Proprietary Funds - Cash Flow from Operating</t>
  </si>
  <si>
    <t>Hospital-EF- Unrestricted Cash &amp; Invest</t>
  </si>
  <si>
    <t>Hospital-EF - Patient A/Rec, net</t>
  </si>
  <si>
    <t>Hospital-EF- Total Gross Capital Assets (BS), w/o acc. dep.</t>
  </si>
  <si>
    <t xml:space="preserve">Hospital-EF- Total LT Debt (non current portion only) (BS) </t>
  </si>
  <si>
    <t>Hospital-EF- Unrestricted Fund Equity/Net Position</t>
  </si>
  <si>
    <t>Hospital-EF- Principal Paid on LTD (SCF)</t>
  </si>
  <si>
    <t>Hospital-EF- Net Patient Revenue (IS)</t>
  </si>
  <si>
    <t>Hospital-EF- Interest expenses (IS)</t>
  </si>
  <si>
    <t>992</t>
  </si>
  <si>
    <t>Type of hospital 1=159-39 2=131E 3=131E-40</t>
  </si>
  <si>
    <t>993</t>
  </si>
  <si>
    <t>Hospital - Budget required if .02</t>
  </si>
  <si>
    <t>Contract Required if .03</t>
  </si>
  <si>
    <t>994</t>
  </si>
  <si>
    <t>Revenue, Expenses, Changes in Net Position</t>
  </si>
  <si>
    <t>Net Position</t>
  </si>
  <si>
    <t>Cash Flows</t>
  </si>
  <si>
    <t>Comb-Proprietary Funds-Current Assets less any restricted assets.  Do not include deferred outflows.</t>
  </si>
  <si>
    <t>Comb-Proprietary Funds -  Current Liabilities</t>
  </si>
  <si>
    <t>Hospital-EF - Total Operating Revenues</t>
  </si>
  <si>
    <t xml:space="preserve">Hospital-EF- Total Operating Expenses. May include Interest Exp. </t>
  </si>
  <si>
    <t>Hospital-EF- Capital contributions (only positive)</t>
  </si>
  <si>
    <t>Hospital-EF- Change in Net Position</t>
  </si>
  <si>
    <t>Hospital-EF- Capital Outlays</t>
  </si>
  <si>
    <t>If your unit is not on the Drop Down list in cell D2 please select the blank space at the top of the drop down list in cell D2 and enter your units name here and complete the worksheet</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</si>
  <si>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</si>
  <si>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r>
      <t>Type of hospital 1=</t>
    </r>
    <r>
      <rPr>
        <b/>
        <sz val="11"/>
        <rFont val="Calibri"/>
        <family val="2"/>
      </rPr>
      <t>159-39</t>
    </r>
    <r>
      <rPr>
        <sz val="11"/>
        <rFont val="Calibri"/>
        <family val="2"/>
      </rPr>
      <t xml:space="preserve"> 2=</t>
    </r>
    <r>
      <rPr>
        <b/>
        <sz val="11"/>
        <rFont val="Calibri"/>
        <family val="2"/>
      </rPr>
      <t xml:space="preserve">131E </t>
    </r>
    <r>
      <rPr>
        <sz val="11"/>
        <rFont val="Calibri"/>
        <family val="2"/>
      </rPr>
      <t>3=</t>
    </r>
    <r>
      <rPr>
        <b/>
        <sz val="11"/>
        <rFont val="Calibri"/>
        <family val="2"/>
      </rPr>
      <t>131E-40</t>
    </r>
  </si>
  <si>
    <t>Pension Notes</t>
  </si>
  <si>
    <t>Use on upload template</t>
  </si>
  <si>
    <t>CCH 4</t>
  </si>
  <si>
    <t>CCH 5</t>
  </si>
  <si>
    <t>CCH 6</t>
  </si>
  <si>
    <t>CCH 7</t>
  </si>
  <si>
    <t>CCH 9</t>
  </si>
  <si>
    <t>CCH 11</t>
  </si>
  <si>
    <t>CCH 12</t>
  </si>
  <si>
    <t>CCH 13</t>
  </si>
  <si>
    <t>CCH 14</t>
  </si>
  <si>
    <t>CCH 16</t>
  </si>
  <si>
    <t>CCH 17</t>
  </si>
  <si>
    <t>CCH 19</t>
  </si>
  <si>
    <t>CCH 20</t>
  </si>
  <si>
    <t>CCH 21</t>
  </si>
  <si>
    <t>CCH 22</t>
  </si>
  <si>
    <t>CCH 23</t>
  </si>
  <si>
    <t>CCH 31</t>
  </si>
  <si>
    <t>CCH 32</t>
  </si>
  <si>
    <t>CCH 33</t>
  </si>
  <si>
    <t>CCH 34</t>
  </si>
  <si>
    <t>CCH 35</t>
  </si>
  <si>
    <t>CCH 36</t>
  </si>
  <si>
    <t>CCH 37</t>
  </si>
  <si>
    <t>CCH 38</t>
  </si>
  <si>
    <t>CCH 39</t>
  </si>
  <si>
    <t>CCH 40</t>
  </si>
  <si>
    <t>CCH 41</t>
  </si>
  <si>
    <t>CCH 43</t>
  </si>
  <si>
    <t>CCH 44</t>
  </si>
  <si>
    <t>CCH 45</t>
  </si>
  <si>
    <t>CCH 46</t>
  </si>
  <si>
    <t>CCH 47</t>
  </si>
  <si>
    <t>CCH 48</t>
  </si>
  <si>
    <t>CCH 49</t>
  </si>
  <si>
    <t>CCH 50</t>
  </si>
  <si>
    <t>CCH 51</t>
  </si>
  <si>
    <t>CCH 52</t>
  </si>
  <si>
    <t>CCH 53</t>
  </si>
  <si>
    <t>CCH 54</t>
  </si>
  <si>
    <t>CCH 55</t>
  </si>
  <si>
    <t>CCH 61</t>
  </si>
  <si>
    <t>CCH 80</t>
  </si>
  <si>
    <t>CCH 81</t>
  </si>
  <si>
    <t>CCH 82</t>
  </si>
  <si>
    <t>CCH 83</t>
  </si>
  <si>
    <t>CCH 84</t>
  </si>
  <si>
    <t>CCH 85</t>
  </si>
  <si>
    <t>CCH 88</t>
  </si>
  <si>
    <t>CCH 89</t>
  </si>
  <si>
    <t>CCH 90</t>
  </si>
  <si>
    <t>CCH 91</t>
  </si>
  <si>
    <t>CCH 92</t>
  </si>
  <si>
    <t>CCH 93</t>
  </si>
  <si>
    <t>CCH 94</t>
  </si>
  <si>
    <t>CCH 97</t>
  </si>
  <si>
    <t>CCH 98</t>
  </si>
  <si>
    <t>CCH 99</t>
  </si>
  <si>
    <t>CCH 100</t>
  </si>
  <si>
    <t>CCH 101</t>
  </si>
  <si>
    <t>CCH 102</t>
  </si>
  <si>
    <t>CCH 103</t>
  </si>
  <si>
    <t>CCH 104</t>
  </si>
  <si>
    <t>CCH 107</t>
  </si>
  <si>
    <t>CCH 108</t>
  </si>
  <si>
    <t>CCH 147</t>
  </si>
  <si>
    <t>CCH 148</t>
  </si>
  <si>
    <t>CCH 149</t>
  </si>
  <si>
    <t>CCH 150</t>
  </si>
  <si>
    <t>CCH 171</t>
  </si>
  <si>
    <t>CCH 191</t>
  </si>
  <si>
    <t>CCH 192</t>
  </si>
  <si>
    <t>CCH 193</t>
  </si>
  <si>
    <t>CCH 194</t>
  </si>
  <si>
    <t>CCH 231</t>
  </si>
  <si>
    <t>CCH 251</t>
  </si>
  <si>
    <t>CCH 252</t>
  </si>
  <si>
    <t>CCH 253</t>
  </si>
  <si>
    <t>CCH 254</t>
  </si>
  <si>
    <t>CCH 255</t>
  </si>
  <si>
    <t>CCH 274</t>
  </si>
  <si>
    <t>CCH 294</t>
  </si>
  <si>
    <t>CCH 314</t>
  </si>
  <si>
    <t>CCH 315</t>
  </si>
  <si>
    <t>CCH 316</t>
  </si>
  <si>
    <t>CCH 320</t>
  </si>
  <si>
    <t>CCH 321</t>
  </si>
  <si>
    <t>CCH 322</t>
  </si>
  <si>
    <t>CCH 323</t>
  </si>
  <si>
    <t>CCH 324</t>
  </si>
  <si>
    <t>CCH 325</t>
  </si>
  <si>
    <t>CCH 326</t>
  </si>
  <si>
    <t>CCH 327</t>
  </si>
  <si>
    <t>CCH 328</t>
  </si>
  <si>
    <t>CCH 330</t>
  </si>
  <si>
    <t>CCH 331</t>
  </si>
  <si>
    <t>CCH 332</t>
  </si>
  <si>
    <t>CCH 333</t>
  </si>
  <si>
    <t>CCH 334</t>
  </si>
  <si>
    <t>CCH 335</t>
  </si>
  <si>
    <t>CCH 336</t>
  </si>
  <si>
    <t>CCH 337</t>
  </si>
  <si>
    <t>CCH 338</t>
  </si>
  <si>
    <t>CCH 339</t>
  </si>
  <si>
    <t>CCH 340</t>
  </si>
  <si>
    <t>CCH 341</t>
  </si>
  <si>
    <t>CCH 342</t>
  </si>
  <si>
    <t>CCH 343</t>
  </si>
  <si>
    <t>CCH 344</t>
  </si>
  <si>
    <t>CCH 346</t>
  </si>
  <si>
    <t>CCH 347</t>
  </si>
  <si>
    <t>CCH 349</t>
  </si>
  <si>
    <t>CCH 350</t>
  </si>
  <si>
    <t>CCH 351</t>
  </si>
  <si>
    <t>CCH 352</t>
  </si>
  <si>
    <t>CCH 353</t>
  </si>
  <si>
    <t>CCH 354</t>
  </si>
  <si>
    <t>CCH 357</t>
  </si>
  <si>
    <t>CCH 359</t>
  </si>
  <si>
    <t>CCH 360</t>
  </si>
  <si>
    <t>CCH 361</t>
  </si>
  <si>
    <t>CCH 362</t>
  </si>
  <si>
    <t>CCH 363</t>
  </si>
  <si>
    <t>CCH 364</t>
  </si>
  <si>
    <t>CCH 365</t>
  </si>
  <si>
    <t>CCH 366</t>
  </si>
  <si>
    <t>CCH 367</t>
  </si>
  <si>
    <t>CCH 368</t>
  </si>
  <si>
    <t>CCH 369</t>
  </si>
  <si>
    <t>CCH 370</t>
  </si>
  <si>
    <t>CCH 371</t>
  </si>
  <si>
    <t>CCH 373</t>
  </si>
  <si>
    <t>CCH 375</t>
  </si>
  <si>
    <t>CCH 376</t>
  </si>
  <si>
    <t>CCH 377</t>
  </si>
  <si>
    <t>CCH 378</t>
  </si>
  <si>
    <t>CCH 379</t>
  </si>
  <si>
    <t>CCH 380</t>
  </si>
  <si>
    <t>CCH 381</t>
  </si>
  <si>
    <t>CCH 382</t>
  </si>
  <si>
    <t>CCH 383</t>
  </si>
  <si>
    <t>CCH 384</t>
  </si>
  <si>
    <t>CCH 385</t>
  </si>
  <si>
    <t>CCH 386</t>
  </si>
  <si>
    <t>CCH 387</t>
  </si>
  <si>
    <t>CCH 388</t>
  </si>
  <si>
    <t>CCH 389</t>
  </si>
  <si>
    <t>CCH 391</t>
  </si>
  <si>
    <t>CCH 500</t>
  </si>
  <si>
    <t>CCH 501</t>
  </si>
  <si>
    <t>CCH 502</t>
  </si>
  <si>
    <t>CCH 503</t>
  </si>
  <si>
    <t>CCH 504</t>
  </si>
  <si>
    <t>CCH 505</t>
  </si>
  <si>
    <t>CCH 506</t>
  </si>
  <si>
    <t>CCH 507</t>
  </si>
  <si>
    <t>CCH 508</t>
  </si>
  <si>
    <t>CCH 509</t>
  </si>
  <si>
    <t>CCH 510</t>
  </si>
  <si>
    <t>CCH 511</t>
  </si>
  <si>
    <t>CCH 512</t>
  </si>
  <si>
    <t>CCH 513</t>
  </si>
  <si>
    <t>CCH 514</t>
  </si>
  <si>
    <t>CCH 515</t>
  </si>
  <si>
    <t>CCH 516</t>
  </si>
  <si>
    <t>CCH 517</t>
  </si>
  <si>
    <t>CCH 518</t>
  </si>
  <si>
    <t>CCH 519</t>
  </si>
  <si>
    <t>CCH 520</t>
  </si>
  <si>
    <t>CCH 521</t>
  </si>
  <si>
    <t>CCH 522</t>
  </si>
  <si>
    <t>CCH 523</t>
  </si>
  <si>
    <t>CCH 524</t>
  </si>
  <si>
    <t>CCH 525</t>
  </si>
  <si>
    <t>CCH 526</t>
  </si>
  <si>
    <t>CCH 527</t>
  </si>
  <si>
    <t>CCH 528</t>
  </si>
  <si>
    <t>CCH 529</t>
  </si>
  <si>
    <t>CCH 530</t>
  </si>
  <si>
    <t>CCH 531</t>
  </si>
  <si>
    <t>CCH 532</t>
  </si>
  <si>
    <t>CCH 533</t>
  </si>
  <si>
    <t>CCH 534</t>
  </si>
  <si>
    <t>CCH 535</t>
  </si>
  <si>
    <t>CCH 536</t>
  </si>
  <si>
    <t>CCH 537</t>
  </si>
  <si>
    <t>CCH 538</t>
  </si>
  <si>
    <t>CCH 539</t>
  </si>
  <si>
    <t>CCH 540</t>
  </si>
  <si>
    <t>CCH 541</t>
  </si>
  <si>
    <t>CCH 542</t>
  </si>
  <si>
    <t>CCH 543</t>
  </si>
  <si>
    <t>CCH 544</t>
  </si>
  <si>
    <t>CCH 545</t>
  </si>
  <si>
    <t>CCH 546</t>
  </si>
  <si>
    <t>CCH 547</t>
  </si>
  <si>
    <t>CCH 548</t>
  </si>
  <si>
    <t>CCH 549</t>
  </si>
  <si>
    <t>CCH 550</t>
  </si>
  <si>
    <t>CCH 551</t>
  </si>
  <si>
    <t>CCH 552</t>
  </si>
  <si>
    <t>CCH 553</t>
  </si>
  <si>
    <t>CCH 554</t>
  </si>
  <si>
    <t>CCH 555</t>
  </si>
  <si>
    <t>CCH 556</t>
  </si>
  <si>
    <t>CCH 557</t>
  </si>
  <si>
    <t>CCH 558</t>
  </si>
  <si>
    <t>CCH 559</t>
  </si>
  <si>
    <t>CCH 560</t>
  </si>
  <si>
    <t>CCH 561</t>
  </si>
  <si>
    <t>CCH 562</t>
  </si>
  <si>
    <t>CCH 563</t>
  </si>
  <si>
    <t>CCH 564</t>
  </si>
  <si>
    <t>CCH 565</t>
  </si>
  <si>
    <t>CCH 566</t>
  </si>
  <si>
    <t>CCH 567</t>
  </si>
  <si>
    <t>CCH 568</t>
  </si>
  <si>
    <t>CCH 569</t>
  </si>
  <si>
    <t>CCH 570</t>
  </si>
  <si>
    <t>CCH 571</t>
  </si>
  <si>
    <t>CCH 572</t>
  </si>
  <si>
    <t>CCH 573</t>
  </si>
  <si>
    <t>CCH 574</t>
  </si>
  <si>
    <t>CCH 992</t>
  </si>
  <si>
    <t>CCH 993</t>
  </si>
  <si>
    <t>CCH 994</t>
  </si>
  <si>
    <t>CCH 998</t>
  </si>
  <si>
    <t>CCH 999</t>
  </si>
  <si>
    <t>Gen  Fund - Current  Liabilities</t>
  </si>
  <si>
    <t>Gen Fund - deferred inflows derived from Cash Receipts</t>
  </si>
  <si>
    <t>Gen Fund - Encumbrances</t>
  </si>
  <si>
    <t>Gen Fund - Nonspendable</t>
  </si>
  <si>
    <t>Gen Fund - Total Fund Balance per report</t>
  </si>
  <si>
    <t>Gen Fund - Powell Bill in FB</t>
  </si>
  <si>
    <t>Comb-Proprietary Funds- Current Assets w/o Inv &amp; Ppds</t>
  </si>
  <si>
    <t>Comb-Proprietary-Current Assets less restricted assets and deferred outflows</t>
  </si>
  <si>
    <t>C-EF- Current liabilities (Inc. Def Rev, Excl. BANs &amp; Comp Abs)</t>
  </si>
  <si>
    <t>Gen Fund - Total Revenue</t>
  </si>
  <si>
    <t>Gen Fund - Transfers In</t>
  </si>
  <si>
    <t>Gen Fund - Total Expenditures</t>
  </si>
  <si>
    <t>Gen Fund - Transfers Out</t>
  </si>
  <si>
    <t>Gen Fund - Proceeds from LTD</t>
  </si>
  <si>
    <t>Gen Fund - Other items</t>
  </si>
  <si>
    <t>Gen Fund - Change in Fund Balance</t>
  </si>
  <si>
    <t>Combined Total of all Proprietary Funds - Change in Net Position</t>
  </si>
  <si>
    <t>Hospital/MH -EF - Patient A/Rec, net</t>
  </si>
  <si>
    <t>Hospital/MH -EF- Total Gross Capital Assets (BS), w/o acc. dep.</t>
  </si>
  <si>
    <t>WS-EF- Current Assets (unrestricted, excl. inventory and prepaids)</t>
  </si>
  <si>
    <t xml:space="preserve">WS - Total Current Assets </t>
  </si>
  <si>
    <t xml:space="preserve">WS - Select Current Liabilities </t>
  </si>
  <si>
    <t>Electric-EF- Current Assets (unrestricted, excl. inventory and prepaids)</t>
  </si>
  <si>
    <t xml:space="preserve">Electric - Total Current Assets </t>
  </si>
  <si>
    <t>Electric - Select Current Liabilities</t>
  </si>
  <si>
    <t>WS - Depreciation &amp; Amortization Exp.</t>
  </si>
  <si>
    <t>WS - Change in Net Position</t>
  </si>
  <si>
    <t>WS - Cash Flow from Operating Activities</t>
  </si>
  <si>
    <t>Electric - Depreciation and Amortization Exp.</t>
  </si>
  <si>
    <t>Electric - Change in Net Position</t>
  </si>
  <si>
    <t>Electric Net Transfers in(out) to GF</t>
  </si>
  <si>
    <t>Electric - Cash Flow from Operating Activities</t>
  </si>
  <si>
    <t>Tax Collection Rate - Unit Wide</t>
  </si>
  <si>
    <t>WS - Unrestricted Cash &amp; Investments</t>
  </si>
  <si>
    <t>WS - Customer AR Net</t>
  </si>
  <si>
    <t>WS-EF- Total LT Debt (ST &amp;LT; External debt only; No Comp Abs, Pension, OPEB)</t>
  </si>
  <si>
    <t>WS - Total Net Position</t>
  </si>
  <si>
    <t>WS - Total Operating Revenue</t>
  </si>
  <si>
    <t>WS - Total Operating Expenses</t>
  </si>
  <si>
    <t>WS - Charges for Services</t>
  </si>
  <si>
    <t>WS - Interest Expense</t>
  </si>
  <si>
    <t>Electric - Unrestricted Cash &amp; Investments</t>
  </si>
  <si>
    <t>Electric - Customer AR Net</t>
  </si>
  <si>
    <t>Electric - Gross Capital Assets</t>
  </si>
  <si>
    <t>Electric - Total Operating Revenues</t>
  </si>
  <si>
    <t>Electric - Total Operating Expenses</t>
  </si>
  <si>
    <t>Electric - Charges for Services</t>
  </si>
  <si>
    <t>Electric - Interest Expense</t>
  </si>
  <si>
    <t>Electric - Electrical Power Purchases</t>
  </si>
  <si>
    <t>Electric - Principal Paid - Cash Flow</t>
  </si>
  <si>
    <t>Electric - Capital Outlay - Cash Flow</t>
  </si>
  <si>
    <t>Tax collection Rate - Excluding Vehicles</t>
  </si>
  <si>
    <t>Tax Collection Rate - Vehicles</t>
  </si>
  <si>
    <t>Hospital/MH -EF - Total Operating Revenues</t>
  </si>
  <si>
    <t xml:space="preserve">Hospital/MH -EF- Total Operating Expenses. May include Interest Exp. </t>
  </si>
  <si>
    <t xml:space="preserve">Counties Only- Local Current Expense to BOEs </t>
  </si>
  <si>
    <t xml:space="preserve">Counties Only- Capital Outlay Contribution to BOEs </t>
  </si>
  <si>
    <t xml:space="preserve">BOE Only-- Local Current Exp. Revenue from County. </t>
  </si>
  <si>
    <t xml:space="preserve">BOE- Only-- Capital outlay revenue from county (GF, SRF, CPF) </t>
  </si>
  <si>
    <t>Gov - Debt P &amp; I</t>
  </si>
  <si>
    <t>WS - Capital Contributions</t>
  </si>
  <si>
    <t>Electric - Capital Contributions</t>
  </si>
  <si>
    <t>Combined Totals of all Proprietary Funds - Capital Contributions</t>
  </si>
  <si>
    <t>GF- Total cash &amp; investments (restricted &amp; unrestricted)</t>
  </si>
  <si>
    <t>Gov - Net Investment in Capital Assets</t>
  </si>
  <si>
    <t>Gov - Restricted Net Position</t>
  </si>
  <si>
    <t>Gov - Unrestricted Net Position</t>
  </si>
  <si>
    <t>Gov - Change in Net Position</t>
  </si>
  <si>
    <t>BOE Only- Timber Receipts Revenue</t>
  </si>
  <si>
    <t>Public Housing Authority- HUD Capital grants amount (SCF, don't include operating grants)</t>
  </si>
  <si>
    <t>Public Housing Authority- Amount paid for capital asset acquisition (SCF)</t>
  </si>
  <si>
    <t>Public Housing Authority - Operating income (loss)</t>
  </si>
  <si>
    <t>OPEB- Obligation</t>
  </si>
  <si>
    <t>OPEB- Annual Cost/Expenses</t>
  </si>
  <si>
    <t>OPEB- UAAL</t>
  </si>
  <si>
    <t>OPEB- Actuarial Value of Assets</t>
  </si>
  <si>
    <t>OPEB- ARC</t>
  </si>
  <si>
    <t>OPEB- UAAL % of Payroll</t>
  </si>
  <si>
    <t>WS- Net Infrastructure Capital Assets</t>
  </si>
  <si>
    <t xml:space="preserve">WS Cap Asset - Land &amp; other Non-Construction </t>
  </si>
  <si>
    <t>WS Cap Asset - Construction in Progress</t>
  </si>
  <si>
    <t>WS- Accumulated Infrastructure Deprec Expense. Enter as positive.</t>
  </si>
  <si>
    <t>WS - Principal Paid - Cash Flow</t>
  </si>
  <si>
    <t>WS - Capital Outlay - Cashflow</t>
  </si>
  <si>
    <t>GA-Total Unrestricted Cash &amp; Investments</t>
  </si>
  <si>
    <t>GA-Total Depreciable capital assets, gross</t>
  </si>
  <si>
    <t>Gov - Unearned Revenues included in Select Current Liabilities</t>
  </si>
  <si>
    <t xml:space="preserve">Gov - Select Current Liabilities </t>
  </si>
  <si>
    <t>Gov - Debt Liability</t>
  </si>
  <si>
    <t>Gov - Total Liabilities and total deferred inflows</t>
  </si>
  <si>
    <t>Gov - Charges for Services</t>
  </si>
  <si>
    <t>Gov- Total Program revenue</t>
  </si>
  <si>
    <t>GA- Total General revenues (No transfers, special, extraordinary items)(SOA)</t>
  </si>
  <si>
    <t>Gov- Net transfers in (out)</t>
  </si>
  <si>
    <t>Gov - Principal Paid</t>
  </si>
  <si>
    <t>Gov - Interest Exp on LT Debt</t>
  </si>
  <si>
    <t>WS - Total Depreciable capital assets</t>
  </si>
  <si>
    <t>WS - Total Accumulated depreciation</t>
  </si>
  <si>
    <t>WS - Total Liabilities and deferred inflows</t>
  </si>
  <si>
    <t>WS - Total Non-Operating Revenues-exclude capital contrib.</t>
  </si>
  <si>
    <t>WS - Total Non-Operating Expenses</t>
  </si>
  <si>
    <t>WS - Total Transfer In</t>
  </si>
  <si>
    <t>WS - Total Transfer Out</t>
  </si>
  <si>
    <t>Electric Cap Asset - Gross Value of Depreciable Capital Assets</t>
  </si>
  <si>
    <t>Electric Acc Dep - Capital Assets</t>
  </si>
  <si>
    <t>Electric - Debt Liability</t>
  </si>
  <si>
    <t>Electric - Total Liabilities and deferred inflows</t>
  </si>
  <si>
    <t>Electric - Unrestricted Net Position</t>
  </si>
  <si>
    <t>Electric - Total Net Position</t>
  </si>
  <si>
    <t>Electric - Total Non-Operating Revenues</t>
  </si>
  <si>
    <t>Electric - Total Non-Operating Expenses</t>
  </si>
  <si>
    <t>Electric - Total Transfers In</t>
  </si>
  <si>
    <t>Electric - Total Transfers Out (to all funds)</t>
  </si>
  <si>
    <t>Gen Fund - Restricted Cash &amp; Investments (pre-CCH)</t>
  </si>
  <si>
    <t>Gen Fund - Liabilities from Restricted Assets</t>
  </si>
  <si>
    <t>Gen Fund - Intergov Rev</t>
  </si>
  <si>
    <t>Gen Fund - Debt Annual P &amp; I</t>
  </si>
  <si>
    <t>Transfer from General to Debt Fund</t>
  </si>
  <si>
    <t>Gov Acc Dep - Capital Assets</t>
  </si>
  <si>
    <t>WS - Unrestricted Net Position</t>
  </si>
  <si>
    <t>Gov - Any Adj. to Beginning Net Position</t>
  </si>
  <si>
    <t>WS - Any Adj. to Beginning Net Position</t>
  </si>
  <si>
    <t>Electric - Any Adj. to Beginning Net Position</t>
  </si>
  <si>
    <t>Gen Fund - Total Assets and deferred outflows</t>
  </si>
  <si>
    <t>Gen Fund - Deferred inflows Not from Cash Receipts</t>
  </si>
  <si>
    <t>WS - Total Assets and deferred outflows</t>
  </si>
  <si>
    <t>Electric - Total Assets and deferred outflows</t>
  </si>
  <si>
    <t>WS - Unearned revenue</t>
  </si>
  <si>
    <t>Electric - Unearned Revenues included in Select Current Liabilities</t>
  </si>
  <si>
    <t>Gov - Total Assets and deferred outflows</t>
  </si>
  <si>
    <t>Gov - Total Transfers In</t>
  </si>
  <si>
    <t>Gov - Total Transfers Out</t>
  </si>
  <si>
    <t>Gov - Total Expenses</t>
  </si>
  <si>
    <t>Gov - Special &amp; Extraordinary Items</t>
  </si>
  <si>
    <t>Gen Fund - RSS</t>
  </si>
  <si>
    <t>Gov - Restricted Cash &amp; Investments</t>
  </si>
  <si>
    <t>Gov - Internal Balance</t>
  </si>
  <si>
    <t>Gov - Operating grants and contributions</t>
  </si>
  <si>
    <t>Gov - Capital grants and contributions</t>
  </si>
  <si>
    <t>Gen Fund - Unrestricted Cash &amp; Investments</t>
  </si>
  <si>
    <t>Gen Fund - Any Adj. to Beginning Net Assets</t>
  </si>
  <si>
    <t>Gen Fund - Positive debt refund</t>
  </si>
  <si>
    <t>Gen fund - Negative debt refund</t>
  </si>
  <si>
    <t>WS - Inventories &amp; Prepaids in Curr Assets</t>
  </si>
  <si>
    <t>Electric - Inventories &amp; Prepaids in Curr Assets</t>
  </si>
  <si>
    <t>Fiduciary - Cash and Investments</t>
  </si>
  <si>
    <t>Transfer from General Fund to Electric</t>
  </si>
  <si>
    <t>Transfer from Electric to General Fund</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</si>
  <si>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</si>
  <si>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</si>
  <si>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</si>
  <si>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</si>
  <si>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</si>
  <si>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</si>
  <si>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</si>
  <si>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</si>
  <si>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</si>
  <si>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</si>
  <si>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</si>
  <si>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</si>
  <si>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</si>
  <si>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Current year's levy -- Excluding motor vehicles</t>
  </si>
  <si>
    <t>Current year's levy -- Motor vehicles (only)</t>
  </si>
  <si>
    <t>Uncollected Taxes - Curr Year's Levy Exclude Motor Vehicles</t>
  </si>
  <si>
    <t>Uncollected Taxes - Curr Year's Levy Motor Vehicles</t>
  </si>
  <si>
    <t xml:space="preserve">Gen Fund - Total Expenditures </t>
  </si>
  <si>
    <t xml:space="preserve">Gen Fund - Proceeds from LTD </t>
  </si>
  <si>
    <t>Cash and Investment - Bond Proceeds - all Funds</t>
  </si>
  <si>
    <t>Gen Fund - Restricted Cash &amp; Investments</t>
  </si>
  <si>
    <t>Were WS rates raised during the audited fiscal period</t>
  </si>
  <si>
    <t>Were WS rates raised in next year's budget</t>
  </si>
  <si>
    <t>Retiree Premiums pd by unit</t>
  </si>
  <si>
    <t>Amt of the GF Fund Bal. approp. in next year's budget</t>
  </si>
  <si>
    <t>WS-revenues and other financing sources over expenditures and other uses-excl. transfers, capital Cont.</t>
  </si>
  <si>
    <t>Amount of the Water Sewer Fund Balance appropriated in next year's budget</t>
  </si>
  <si>
    <t>Amt interest-investment income for Gov. Prop. Funds</t>
  </si>
  <si>
    <t>Property Tax Increase for Year Audited</t>
  </si>
  <si>
    <t>Property Tax Increase for budget year after fiscal year being reported</t>
  </si>
  <si>
    <t>Supplemental School Tax</t>
  </si>
  <si>
    <t xml:space="preserve">OPEB 1-implicit rate only  2-no benefit 3-benfit 4- state health plan  </t>
  </si>
  <si>
    <t>Unit paid to Officers under LEO</t>
  </si>
  <si>
    <t>The Unfunded actuarially accrued liability for the unit's LEO benefit.</t>
  </si>
  <si>
    <t>Debt Service payments made from Bond investments</t>
  </si>
  <si>
    <t>Internal Control-1) no IC issues 2)Inmaterial 3) Unit letter for IC 4) Unit visit for IC</t>
  </si>
  <si>
    <t>Law Enforcement Officers - Actuarial value of Assets</t>
  </si>
  <si>
    <t>not currently used</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</si>
  <si>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</si>
  <si>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</si>
  <si>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</si>
  <si>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</si>
  <si>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</si>
  <si>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</si>
  <si>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</si>
  <si>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</si>
  <si>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</si>
  <si>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</si>
  <si>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 xml:space="preserve">MH Enterprise Fund Non GAAP - Total Expenditures </t>
  </si>
  <si>
    <t>MH Enterprise Fund Non GAAP - Negative debt refund</t>
  </si>
  <si>
    <t>MH Enterprise Fund Non GAAP - Positive debt refund</t>
  </si>
  <si>
    <t>MH Enterprise Fund Non GAAP - Transfers Out</t>
  </si>
  <si>
    <t xml:space="preserve">MH- Proceeds from LTD </t>
  </si>
  <si>
    <t>MH Enterprise Fund P &amp; I Due next year</t>
  </si>
  <si>
    <t>Charter School Debt issued Outside NC</t>
  </si>
  <si>
    <t>Mental Health Net Position - Net Investment in Capital Assets</t>
  </si>
  <si>
    <t>Mental Health Net Position - Restricted Net Position</t>
  </si>
  <si>
    <t>Mental Health Net Position - Unrestricted Net Position</t>
  </si>
  <si>
    <t xml:space="preserve">Mental Health - Proceeds from LTD </t>
  </si>
  <si>
    <t>Hospital - No Budget required</t>
  </si>
  <si>
    <t>Hospital - No Contract required</t>
  </si>
  <si>
    <t>Units with Electric Operations have. 07,. 08,. 09</t>
  </si>
  <si>
    <t>CCH 995</t>
  </si>
  <si>
    <t>Units with Water Sewer Operations have. 01</t>
  </si>
  <si>
    <t>CCH 996</t>
  </si>
  <si>
    <t>County Collects Taxes for Municipality</t>
  </si>
  <si>
    <t>CCH 997</t>
  </si>
  <si>
    <t>If you have any questions please call 919-814-4299.</t>
  </si>
  <si>
    <t>GW-positive internal balance</t>
  </si>
  <si>
    <t>CCH 575</t>
  </si>
  <si>
    <t>GW-negative internal balance</t>
  </si>
  <si>
    <t>CCH 576</t>
  </si>
  <si>
    <t>Yes  or "1" indicates unit has defined benefit other than the ones adm. By the state</t>
  </si>
  <si>
    <t>CCH 577</t>
  </si>
  <si>
    <t>WS-Advance From - Liability</t>
  </si>
  <si>
    <t>CCH 578</t>
  </si>
  <si>
    <t>WS-Advance To - Asset</t>
  </si>
  <si>
    <t>CCH 579</t>
  </si>
  <si>
    <t>EF-Advance From - Liability</t>
  </si>
  <si>
    <t>CCH 580</t>
  </si>
  <si>
    <t>EF-Advance To - Asset</t>
  </si>
  <si>
    <t>CCH 581</t>
  </si>
  <si>
    <t>TDA- Government Wide current and long-term debt</t>
  </si>
  <si>
    <t>CCH 582</t>
  </si>
  <si>
    <t>Bus- Total Expenses</t>
  </si>
  <si>
    <t>CCH 583</t>
  </si>
  <si>
    <t>Bus-Total Revenues</t>
  </si>
  <si>
    <t>CCH 584</t>
  </si>
  <si>
    <t>County only-timber receipts sent to the schools</t>
  </si>
  <si>
    <t>CCH 585</t>
  </si>
  <si>
    <t>GF - Advance from</t>
  </si>
  <si>
    <t>CCH 586</t>
  </si>
  <si>
    <t>Local Curr Exp trx to Fund 8</t>
  </si>
  <si>
    <t>CCH 587</t>
  </si>
  <si>
    <t>Capital Outlay trx to Fund 8</t>
  </si>
  <si>
    <t>CCH 588</t>
  </si>
  <si>
    <t>County-supplemental school tax reported in Agency fund</t>
  </si>
  <si>
    <t>CCH 589</t>
  </si>
  <si>
    <t xml:space="preserve">This is a description question that is retained on the data input tab - This information is not uploaded to CCH or our data base </t>
  </si>
  <si>
    <t>CCH 590</t>
  </si>
  <si>
    <t>Statement of Net Position - Combined Totals of all Proprietary Funds</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</si>
  <si>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 xml:space="preserve">Exclude: </t>
    </r>
    <r>
      <rPr>
        <sz val="11"/>
        <color theme="1"/>
        <rFont val="Calibri"/>
        <family val="2"/>
        <scheme val="minor"/>
      </rPr>
      <t xml:space="preserve">  Bond anticipation notes
                   Compensated Absences
                   Pension liabilities
                   Liabilities payable from restricted assets
                   Other post employment liabilities (OPEB)
                   Deferred inflows</t>
    </r>
  </si>
  <si>
    <t>Statement of Revenues, Expenses, and Changes in Fund Net Position</t>
  </si>
  <si>
    <t>Reporting</t>
  </si>
  <si>
    <t>Statement of Activities - Business Activities</t>
  </si>
  <si>
    <t>Total Expenses - Exclude Transfers</t>
  </si>
  <si>
    <t>Total Change in net position Business Type 
(Increase in net position is recorded as a positive and a decrease in net position is recorded as a negative)</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</si>
  <si>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</si>
  <si>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(The OPEB amounts requested are normally in the OPEB note - however, many of them can also be found on the Required Supplementary Information Schedule for OPEB that follows the Notes.)</t>
  </si>
  <si>
    <t>Government Wide Statements-Net Position and Statement of Activities-Business Activities Column</t>
  </si>
  <si>
    <t>Business Type - Total Expenses</t>
  </si>
  <si>
    <t>Business Type - Change in Net Position</t>
  </si>
  <si>
    <t>https://www.nctreasurer.com/slg/lfm/financial-analysis/Pages/Financial-Statistics-Tool.aspx</t>
  </si>
  <si>
    <t>County and Municipal Fiscal Analysis</t>
  </si>
  <si>
    <t>https://www.nctreasurer.com/slg/lfm/financial-analysis/Pages/Analysis-by-Population.aspx</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</si>
  <si>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</si>
  <si>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</si>
  <si>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reslib/item/north-carolina-water-and-wastewater-rates-dashboard#</t>
  </si>
  <si>
    <t>Reviewer if you need to change what the unit entered do so directly in cell K27.  Enter "1" to the right if the unit has defined benefit other than the ones adm. By the state - leave blank if they do not</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</si>
  <si>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</si>
  <si>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batch total</t>
  </si>
  <si>
    <t>CCH batch total</t>
  </si>
  <si>
    <t xml:space="preserve">                              -  </t>
  </si>
  <si>
    <t xml:space="preserve">                                   -  </t>
  </si>
  <si>
    <t xml:space="preserve">                                 -  </t>
  </si>
  <si>
    <t>Reported as</t>
  </si>
  <si>
    <t>FYE Month December</t>
  </si>
  <si>
    <t>FYE Month September</t>
  </si>
  <si>
    <t xml:space="preserve">component unit </t>
  </si>
  <si>
    <t>audit not submitted</t>
  </si>
  <si>
    <t>on Craven County</t>
  </si>
  <si>
    <t>Debt Issued within next 12 months</t>
  </si>
  <si>
    <t>Review Summary</t>
  </si>
  <si>
    <t>Do you expect to issue debt requiring LGC approval within 12 months from the date that the audit is submitted - select "1" for yes and "2" for no</t>
  </si>
  <si>
    <t>Please answer this question</t>
  </si>
  <si>
    <t>Do you expect to issue debt requiring LGC approval within 12 months from the date that the audit is submitted - select "1" for year and "2" for no</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</si>
  <si>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</si>
  <si>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</si>
  <si>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</si>
  <si>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</si>
  <si>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</si>
  <si>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Data Import 2018</t>
  </si>
  <si>
    <t>import tab only</t>
  </si>
  <si>
    <t>do not upload</t>
  </si>
  <si>
    <t>Compliance opinion - enter "1" for clean Opinion or "2" for other than clean opinion</t>
  </si>
  <si>
    <t xml:space="preserve">                          -  </t>
  </si>
  <si>
    <t>Notes to the Financial Statements - Pension Note</t>
  </si>
  <si>
    <t>FS., Pension note or RSI</t>
  </si>
  <si>
    <t>See prior year's audited financial statements</t>
  </si>
  <si>
    <t>Review</t>
  </si>
  <si>
    <t>Please provide the name of any additional agencies included in the above net pension liability</t>
  </si>
  <si>
    <t>Not collected for Year 2018</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</si>
  <si>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</si>
  <si>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Notes to the Financial Statements - Other Post-employment benefits (OPEB) Note</t>
  </si>
  <si>
    <t>FS., OPEB note or RSI</t>
  </si>
  <si>
    <r>
      <t xml:space="preserve">Unit's share of RBHF Net OPEB Liability ($s)
- unit of government is a participating employer in the </t>
    </r>
    <r>
      <rPr>
        <b/>
        <sz val="11"/>
        <color theme="1"/>
        <rFont val="Calibri"/>
        <family val="2"/>
        <scheme val="minor"/>
      </rPr>
      <t>State's RHBF</t>
    </r>
    <r>
      <rPr>
        <sz val="11"/>
        <color theme="1"/>
        <rFont val="Calibri"/>
        <family val="2"/>
        <scheme val="minor"/>
      </rPr>
      <t xml:space="preserve"> (Retiree Health Benefit Fund)</t>
    </r>
  </si>
  <si>
    <t>OPEB Note</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</si>
  <si>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</si>
  <si>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OPEB
 Note or RSI</t>
  </si>
  <si>
    <t>Health benefits - total OPEB liability
If you do not provide benefit, please enter 0</t>
  </si>
  <si>
    <t>Health benefits- OPEB plan fiduciary net position
If no fiduciary net position, enter 0</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</si>
  <si>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</si>
  <si>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</si>
  <si>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</si>
  <si>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</si>
  <si>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</si>
  <si>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</si>
  <si>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</si>
  <si>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</si>
  <si>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</si>
  <si>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</si>
  <si>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</si>
  <si>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Total Pension Liability</t>
  </si>
  <si>
    <t>Unit was issued:
1) No UL
2) No UL but visit is needed
3) UL with response
4) SUL requiring written response
5) Communication to DPI</t>
  </si>
  <si>
    <t>Financial opinion - enter "1" for Unmodified Opinion or "2" for other than unmodified opinion</t>
  </si>
  <si>
    <t xml:space="preserve">OPEB 
1-implicit rate only  
2-no benefit 
3-benfit 
4- state health plan  </t>
  </si>
  <si>
    <t>Health benefits - total OPEB liability</t>
  </si>
  <si>
    <t>Health benefits- OPEB plan fiduciary net position</t>
  </si>
  <si>
    <t>Health benefits - plan's fiduary net postion as a % of total OPEB liability</t>
  </si>
  <si>
    <t>Vision benefits - plan's fiduary net postion as a % of total OPEB liability</t>
  </si>
  <si>
    <t>Dental benefits - plan's fiduary net postion as a % of total OPEB liability</t>
  </si>
  <si>
    <t>Other benefits - plan's fiduary net postion as a % of total OPEB liability</t>
  </si>
  <si>
    <t>Net OPEB Liabilty</t>
  </si>
  <si>
    <t>Formula Results</t>
  </si>
  <si>
    <t>Not loaded to CCH</t>
  </si>
  <si>
    <t>Version Date 2/28/2020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</si>
</sst>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0_);_(* \(#,##0\);_(* &quot;-&quot;_);_(@_)"/>
    <numFmt numFmtId="44" formatCode="_(&quot;$&quot;* #,##0.00_);_(&quot;$&quot;* \(#,##0.00\);_(&quot;$&quot;* &quot;-&quot;??_);_(@_)"/>
    <numFmt numFmtId="43" formatCode="_(* #,##0.00_);_(* \(#,##0.00\);_(* &quot;-&quot;??_);_(@_)"/>
    <numFmt numFmtId="164" formatCode="_(* #,##0_);_(* \(#,##0\);_(* &quot;-&quot;??_);_(@_)"/>
    <numFmt numFmtId="165" formatCode="0_);[Red]\(0\)"/>
    <numFmt numFmtId="166" formatCode="_(&quot;$&quot;* #,##0_);_(&quot;$&quot;* \(#,##0\);_(&quot;$&quot;* &quot;-&quot;??_);_(@_)"/>
    <numFmt numFmtId="167" formatCode="0_);\(0\)"/>
    <numFmt numFmtId="168" formatCode="_(* #,##0.0000_);_(* \(#,##0.0000\);_(* &quot;-&quot;??_);_(@_)"/>
    <numFmt numFmtId="169" formatCode="#,##0.0_);\(#,##0.0\)"/>
    <numFmt numFmtId="170" formatCode="0.0"/>
    <numFmt numFmtId="171" formatCode="0.0_);\(0.0\)"/>
  </numFmts>
  <fonts count="83"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entury Schoolbook"/>
      <family val="1"/>
    </font>
    <font>
      <sz val="11"/>
      <color indexed="62"/>
      <name val="Calibri"/>
      <family val="2"/>
    </font>
    <font>
      <sz val="11"/>
      <color indexed="60"/>
      <name val="Calibri"/>
      <family val="2"/>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2"/>
      <name val="Garamond"/>
      <family val="1"/>
    </font>
    <font>
      <sz val="12"/>
      <name val="Garamond"/>
      <family val="1"/>
    </font>
    <font>
      <u/>
      <sz val="10"/>
      <color indexed="12"/>
      <name val="Arial"/>
      <family val="2"/>
    </font>
    <font>
      <sz val="10"/>
      <name val="Arial"/>
      <family val="2"/>
    </font>
    <font>
      <sz val="8"/>
      <name val="Arial"/>
      <family val="2"/>
    </font>
    <font>
      <sz val="10"/>
      <name val="Arial"/>
      <family val="2"/>
    </font>
    <font>
      <sz val="12"/>
      <name val="Garamond"/>
      <family val="1"/>
    </font>
    <font>
      <sz val="10"/>
      <name val="Times New Roman"/>
      <family val="1"/>
    </font>
    <font>
      <sz val="11"/>
      <name val="Calibri"/>
      <family val="2"/>
    </font>
    <font>
      <b/>
      <sz val="11"/>
      <name val="Calibri"/>
      <family val="2"/>
    </font>
    <font>
      <sz val="11"/>
      <color indexed="8"/>
      <name val="Century Schoolbook"/>
      <family val="2"/>
    </font>
    <font>
      <b/>
      <sz val="22"/>
      <color indexed="8"/>
      <name val="Calibri"/>
      <family val="2"/>
    </font>
    <font>
      <sz val="8"/>
      <name val="Arial"/>
    </font>
    <font>
      <sz val="10"/>
      <name val="Arial"/>
    </font>
    <font>
      <sz val="12"/>
      <name val="Garamond"/>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sz val="24"/>
      <color theme="2"/>
      <name val="Century Schoolbook"/>
      <family val="1"/>
    </font>
    <font>
      <b/>
      <sz val="12"/>
      <color theme="0"/>
      <name val="Calibri"/>
      <family val="2"/>
      <scheme val="minor"/>
    </font>
    <font>
      <b/>
      <sz val="12"/>
      <color theme="1"/>
      <name val="Calibri"/>
      <family val="2"/>
      <scheme val="minor"/>
    </font>
    <font>
      <b/>
      <sz val="10"/>
      <color theme="1"/>
      <name val="Calibri"/>
      <family val="2"/>
      <scheme val="minor"/>
    </font>
    <font>
      <sz val="10"/>
      <color theme="1"/>
      <name val="Century Schoolbook"/>
      <family val="1"/>
    </font>
    <font>
      <b/>
      <sz val="16"/>
      <color theme="1"/>
      <name val="Calibri"/>
      <family val="2"/>
      <scheme val="minor"/>
    </font>
    <font>
      <u/>
      <sz val="11"/>
      <color theme="1"/>
      <name val="Calibri"/>
      <family val="2"/>
      <scheme val="minor"/>
    </font>
    <font>
      <sz val="9"/>
      <color theme="1"/>
      <name val="Century Schoolbook"/>
      <family val="1"/>
    </font>
    <font>
      <b/>
      <sz val="11"/>
      <name val="Calibri"/>
      <family val="2"/>
      <scheme val="minor"/>
    </font>
    <font>
      <sz val="8"/>
      <color theme="1"/>
      <name val="Calibri"/>
      <family val="2"/>
      <scheme val="minor"/>
    </font>
    <font>
      <sz val="8"/>
      <color theme="1"/>
      <name val="Century Schoolbook"/>
      <family val="1"/>
    </font>
    <font>
      <sz val="11"/>
      <name val="Calibri"/>
      <family val="2"/>
      <scheme val="minor"/>
    </font>
    <font>
      <sz val="11"/>
      <color indexed="8"/>
      <name val="Calibri"/>
      <family val="2"/>
      <scheme val="minor"/>
    </font>
    <font>
      <b/>
      <sz val="20"/>
      <color theme="1"/>
      <name val="Calibri"/>
      <family val="2"/>
      <scheme val="minor"/>
    </font>
    <font>
      <b/>
      <sz val="18"/>
      <color theme="1"/>
      <name val="Calibri"/>
      <family val="2"/>
      <scheme val="minor"/>
    </font>
    <font>
      <sz val="8"/>
      <name val="Calibri"/>
      <family val="2"/>
      <scheme val="minor"/>
    </font>
    <font>
      <sz val="10"/>
      <color theme="1"/>
      <name val="Calibri"/>
      <family val="2"/>
      <scheme val="minor"/>
    </font>
    <font>
      <sz val="11"/>
      <color rgb="FFC00000"/>
      <name val="Calibri"/>
      <family val="2"/>
      <scheme val="minor"/>
    </font>
    <font>
      <b/>
      <sz val="8"/>
      <color theme="1"/>
      <name val="Calibri"/>
      <family val="2"/>
      <scheme val="minor"/>
    </font>
  </fonts>
  <fills count="3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style="thin">
        <color theme="3" tint="0.59996337778862885"/>
      </right>
      <top/>
      <bottom/>
      <diagonal/>
    </border>
    <border>
      <left/>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indexed="64"/>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s>
  <cellStyleXfs count="75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1" fillId="15" borderId="1" applyNumberFormat="0" applyAlignment="0" applyProtection="0"/>
    <xf numFmtId="0" fontId="12" fillId="7" borderId="2" applyNumberFormat="0" applyAlignment="0" applyProtection="0"/>
    <xf numFmtId="0" fontId="12" fillId="7" borderId="2" applyNumberFormat="0" applyAlignment="0" applyProtection="0"/>
    <xf numFmtId="43" fontId="40"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5"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xf numFmtId="43" fontId="35" fillId="0" borderId="0" applyFont="0" applyFill="0" applyBorder="0" applyAlignment="0" applyProtection="0"/>
    <xf numFmtId="43" fontId="4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12" borderId="1" applyNumberFormat="0" applyAlignment="0" applyProtection="0"/>
    <xf numFmtId="0" fontId="6" fillId="12"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7" fillId="19" borderId="0" applyNumberFormat="0" applyBorder="0" applyAlignment="0" applyProtection="0"/>
    <xf numFmtId="0" fontId="7" fillId="19"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23" fillId="0" borderId="0"/>
    <xf numFmtId="0" fontId="24" fillId="0" borderId="0"/>
    <xf numFmtId="0" fontId="23" fillId="0" borderId="0"/>
    <xf numFmtId="0" fontId="29" fillId="0" borderId="0"/>
    <xf numFmtId="0" fontId="23" fillId="0" borderId="0"/>
    <xf numFmtId="0" fontId="23" fillId="0" borderId="0"/>
    <xf numFmtId="0" fontId="23" fillId="0" borderId="0"/>
    <xf numFmtId="0" fontId="23" fillId="0" borderId="0"/>
    <xf numFmtId="0" fontId="37" fillId="0" borderId="0"/>
    <xf numFmtId="0" fontId="23" fillId="0" borderId="0"/>
    <xf numFmtId="0" fontId="37" fillId="0" borderId="0"/>
    <xf numFmtId="0" fontId="23" fillId="0" borderId="0"/>
    <xf numFmtId="0" fontId="37" fillId="0" borderId="0"/>
    <xf numFmtId="0" fontId="23" fillId="0" borderId="0"/>
    <xf numFmtId="0" fontId="23" fillId="0" borderId="0"/>
    <xf numFmtId="0" fontId="37" fillId="0" borderId="0"/>
    <xf numFmtId="0" fontId="23" fillId="0" borderId="0"/>
    <xf numFmtId="0" fontId="23" fillId="0" borderId="0"/>
    <xf numFmtId="0" fontId="37" fillId="0" borderId="0"/>
    <xf numFmtId="0" fontId="23" fillId="0" borderId="0"/>
    <xf numFmtId="0" fontId="37" fillId="0" borderId="0"/>
    <xf numFmtId="0" fontId="37" fillId="0" borderId="0"/>
    <xf numFmtId="0" fontId="23" fillId="0" borderId="0"/>
    <xf numFmtId="0" fontId="23" fillId="0" borderId="0"/>
    <xf numFmtId="0" fontId="37" fillId="0" borderId="0"/>
    <xf numFmtId="0" fontId="23" fillId="0" borderId="0"/>
    <xf numFmtId="0" fontId="37" fillId="0" borderId="0"/>
    <xf numFmtId="0" fontId="37" fillId="0" borderId="0"/>
    <xf numFmtId="0" fontId="3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4"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4" fillId="0" borderId="0"/>
    <xf numFmtId="0" fontId="28" fillId="0" borderId="0"/>
    <xf numFmtId="0" fontId="15" fillId="0" borderId="0"/>
    <xf numFmtId="0" fontId="30" fillId="0" borderId="0"/>
    <xf numFmtId="0" fontId="15"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24" fillId="0" borderId="0"/>
    <xf numFmtId="0" fontId="23" fillId="0" borderId="0"/>
    <xf numFmtId="0" fontId="30" fillId="0" borderId="0"/>
    <xf numFmtId="0" fontId="15"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23" fillId="0" borderId="0"/>
    <xf numFmtId="0" fontId="15" fillId="0" borderId="0"/>
    <xf numFmtId="0" fontId="15" fillId="0" borderId="0"/>
    <xf numFmtId="0" fontId="38" fillId="0" borderId="0"/>
    <xf numFmtId="0" fontId="15" fillId="0" borderId="0"/>
    <xf numFmtId="0" fontId="38" fillId="0" borderId="0"/>
    <xf numFmtId="0" fontId="38" fillId="0" borderId="0"/>
    <xf numFmtId="0" fontId="29" fillId="0" borderId="0"/>
    <xf numFmtId="0" fontId="23" fillId="0" borderId="0"/>
    <xf numFmtId="0" fontId="23" fillId="0" borderId="0"/>
    <xf numFmtId="0" fontId="23" fillId="0" borderId="0"/>
    <xf numFmtId="0" fontId="23" fillId="0" borderId="0"/>
    <xf numFmtId="0" fontId="37" fillId="0" borderId="0"/>
    <xf numFmtId="0" fontId="23" fillId="0" borderId="0"/>
    <xf numFmtId="0" fontId="37" fillId="0" borderId="0"/>
    <xf numFmtId="0" fontId="23" fillId="0" borderId="0"/>
    <xf numFmtId="0" fontId="37" fillId="0" borderId="0"/>
    <xf numFmtId="0" fontId="23" fillId="0" borderId="0"/>
    <xf numFmtId="0" fontId="23" fillId="0" borderId="0"/>
    <xf numFmtId="0" fontId="37" fillId="0" borderId="0"/>
    <xf numFmtId="0" fontId="23" fillId="0" borderId="0"/>
    <xf numFmtId="0" fontId="23" fillId="0" borderId="0"/>
    <xf numFmtId="0" fontId="37" fillId="0" borderId="0"/>
    <xf numFmtId="0" fontId="23" fillId="0" borderId="0"/>
    <xf numFmtId="0" fontId="37" fillId="0" borderId="0"/>
    <xf numFmtId="0" fontId="37" fillId="0" borderId="0"/>
    <xf numFmtId="0" fontId="29" fillId="0" borderId="0"/>
    <xf numFmtId="0" fontId="23" fillId="0" borderId="0"/>
    <xf numFmtId="0" fontId="23" fillId="0" borderId="0"/>
    <xf numFmtId="0" fontId="23" fillId="0" borderId="0"/>
    <xf numFmtId="0" fontId="37" fillId="0" borderId="0"/>
    <xf numFmtId="0" fontId="23" fillId="0" borderId="0"/>
    <xf numFmtId="0" fontId="40" fillId="0" borderId="0"/>
    <xf numFmtId="0" fontId="37" fillId="0" borderId="0"/>
    <xf numFmtId="0" fontId="23" fillId="0" borderId="0"/>
    <xf numFmtId="0" fontId="40" fillId="0" borderId="0"/>
    <xf numFmtId="0" fontId="23" fillId="0" borderId="0"/>
    <xf numFmtId="0" fontId="40" fillId="0" borderId="0"/>
    <xf numFmtId="0" fontId="40" fillId="0" borderId="0"/>
    <xf numFmtId="0" fontId="40" fillId="0" borderId="0"/>
    <xf numFmtId="0" fontId="37" fillId="0" borderId="0"/>
    <xf numFmtId="0" fontId="40" fillId="0" borderId="0"/>
    <xf numFmtId="0" fontId="40" fillId="0" borderId="0"/>
    <xf numFmtId="0" fontId="40" fillId="0" borderId="0"/>
    <xf numFmtId="0" fontId="40" fillId="0" borderId="0"/>
    <xf numFmtId="0" fontId="40" fillId="0" borderId="0"/>
    <xf numFmtId="0" fontId="23" fillId="0" borderId="0"/>
    <xf numFmtId="0" fontId="37" fillId="0" borderId="0"/>
    <xf numFmtId="0" fontId="15" fillId="0" borderId="0"/>
    <xf numFmtId="0" fontId="26" fillId="0" borderId="0"/>
    <xf numFmtId="0" fontId="25" fillId="0" borderId="0"/>
    <xf numFmtId="0" fontId="28" fillId="0" borderId="0"/>
    <xf numFmtId="0" fontId="15" fillId="0" borderId="0"/>
    <xf numFmtId="0" fontId="30" fillId="0" borderId="0"/>
    <xf numFmtId="0" fontId="15"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0" fillId="0" borderId="0"/>
    <xf numFmtId="0" fontId="15" fillId="0" borderId="0"/>
    <xf numFmtId="0" fontId="15" fillId="0" borderId="0"/>
    <xf numFmtId="0" fontId="15" fillId="0" borderId="0"/>
    <xf numFmtId="0" fontId="15" fillId="0" borderId="0"/>
    <xf numFmtId="0" fontId="38" fillId="0" borderId="0"/>
    <xf numFmtId="0" fontId="15" fillId="0" borderId="0"/>
    <xf numFmtId="0" fontId="38" fillId="0" borderId="0"/>
    <xf numFmtId="0" fontId="15" fillId="0" borderId="0"/>
    <xf numFmtId="0" fontId="38" fillId="0" borderId="0"/>
    <xf numFmtId="0" fontId="15" fillId="0" borderId="0"/>
    <xf numFmtId="0" fontId="15" fillId="0" borderId="0"/>
    <xf numFmtId="0" fontId="38"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15" fillId="0" borderId="0"/>
    <xf numFmtId="0" fontId="15" fillId="0" borderId="0"/>
    <xf numFmtId="0" fontId="15" fillId="0" borderId="0"/>
    <xf numFmtId="0" fontId="38" fillId="0" borderId="0"/>
    <xf numFmtId="0" fontId="38" fillId="0" borderId="0"/>
    <xf numFmtId="0" fontId="15" fillId="0" borderId="0"/>
    <xf numFmtId="0" fontId="23" fillId="0" borderId="0"/>
    <xf numFmtId="0" fontId="38" fillId="0" borderId="0"/>
    <xf numFmtId="0" fontId="38" fillId="0" borderId="0"/>
    <xf numFmtId="0" fontId="25" fillId="0" borderId="0"/>
    <xf numFmtId="0" fontId="40" fillId="0" borderId="0"/>
    <xf numFmtId="0" fontId="40" fillId="0" borderId="0"/>
    <xf numFmtId="0" fontId="40" fillId="0" borderId="0"/>
    <xf numFmtId="0" fontId="40" fillId="0" borderId="0"/>
    <xf numFmtId="0" fontId="39" fillId="0" borderId="0"/>
    <xf numFmtId="0" fontId="26" fillId="0" borderId="0"/>
    <xf numFmtId="0" fontId="25" fillId="0" borderId="0"/>
    <xf numFmtId="0" fontId="31" fillId="0" borderId="0"/>
    <xf numFmtId="0" fontId="25" fillId="0" borderId="0"/>
    <xf numFmtId="0" fontId="25" fillId="0" borderId="0"/>
    <xf numFmtId="0" fontId="25" fillId="0" borderId="0"/>
    <xf numFmtId="0" fontId="25" fillId="0" borderId="0"/>
    <xf numFmtId="0" fontId="39" fillId="0" borderId="0"/>
    <xf numFmtId="0" fontId="25" fillId="0" borderId="0"/>
    <xf numFmtId="0" fontId="39" fillId="0" borderId="0"/>
    <xf numFmtId="0" fontId="25" fillId="0" borderId="0"/>
    <xf numFmtId="0" fontId="39" fillId="0" borderId="0"/>
    <xf numFmtId="0" fontId="25" fillId="0" borderId="0"/>
    <xf numFmtId="0" fontId="25" fillId="0" borderId="0"/>
    <xf numFmtId="0" fontId="39" fillId="0" borderId="0"/>
    <xf numFmtId="0" fontId="25" fillId="0" borderId="0"/>
    <xf numFmtId="0" fontId="25" fillId="0" borderId="0"/>
    <xf numFmtId="0" fontId="39" fillId="0" borderId="0"/>
    <xf numFmtId="0" fontId="25"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5" fillId="0" borderId="0"/>
    <xf numFmtId="0" fontId="40" fillId="0" borderId="0"/>
    <xf numFmtId="0" fontId="39" fillId="0" borderId="0"/>
    <xf numFmtId="0" fontId="25" fillId="0" borderId="0"/>
    <xf numFmtId="0" fontId="40" fillId="0" borderId="0"/>
    <xf numFmtId="0" fontId="39" fillId="0" borderId="0"/>
    <xf numFmtId="0" fontId="25" fillId="0" borderId="0"/>
    <xf numFmtId="0" fontId="25"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25" fillId="0" borderId="0"/>
    <xf numFmtId="0" fontId="40" fillId="0" borderId="0"/>
    <xf numFmtId="0" fontId="40" fillId="0" borderId="0"/>
    <xf numFmtId="0" fontId="40" fillId="0" borderId="0"/>
    <xf numFmtId="0" fontId="42" fillId="0" borderId="0"/>
    <xf numFmtId="0" fontId="42" fillId="0" borderId="0"/>
    <xf numFmtId="0" fontId="42" fillId="0" borderId="0"/>
    <xf numFmtId="0" fontId="40" fillId="0" borderId="0"/>
    <xf numFmtId="0" fontId="15" fillId="5" borderId="7" applyNumberFormat="0" applyFont="0" applyAlignment="0" applyProtection="0"/>
    <xf numFmtId="0" fontId="15" fillId="5" borderId="7" applyNumberFormat="0" applyFont="0" applyAlignment="0" applyProtection="0"/>
    <xf numFmtId="0" fontId="14" fillId="15" borderId="8" applyNumberFormat="0" applyAlignment="0" applyProtection="0"/>
    <xf numFmtId="0" fontId="14" fillId="15" borderId="8" applyNumberFormat="0" applyAlignment="0" applyProtection="0"/>
    <xf numFmtId="9" fontId="26" fillId="0" borderId="0" applyFont="0" applyFill="0" applyBorder="0" applyAlignment="0" applyProtection="0"/>
    <xf numFmtId="9" fontId="25" fillId="0" borderId="0" applyFont="0" applyFill="0" applyBorder="0" applyAlignment="0" applyProtection="0"/>
    <xf numFmtId="9" fontId="42" fillId="0" borderId="0" applyFont="0" applyFill="0" applyBorder="0" applyAlignment="0" applyProtection="0"/>
    <xf numFmtId="0" fontId="16" fillId="0" borderId="0" applyNumberFormat="0" applyFill="0" applyBorder="0" applyAlignment="0" applyProtection="0"/>
    <xf numFmtId="0" fontId="46" fillId="20" borderId="0" applyFont="0" applyBorder="0" applyAlignment="0">
      <alignment horizontal="center" wrapText="1"/>
    </xf>
    <xf numFmtId="0" fontId="46" fillId="20" borderId="0" applyFont="0" applyBorder="0" applyAlignment="0">
      <alignment horizontal="center" wrapText="1"/>
    </xf>
    <xf numFmtId="0" fontId="36"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27">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49" fillId="21" borderId="10" xfId="0" applyFont="1" applyFill="1" applyBorder="1" applyAlignment="1" applyProtection="1">
      <alignment horizontal="center" wrapText="1"/>
    </xf>
    <xf numFmtId="41" fontId="50" fillId="0" borderId="0" xfId="0" applyNumberFormat="1" applyFont="1" applyFill="1" applyAlignment="1" applyProtection="1">
      <alignment wrapText="1"/>
    </xf>
    <xf numFmtId="41" fontId="51" fillId="0" borderId="0" xfId="0" applyNumberFormat="1" applyFont="1" applyFill="1" applyAlignment="1" applyProtection="1">
      <alignment wrapText="1"/>
    </xf>
    <xf numFmtId="41" fontId="50" fillId="0" borderId="0" xfId="0" applyNumberFormat="1" applyFont="1" applyAlignment="1" applyProtection="1">
      <alignment wrapText="1"/>
    </xf>
    <xf numFmtId="41" fontId="50" fillId="21" borderId="11" xfId="0" applyNumberFormat="1" applyFont="1" applyFill="1" applyBorder="1" applyAlignment="1" applyProtection="1">
      <alignment wrapText="1"/>
    </xf>
    <xf numFmtId="41" fontId="50" fillId="21" borderId="12" xfId="0" applyNumberFormat="1" applyFont="1" applyFill="1" applyBorder="1" applyAlignment="1" applyProtection="1">
      <alignment wrapText="1"/>
    </xf>
    <xf numFmtId="164" fontId="49" fillId="21" borderId="12" xfId="31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52" fillId="0" borderId="0" xfId="0" applyFont="1" applyProtection="1"/>
    <xf numFmtId="0" fontId="46" fillId="0" borderId="0" xfId="0" applyFont="1" applyFill="1" applyBorder="1" applyAlignment="1" applyProtection="1">
      <alignment horizontal="center"/>
    </xf>
    <xf numFmtId="0" fontId="53" fillId="21" borderId="10" xfId="0"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53" fillId="0" borderId="0" xfId="0" applyFont="1" applyAlignment="1" applyProtection="1">
      <alignment horizontal="center" vertical="center"/>
    </xf>
    <xf numFmtId="0" fontId="53" fillId="21" borderId="13" xfId="0" applyFont="1" applyFill="1" applyBorder="1" applyAlignment="1" applyProtection="1">
      <alignment horizontal="left" vertical="center"/>
    </xf>
    <xf numFmtId="0" fontId="49" fillId="21" borderId="14" xfId="0" applyFont="1" applyFill="1" applyBorder="1" applyAlignment="1" applyProtection="1">
      <alignment horizontal="center" wrapText="1"/>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54" fillId="21" borderId="0" xfId="0" applyFont="1" applyFill="1" applyBorder="1" applyProtection="1"/>
    <xf numFmtId="0" fontId="53" fillId="21" borderId="15"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53" fillId="21" borderId="0" xfId="0" applyFont="1" applyFill="1" applyBorder="1" applyAlignment="1" applyProtection="1">
      <alignment horizontal="center" vertical="center" wrapText="1"/>
    </xf>
    <xf numFmtId="0" fontId="49" fillId="21" borderId="0" xfId="0" applyFont="1" applyFill="1" applyBorder="1" applyAlignment="1" applyProtection="1">
      <alignment horizontal="center" wrapText="1"/>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justify" vertical="center"/>
    </xf>
    <xf numFmtId="0" fontId="53" fillId="0" borderId="0" xfId="0" applyFont="1" applyAlignment="1">
      <alignment horizontal="justify" vertical="center"/>
    </xf>
    <xf numFmtId="0" fontId="53" fillId="0" borderId="0" xfId="0" applyFont="1" applyAlignment="1">
      <alignment vertical="center"/>
    </xf>
    <xf numFmtId="0" fontId="58" fillId="0" borderId="0" xfId="0" applyFont="1" applyAlignment="1">
      <alignment vertical="center"/>
    </xf>
    <xf numFmtId="40" fontId="0" fillId="0" borderId="0" xfId="0" applyNumberFormat="1" applyProtection="1"/>
    <xf numFmtId="40" fontId="59" fillId="21" borderId="16" xfId="0" applyNumberFormat="1" applyFont="1" applyFill="1" applyBorder="1" applyProtection="1"/>
    <xf numFmtId="0" fontId="60" fillId="22" borderId="0" xfId="0" applyFont="1" applyFill="1" applyAlignment="1" applyProtection="1">
      <alignment horizontal="left" vertical="center"/>
    </xf>
    <xf numFmtId="0" fontId="61" fillId="23" borderId="10" xfId="0" applyFont="1" applyFill="1" applyBorder="1" applyAlignment="1" applyProtection="1">
      <alignment horizontal="center" wrapText="1"/>
    </xf>
    <xf numFmtId="0" fontId="50" fillId="0" borderId="0" xfId="0" applyFont="1" applyAlignment="1" applyProtection="1">
      <alignment horizontal="left" wrapText="1"/>
    </xf>
    <xf numFmtId="0" fontId="50" fillId="0" borderId="0" xfId="0" applyFont="1" applyAlignment="1" applyProtection="1">
      <alignment horizontal="left" vertical="center" wrapText="1"/>
    </xf>
    <xf numFmtId="0" fontId="50" fillId="23" borderId="0" xfId="0" applyFont="1" applyFill="1" applyBorder="1" applyAlignment="1" applyProtection="1">
      <alignment horizontal="left" wrapText="1"/>
    </xf>
    <xf numFmtId="0" fontId="47" fillId="0" borderId="0" xfId="0" applyFont="1" applyAlignment="1" applyProtection="1">
      <alignment horizontal="center"/>
    </xf>
    <xf numFmtId="0" fontId="62" fillId="22" borderId="0" xfId="0" applyFont="1" applyFill="1" applyAlignment="1" applyProtection="1">
      <alignment vertical="center"/>
    </xf>
    <xf numFmtId="0" fontId="63" fillId="22" borderId="0" xfId="0" applyFont="1" applyFill="1" applyAlignment="1" applyProtection="1">
      <alignment vertical="center"/>
    </xf>
    <xf numFmtId="0" fontId="64" fillId="22"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5" fillId="24" borderId="0" xfId="0" applyFont="1" applyFill="1" applyAlignment="1" applyProtection="1">
      <alignment horizontal="center" wrapText="1"/>
    </xf>
    <xf numFmtId="0" fontId="66" fillId="21" borderId="10" xfId="0" applyFont="1" applyFill="1" applyBorder="1" applyAlignment="1" applyProtection="1">
      <alignment horizontal="center" wrapText="1"/>
    </xf>
    <xf numFmtId="0" fontId="66" fillId="21" borderId="0" xfId="0" applyFont="1" applyFill="1" applyBorder="1" applyAlignment="1" applyProtection="1">
      <alignment horizontal="center" wrapText="1"/>
    </xf>
    <xf numFmtId="167" fontId="65" fillId="24" borderId="0" xfId="0" applyNumberFormat="1" applyFont="1" applyFill="1" applyAlignment="1" applyProtection="1">
      <alignment horizontal="center"/>
    </xf>
    <xf numFmtId="167" fontId="67" fillId="23" borderId="10" xfId="0" applyNumberFormat="1" applyFont="1" applyFill="1" applyBorder="1" applyAlignment="1" applyProtection="1">
      <alignment horizontal="center" wrapText="1"/>
    </xf>
    <xf numFmtId="167" fontId="49" fillId="23" borderId="0" xfId="0" applyNumberFormat="1" applyFont="1" applyFill="1" applyBorder="1" applyAlignment="1" applyProtection="1">
      <alignment horizontal="center" wrapText="1"/>
    </xf>
    <xf numFmtId="167" fontId="0" fillId="0" borderId="0" xfId="0" applyNumberFormat="1" applyAlignment="1" applyProtection="1">
      <alignment vertical="center"/>
    </xf>
    <xf numFmtId="167" fontId="0" fillId="0" borderId="0" xfId="0" applyNumberFormat="1" applyProtection="1"/>
    <xf numFmtId="0" fontId="68" fillId="0" borderId="0" xfId="0" applyFont="1" applyAlignment="1" applyProtection="1">
      <alignment horizontal="center" vertical="center" wrapText="1"/>
    </xf>
    <xf numFmtId="0" fontId="53" fillId="0" borderId="0" xfId="0" applyFont="1" applyFill="1" applyAlignment="1" applyProtection="1">
      <alignment horizontal="center" vertical="center"/>
    </xf>
    <xf numFmtId="0" fontId="69" fillId="21" borderId="0" xfId="0" applyFont="1" applyFill="1" applyBorder="1" applyAlignment="1" applyProtection="1">
      <alignment horizontal="center"/>
    </xf>
    <xf numFmtId="0" fontId="53" fillId="21" borderId="16" xfId="0" applyFont="1" applyFill="1" applyBorder="1" applyAlignment="1" applyProtection="1">
      <alignment horizontal="left" vertical="center"/>
    </xf>
    <xf numFmtId="0" fontId="53" fillId="21" borderId="0" xfId="0" applyFont="1" applyFill="1" applyBorder="1" applyAlignment="1" applyProtection="1">
      <alignment horizontal="left" vertical="center"/>
    </xf>
    <xf numFmtId="164" fontId="47" fillId="25" borderId="0" xfId="319" applyNumberFormat="1" applyFont="1" applyFill="1" applyAlignment="1" applyProtection="1">
      <alignment vertical="center"/>
    </xf>
    <xf numFmtId="41" fontId="51" fillId="25" borderId="0" xfId="0" applyNumberFormat="1" applyFont="1" applyFill="1" applyAlignment="1" applyProtection="1">
      <alignment wrapText="1"/>
    </xf>
    <xf numFmtId="0" fontId="0" fillId="25" borderId="0" xfId="0" applyNumberFormat="1" applyFill="1" applyAlignment="1" applyProtection="1">
      <alignment vertical="center" wrapText="1"/>
    </xf>
    <xf numFmtId="0" fontId="53" fillId="25" borderId="0" xfId="0" applyFont="1" applyFill="1" applyAlignment="1" applyProtection="1">
      <alignment horizontal="left" vertical="center"/>
    </xf>
    <xf numFmtId="0" fontId="55" fillId="25"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0" fillId="0" borderId="0" xfId="0" applyNumberFormat="1" applyFont="1" applyFill="1" applyAlignment="1" applyProtection="1">
      <alignment vertical="center" wrapText="1"/>
    </xf>
    <xf numFmtId="0" fontId="71" fillId="0" borderId="0" xfId="0" applyFont="1" applyFill="1" applyAlignment="1" applyProtection="1">
      <alignment horizontal="center" vertical="center" wrapText="1"/>
    </xf>
    <xf numFmtId="0" fontId="54" fillId="21" borderId="16" xfId="0" applyNumberFormat="1" applyFont="1" applyFill="1" applyBorder="1" applyAlignment="1" applyProtection="1">
      <alignment horizontal="center"/>
    </xf>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0" fillId="0" borderId="18" xfId="0" applyFont="1" applyFill="1" applyBorder="1" applyAlignment="1" applyProtection="1">
      <alignment vertical="center" wrapText="1"/>
    </xf>
    <xf numFmtId="0" fontId="0" fillId="22" borderId="0" xfId="0" applyFill="1" applyBorder="1" applyAlignment="1" applyProtection="1">
      <alignment vertical="center"/>
    </xf>
    <xf numFmtId="0" fontId="0" fillId="22" borderId="0" xfId="0" applyFill="1" applyBorder="1" applyProtection="1"/>
    <xf numFmtId="0" fontId="72" fillId="0" borderId="19" xfId="0" applyNumberFormat="1" applyFont="1" applyFill="1" applyBorder="1" applyAlignment="1" applyProtection="1">
      <alignment horizontal="center" vertical="center"/>
    </xf>
    <xf numFmtId="0" fontId="47" fillId="0" borderId="19" xfId="0" applyNumberFormat="1" applyFont="1" applyFill="1" applyBorder="1" applyAlignment="1" applyProtection="1">
      <alignment horizontal="center" vertical="center"/>
    </xf>
    <xf numFmtId="0" fontId="67" fillId="23" borderId="17" xfId="0" applyFont="1" applyFill="1" applyBorder="1" applyAlignment="1" applyProtection="1">
      <alignment horizontal="center" vertical="center" wrapText="1"/>
    </xf>
    <xf numFmtId="0" fontId="0" fillId="22" borderId="20" xfId="0" applyFill="1" applyBorder="1" applyAlignment="1" applyProtection="1">
      <alignment vertical="center"/>
    </xf>
    <xf numFmtId="0" fontId="0" fillId="22" borderId="21" xfId="0" applyFill="1" applyBorder="1" applyAlignment="1" applyProtection="1">
      <alignment vertical="center"/>
    </xf>
    <xf numFmtId="164" fontId="73" fillId="0" borderId="21" xfId="319" applyNumberFormat="1" applyFont="1" applyFill="1" applyBorder="1" applyAlignment="1" applyProtection="1">
      <alignment horizontal="center" vertical="center" wrapText="1"/>
    </xf>
    <xf numFmtId="0" fontId="0" fillId="22" borderId="22" xfId="0" applyFill="1" applyBorder="1" applyAlignment="1" applyProtection="1">
      <alignment vertical="center"/>
    </xf>
    <xf numFmtId="0" fontId="0" fillId="0" borderId="22" xfId="0" applyNumberFormat="1" applyFill="1" applyBorder="1" applyAlignment="1" applyProtection="1">
      <alignment horizontal="left" vertical="center" wrapText="1"/>
    </xf>
    <xf numFmtId="0" fontId="0" fillId="22" borderId="18" xfId="0" applyFill="1" applyBorder="1" applyAlignment="1" applyProtection="1">
      <alignment vertical="center"/>
      <protection locked="0"/>
    </xf>
    <xf numFmtId="168" fontId="73" fillId="0" borderId="18" xfId="319" applyNumberFormat="1" applyFont="1" applyFill="1" applyBorder="1" applyAlignment="1" applyProtection="1">
      <alignment horizontal="center" vertical="center" wrapText="1"/>
    </xf>
    <xf numFmtId="0" fontId="73" fillId="0" borderId="18" xfId="319" applyNumberFormat="1" applyFont="1" applyFill="1" applyBorder="1" applyAlignment="1" applyProtection="1">
      <alignment horizontal="center" vertical="center" wrapText="1"/>
    </xf>
    <xf numFmtId="164" fontId="73" fillId="0" borderId="18" xfId="319" applyNumberFormat="1" applyFont="1" applyFill="1" applyBorder="1" applyAlignment="1" applyProtection="1">
      <alignment horizontal="center" vertical="center" wrapText="1"/>
    </xf>
    <xf numFmtId="164" fontId="73" fillId="26" borderId="18" xfId="319" applyNumberFormat="1" applyFont="1" applyFill="1" applyBorder="1" applyAlignment="1" applyProtection="1">
      <alignment horizontal="center" vertical="center" wrapText="1"/>
      <protection locked="0"/>
    </xf>
    <xf numFmtId="0" fontId="49" fillId="23" borderId="0" xfId="0" applyFont="1" applyFill="1" applyBorder="1" applyAlignment="1" applyProtection="1">
      <alignment horizontal="center" vertical="center" wrapText="1"/>
    </xf>
    <xf numFmtId="0" fontId="0" fillId="22" borderId="22" xfId="0" applyFill="1" applyBorder="1" applyAlignment="1" applyProtection="1">
      <alignment vertical="center"/>
      <protection locked="0"/>
    </xf>
    <xf numFmtId="0" fontId="53" fillId="0" borderId="23" xfId="0" applyFont="1" applyBorder="1" applyAlignment="1" applyProtection="1">
      <alignment horizontal="center" vertical="center"/>
    </xf>
    <xf numFmtId="0" fontId="66" fillId="21" borderId="10" xfId="0" applyFont="1" applyFill="1" applyBorder="1" applyAlignment="1" applyProtection="1">
      <alignment horizontal="center" vertical="center" wrapText="1"/>
    </xf>
    <xf numFmtId="0" fontId="65" fillId="24" borderId="0" xfId="0" applyFont="1" applyFill="1" applyAlignment="1" applyProtection="1">
      <alignment horizontal="center" vertical="center"/>
    </xf>
    <xf numFmtId="0" fontId="0" fillId="22" borderId="18" xfId="0" applyFill="1" applyBorder="1" applyAlignment="1" applyProtection="1">
      <alignment vertical="center"/>
    </xf>
    <xf numFmtId="0" fontId="0" fillId="0" borderId="18" xfId="0" applyNumberFormat="1" applyFill="1" applyBorder="1" applyAlignment="1" applyProtection="1">
      <alignment horizontal="left" vertical="center" wrapText="1"/>
    </xf>
    <xf numFmtId="0" fontId="0" fillId="0" borderId="0" xfId="0" applyProtection="1"/>
    <xf numFmtId="0" fontId="0" fillId="0" borderId="19"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9" fillId="21"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73" fillId="0" borderId="0" xfId="0" applyFont="1" applyProtection="1"/>
    <xf numFmtId="0" fontId="74" fillId="21" borderId="10" xfId="0" applyFont="1" applyFill="1" applyBorder="1" applyAlignment="1" applyProtection="1">
      <alignment horizontal="center" vertical="center" wrapText="1"/>
    </xf>
    <xf numFmtId="0" fontId="74" fillId="21" borderId="0" xfId="0" applyFont="1" applyFill="1" applyBorder="1" applyAlignment="1" applyProtection="1">
      <alignment horizontal="center" vertical="center" wrapText="1"/>
    </xf>
    <xf numFmtId="0" fontId="73" fillId="0" borderId="18" xfId="0" applyNumberFormat="1" applyFont="1" applyFill="1" applyBorder="1" applyAlignment="1" applyProtection="1">
      <alignment horizontal="left" vertical="center" wrapText="1"/>
    </xf>
    <xf numFmtId="0" fontId="73" fillId="0" borderId="19" xfId="0" applyNumberFormat="1" applyFont="1" applyFill="1" applyBorder="1" applyAlignment="1" applyProtection="1">
      <alignment horizontal="left" vertical="center" wrapText="1"/>
    </xf>
    <xf numFmtId="0" fontId="74" fillId="0" borderId="23" xfId="0" applyFont="1" applyBorder="1" applyAlignment="1" applyProtection="1">
      <alignment horizontal="center" vertical="center"/>
    </xf>
    <xf numFmtId="0" fontId="74" fillId="0" borderId="0" xfId="0" applyFont="1" applyAlignment="1" applyProtection="1">
      <alignment horizontal="center" vertical="center"/>
    </xf>
    <xf numFmtId="0" fontId="0" fillId="0" borderId="0" xfId="0"/>
    <xf numFmtId="0" fontId="0" fillId="0" borderId="0" xfId="0" applyFont="1" applyFill="1" applyAlignment="1" applyProtection="1">
      <alignment horizontal="center" vertical="center"/>
    </xf>
    <xf numFmtId="0" fontId="0" fillId="0" borderId="0" xfId="0" applyNumberFormat="1" applyFill="1" applyAlignment="1" applyProtection="1">
      <alignment vertical="center" wrapText="1"/>
    </xf>
    <xf numFmtId="41" fontId="50" fillId="0" borderId="0" xfId="0" applyNumberFormat="1" applyFont="1" applyFill="1" applyAlignment="1" applyProtection="1">
      <alignment wrapText="1"/>
    </xf>
    <xf numFmtId="41" fontId="51" fillId="0" borderId="0" xfId="0" applyNumberFormat="1" applyFont="1" applyFill="1" applyAlignment="1" applyProtection="1">
      <alignment wrapText="1"/>
    </xf>
    <xf numFmtId="0" fontId="47" fillId="27" borderId="0" xfId="0" applyNumberFormat="1" applyFont="1" applyFill="1" applyAlignment="1" applyProtection="1">
      <alignment vertical="center" wrapText="1"/>
    </xf>
    <xf numFmtId="0" fontId="0" fillId="0" borderId="0" xfId="0" applyAlignment="1" applyProtection="1">
      <alignment vertical="center" wrapText="1"/>
    </xf>
    <xf numFmtId="0" fontId="53" fillId="0" borderId="0" xfId="0" applyFont="1" applyFill="1" applyAlignment="1" applyProtection="1">
      <alignment horizontal="center" vertical="center"/>
    </xf>
    <xf numFmtId="0" fontId="53" fillId="0" borderId="0" xfId="0" applyFont="1" applyAlignment="1" applyProtection="1">
      <alignment horizontal="center" vertical="center"/>
    </xf>
    <xf numFmtId="0" fontId="53" fillId="27" borderId="0" xfId="0" applyFont="1" applyFill="1" applyAlignment="1" applyProtection="1">
      <alignment horizontal="left" vertical="center"/>
    </xf>
    <xf numFmtId="0" fontId="5" fillId="27" borderId="0" xfId="0" applyFont="1" applyFill="1" applyAlignment="1" applyProtection="1">
      <alignment horizontal="left" vertical="center"/>
    </xf>
    <xf numFmtId="0" fontId="53" fillId="27" borderId="0" xfId="0" applyFont="1" applyFill="1" applyAlignment="1" applyProtection="1">
      <alignment vertical="center"/>
    </xf>
    <xf numFmtId="0" fontId="53" fillId="28" borderId="0" xfId="0" applyFont="1" applyFill="1" applyAlignment="1" applyProtection="1">
      <alignment horizontal="left" vertical="center"/>
    </xf>
    <xf numFmtId="41" fontId="51" fillId="28" borderId="0" xfId="0" applyNumberFormat="1" applyFont="1" applyFill="1" applyAlignment="1" applyProtection="1">
      <alignment wrapText="1"/>
    </xf>
    <xf numFmtId="0" fontId="53" fillId="29" borderId="0" xfId="0" applyFont="1" applyFill="1" applyAlignment="1" applyProtection="1">
      <alignment vertical="center"/>
    </xf>
    <xf numFmtId="0" fontId="0" fillId="29" borderId="0" xfId="0" applyNumberFormat="1" applyFill="1" applyAlignment="1" applyProtection="1">
      <alignment vertical="center" wrapText="1"/>
    </xf>
    <xf numFmtId="0" fontId="49" fillId="27" borderId="0" xfId="0" applyFont="1" applyFill="1" applyAlignment="1" applyProtection="1">
      <alignment vertical="center"/>
    </xf>
    <xf numFmtId="0" fontId="49" fillId="28" borderId="0" xfId="0" applyFont="1" applyFill="1" applyAlignment="1" applyProtection="1">
      <alignment vertical="center"/>
    </xf>
    <xf numFmtId="0" fontId="0" fillId="0" borderId="0" xfId="0" applyFont="1" applyAlignment="1" applyProtection="1">
      <alignment horizontal="center" vertical="center"/>
    </xf>
    <xf numFmtId="164" fontId="47" fillId="28" borderId="0" xfId="319" applyNumberFormat="1" applyFont="1" applyFill="1" applyAlignment="1" applyProtection="1">
      <alignment vertical="center"/>
    </xf>
    <xf numFmtId="38" fontId="40" fillId="29" borderId="0" xfId="319" applyNumberFormat="1" applyFont="1" applyFill="1" applyAlignment="1" applyProtection="1">
      <alignment horizontal="right" vertical="center"/>
    </xf>
    <xf numFmtId="38" fontId="40" fillId="27" borderId="0" xfId="319" applyNumberFormat="1" applyFont="1" applyFill="1" applyAlignment="1" applyProtection="1">
      <alignment horizontal="right" vertical="center"/>
    </xf>
    <xf numFmtId="38" fontId="49" fillId="27" borderId="0" xfId="0" applyNumberFormat="1" applyFont="1" applyFill="1" applyAlignment="1" applyProtection="1">
      <alignment horizontal="right" vertical="center"/>
    </xf>
    <xf numFmtId="38" fontId="49" fillId="28" borderId="0" xfId="0" applyNumberFormat="1" applyFont="1" applyFill="1" applyAlignment="1" applyProtection="1">
      <alignment horizontal="right" vertical="center"/>
    </xf>
    <xf numFmtId="0" fontId="0" fillId="0" borderId="0" xfId="0" applyFont="1" applyFill="1" applyAlignment="1" applyProtection="1">
      <alignment vertical="center" wrapText="1"/>
    </xf>
    <xf numFmtId="38" fontId="75" fillId="27" borderId="0" xfId="319" applyNumberFormat="1" applyFont="1" applyFill="1" applyAlignment="1" applyProtection="1">
      <alignment horizontal="right" vertical="center"/>
    </xf>
    <xf numFmtId="41" fontId="51" fillId="27" borderId="0" xfId="0" applyNumberFormat="1" applyFont="1" applyFill="1" applyAlignment="1" applyProtection="1">
      <alignment wrapText="1"/>
    </xf>
    <xf numFmtId="38" fontId="75" fillId="28" borderId="0" xfId="319" applyNumberFormat="1" applyFont="1" applyFill="1" applyAlignment="1" applyProtection="1">
      <alignment horizontal="right" vertical="center"/>
    </xf>
    <xf numFmtId="0" fontId="0" fillId="0" borderId="0" xfId="0" applyNumberFormat="1" applyFont="1" applyFill="1" applyAlignment="1" applyProtection="1">
      <alignment horizontal="left" vertical="center" wrapText="1"/>
    </xf>
    <xf numFmtId="0" fontId="0" fillId="27" borderId="0" xfId="0" applyFill="1" applyAlignment="1" applyProtection="1">
      <alignment wrapText="1"/>
    </xf>
    <xf numFmtId="0" fontId="0" fillId="28" borderId="0" xfId="0" applyFill="1" applyAlignment="1" applyProtection="1">
      <alignment wrapText="1"/>
    </xf>
    <xf numFmtId="164" fontId="47" fillId="27" borderId="0" xfId="319" applyNumberFormat="1" applyFont="1" applyFill="1" applyAlignment="1" applyProtection="1">
      <alignment vertical="center"/>
    </xf>
    <xf numFmtId="164" fontId="47" fillId="29" borderId="0" xfId="319" applyNumberFormat="1" applyFont="1" applyFill="1" applyAlignment="1" applyProtection="1">
      <alignment vertical="center"/>
    </xf>
    <xf numFmtId="166" fontId="47" fillId="0" borderId="0" xfId="353" applyNumberFormat="1" applyFont="1" applyFill="1" applyProtection="1"/>
    <xf numFmtId="0" fontId="49" fillId="0" borderId="0" xfId="0" applyFont="1" applyFill="1" applyAlignment="1" applyProtection="1">
      <alignment vertical="center" wrapText="1"/>
    </xf>
    <xf numFmtId="0" fontId="47" fillId="0" borderId="0" xfId="0" applyFont="1" applyFill="1" applyProtection="1"/>
    <xf numFmtId="0" fontId="0" fillId="0" borderId="0" xfId="0"/>
    <xf numFmtId="0" fontId="0" fillId="0" borderId="0" xfId="0" applyNumberFormat="1"/>
    <xf numFmtId="0" fontId="0" fillId="0" borderId="0" xfId="0" applyNumberFormat="1" applyAlignment="1">
      <alignment wrapText="1"/>
    </xf>
    <xf numFmtId="0" fontId="0" fillId="0" borderId="0" xfId="0" applyAlignment="1">
      <alignment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38" fontId="0" fillId="0" borderId="0" xfId="0" applyNumberFormat="1"/>
    <xf numFmtId="40" fontId="0" fillId="0" borderId="0" xfId="0" applyNumberFormat="1"/>
    <xf numFmtId="0" fontId="15" fillId="0" borderId="0" xfId="443" applyFont="1" applyFill="1" applyAlignment="1">
      <alignment horizontal="left" vertical="center" wrapText="1"/>
    </xf>
    <xf numFmtId="0" fontId="0" fillId="0" borderId="0" xfId="0" applyFont="1" applyFill="1" applyAlignment="1" applyProtection="1">
      <alignment vertical="center" wrapText="1"/>
      <protection locked="0"/>
    </xf>
    <xf numFmtId="49" fontId="47" fillId="0" borderId="0" xfId="0" applyNumberFormat="1" applyFont="1" applyFill="1" applyAlignment="1" applyProtection="1">
      <alignment horizontal="center" vertical="center"/>
    </xf>
    <xf numFmtId="49" fontId="72" fillId="30" borderId="0" xfId="0" applyNumberFormat="1" applyFont="1" applyFill="1" applyAlignment="1" applyProtection="1">
      <alignment horizontal="center" vertical="center"/>
    </xf>
    <xf numFmtId="0" fontId="30" fillId="0" borderId="0" xfId="515" applyAlignment="1">
      <alignment horizontal="left"/>
    </xf>
    <xf numFmtId="40" fontId="76" fillId="0" borderId="0" xfId="0" applyNumberFormat="1" applyFont="1"/>
    <xf numFmtId="0" fontId="0" fillId="0" borderId="0" xfId="0" applyFill="1" applyAlignment="1" applyProtection="1">
      <alignment wrapText="1"/>
    </xf>
    <xf numFmtId="49" fontId="47" fillId="0" borderId="0" xfId="0" applyNumberFormat="1" applyFont="1" applyFill="1" applyAlignment="1" applyProtection="1">
      <alignment horizontal="center" vertical="center"/>
    </xf>
    <xf numFmtId="164" fontId="73" fillId="0" borderId="21" xfId="319" applyNumberFormat="1" applyFont="1" applyFill="1" applyBorder="1" applyAlignment="1" applyProtection="1">
      <alignment horizontal="center" vertical="center" wrapText="1"/>
    </xf>
    <xf numFmtId="168" fontId="73" fillId="0" borderId="18" xfId="319" applyNumberFormat="1" applyFont="1" applyFill="1" applyBorder="1" applyAlignment="1" applyProtection="1">
      <alignment horizontal="center" vertical="center" wrapText="1"/>
    </xf>
    <xf numFmtId="164" fontId="73" fillId="0" borderId="18" xfId="319" applyNumberFormat="1" applyFont="1" applyFill="1" applyBorder="1" applyAlignment="1" applyProtection="1">
      <alignment horizontal="center" vertical="center" wrapText="1"/>
    </xf>
    <xf numFmtId="0" fontId="0" fillId="0" borderId="18" xfId="0" applyNumberFormat="1" applyFill="1" applyBorder="1" applyAlignment="1" applyProtection="1">
      <alignment horizontal="left" vertical="center" wrapText="1"/>
    </xf>
    <xf numFmtId="0" fontId="0" fillId="0" borderId="19" xfId="0" applyNumberFormat="1" applyFill="1" applyBorder="1" applyAlignment="1" applyProtection="1">
      <alignment horizontal="left" vertical="center" wrapText="1"/>
    </xf>
    <xf numFmtId="0" fontId="73" fillId="0" borderId="19" xfId="0" applyNumberFormat="1" applyFont="1" applyFill="1" applyBorder="1" applyAlignment="1" applyProtection="1">
      <alignment horizontal="left" vertical="center" wrapText="1"/>
    </xf>
    <xf numFmtId="0" fontId="0" fillId="0" borderId="22" xfId="0" applyFont="1" applyFill="1" applyBorder="1" applyAlignment="1" applyProtection="1">
      <alignment vertical="center" wrapText="1"/>
      <protection locked="0"/>
    </xf>
    <xf numFmtId="0" fontId="0" fillId="0" borderId="24"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47" fillId="0" borderId="25" xfId="0" applyNumberFormat="1" applyFont="1" applyBorder="1" applyAlignment="1" applyProtection="1">
      <alignment horizontal="center" vertical="center"/>
    </xf>
    <xf numFmtId="0" fontId="75" fillId="0" borderId="0" xfId="443" applyFont="1" applyFill="1" applyAlignment="1">
      <alignment horizontal="left" vertical="center" wrapText="1"/>
    </xf>
    <xf numFmtId="0" fontId="75" fillId="0" borderId="22" xfId="443" applyFont="1" applyFill="1" applyBorder="1" applyAlignment="1">
      <alignment horizontal="left" vertical="center" wrapText="1"/>
    </xf>
    <xf numFmtId="0" fontId="75" fillId="0" borderId="18" xfId="443" applyFont="1" applyFill="1" applyBorder="1" applyAlignment="1">
      <alignment horizontal="left" vertical="center" wrapText="1"/>
    </xf>
    <xf numFmtId="0" fontId="75" fillId="0" borderId="26" xfId="443" applyFont="1" applyFill="1" applyBorder="1" applyAlignment="1">
      <alignment horizontal="left" vertical="center" wrapText="1"/>
    </xf>
    <xf numFmtId="0" fontId="75" fillId="0" borderId="18" xfId="514" applyFont="1" applyBorder="1" applyAlignment="1">
      <alignment horizontal="left"/>
    </xf>
    <xf numFmtId="0" fontId="75" fillId="0" borderId="24" xfId="514" applyFont="1" applyBorder="1" applyAlignment="1">
      <alignment horizontal="left"/>
    </xf>
    <xf numFmtId="0" fontId="0" fillId="0" borderId="0" xfId="0" applyFill="1" applyAlignment="1" applyProtection="1">
      <alignment horizontal="center" vertical="center"/>
    </xf>
    <xf numFmtId="0" fontId="50" fillId="0" borderId="0" xfId="0" applyFont="1" applyFill="1" applyAlignment="1" applyProtection="1">
      <alignment horizontal="left" wrapText="1"/>
    </xf>
    <xf numFmtId="167" fontId="0" fillId="0" borderId="0" xfId="0" applyNumberFormat="1" applyFill="1" applyProtection="1"/>
    <xf numFmtId="164" fontId="73" fillId="22" borderId="18" xfId="319" applyNumberFormat="1" applyFont="1" applyFill="1" applyBorder="1" applyAlignment="1" applyProtection="1">
      <alignment horizontal="center" vertical="center" wrapText="1"/>
      <protection locked="0"/>
    </xf>
    <xf numFmtId="0" fontId="0" fillId="0" borderId="0" xfId="0" applyProtection="1"/>
    <xf numFmtId="41" fontId="50" fillId="0" borderId="0" xfId="319" applyNumberFormat="1" applyFont="1" applyFill="1" applyAlignment="1" applyProtection="1">
      <alignment wrapText="1"/>
    </xf>
    <xf numFmtId="0" fontId="0" fillId="0" borderId="0" xfId="0" applyAlignment="1" applyProtection="1">
      <alignment wrapText="1"/>
      <protection locked="0"/>
    </xf>
    <xf numFmtId="0" fontId="0" fillId="22" borderId="0" xfId="0" applyFill="1" applyBorder="1" applyAlignment="1" applyProtection="1">
      <alignment vertical="center"/>
    </xf>
    <xf numFmtId="164" fontId="73" fillId="0" borderId="21" xfId="319" applyNumberFormat="1" applyFont="1" applyFill="1" applyBorder="1" applyAlignment="1" applyProtection="1">
      <alignment horizontal="center" vertical="center" wrapText="1"/>
    </xf>
    <xf numFmtId="168" fontId="73" fillId="0" borderId="18" xfId="319" applyNumberFormat="1" applyFont="1" applyFill="1" applyBorder="1" applyAlignment="1" applyProtection="1">
      <alignment horizontal="center" vertical="center" wrapText="1"/>
    </xf>
    <xf numFmtId="164" fontId="40" fillId="25" borderId="0" xfId="319" applyNumberFormat="1" applyFont="1" applyFill="1" applyAlignment="1" applyProtection="1">
      <alignment vertical="center"/>
    </xf>
    <xf numFmtId="0" fontId="69" fillId="21" borderId="10" xfId="0" applyFont="1" applyFill="1" applyBorder="1" applyAlignment="1" applyProtection="1">
      <alignment horizontal="center" wrapText="1"/>
    </xf>
    <xf numFmtId="165" fontId="54" fillId="21" borderId="16" xfId="0" applyNumberFormat="1" applyFont="1" applyFill="1" applyBorder="1" applyProtection="1"/>
    <xf numFmtId="165" fontId="0" fillId="0" borderId="0" xfId="0" applyNumberFormat="1" applyFill="1" applyBorder="1" applyProtection="1"/>
    <xf numFmtId="40" fontId="41" fillId="0" borderId="0" xfId="0" applyNumberFormat="1" applyFont="1" applyFill="1" applyBorder="1" applyProtection="1"/>
    <xf numFmtId="40" fontId="0" fillId="0" borderId="0" xfId="0" applyNumberFormat="1" applyFill="1" applyBorder="1" applyProtection="1"/>
    <xf numFmtId="38" fontId="75" fillId="0" borderId="0" xfId="319" applyNumberFormat="1" applyFont="1" applyFill="1" applyAlignment="1" applyProtection="1">
      <alignment horizontal="center" vertical="center" wrapText="1"/>
    </xf>
    <xf numFmtId="0" fontId="77" fillId="0" borderId="0" xfId="0" applyFont="1" applyFill="1" applyAlignment="1" applyProtection="1">
      <alignment horizontal="right"/>
    </xf>
    <xf numFmtId="0" fontId="0" fillId="0" borderId="0" xfId="0" applyNumberFormat="1" applyAlignment="1">
      <alignment wrapText="1"/>
    </xf>
    <xf numFmtId="49" fontId="0" fillId="0" borderId="0" xfId="0" applyNumberFormat="1" applyAlignment="1">
      <alignment horizontal="center" vertical="center"/>
    </xf>
    <xf numFmtId="164" fontId="78" fillId="26" borderId="16" xfId="319" applyNumberFormat="1" applyFont="1" applyFill="1" applyBorder="1" applyAlignment="1" applyProtection="1">
      <alignment horizontal="center" wrapText="1"/>
      <protection locked="0"/>
    </xf>
    <xf numFmtId="164" fontId="47" fillId="26" borderId="0" xfId="319" applyNumberFormat="1" applyFont="1" applyFill="1" applyAlignment="1" applyProtection="1">
      <alignment horizontal="center" vertical="center"/>
      <protection locked="0"/>
    </xf>
    <xf numFmtId="0" fontId="0" fillId="0" borderId="0" xfId="0"/>
    <xf numFmtId="3" fontId="0" fillId="0" borderId="0" xfId="0" applyNumberFormat="1"/>
    <xf numFmtId="4" fontId="0" fillId="0" borderId="0" xfId="0" applyNumberFormat="1"/>
    <xf numFmtId="0" fontId="71" fillId="0" borderId="0" xfId="0" applyFont="1" applyAlignment="1" applyProtection="1">
      <alignment horizontal="center" vertical="center" wrapText="1"/>
    </xf>
    <xf numFmtId="164" fontId="79" fillId="22" borderId="0" xfId="319" applyNumberFormat="1" applyFont="1" applyFill="1" applyAlignment="1" applyProtection="1">
      <alignment horizontal="center" vertical="center" wrapText="1"/>
    </xf>
    <xf numFmtId="164" fontId="0" fillId="0" borderId="21" xfId="0" applyNumberFormat="1" applyBorder="1" applyAlignment="1" applyProtection="1">
      <alignment vertical="center"/>
    </xf>
    <xf numFmtId="164" fontId="40" fillId="22" borderId="0" xfId="319" applyNumberFormat="1" applyFont="1" applyFill="1" applyAlignment="1" applyProtection="1">
      <alignment horizontal="center"/>
      <protection locked="0"/>
    </xf>
    <xf numFmtId="164" fontId="47" fillId="28" borderId="0" xfId="319" applyNumberFormat="1" applyFont="1" applyFill="1" applyAlignment="1" applyProtection="1">
      <alignment vertical="center"/>
      <protection locked="0"/>
    </xf>
    <xf numFmtId="164" fontId="47" fillId="27" borderId="0" xfId="319" applyNumberFormat="1" applyFont="1" applyFill="1" applyAlignment="1" applyProtection="1">
      <alignment vertical="center"/>
      <protection locked="0"/>
    </xf>
    <xf numFmtId="164" fontId="47" fillId="29" borderId="0" xfId="319" applyNumberFormat="1" applyFont="1" applyFill="1" applyAlignment="1" applyProtection="1">
      <alignment vertical="center"/>
      <protection locked="0"/>
    </xf>
    <xf numFmtId="164" fontId="73" fillId="22" borderId="21" xfId="319" applyNumberFormat="1" applyFont="1" applyFill="1" applyBorder="1" applyAlignment="1" applyProtection="1">
      <alignment horizontal="center" vertical="center" wrapText="1"/>
    </xf>
    <xf numFmtId="164" fontId="73" fillId="22" borderId="18" xfId="319" applyNumberFormat="1" applyFont="1" applyFill="1" applyBorder="1" applyAlignment="1" applyProtection="1">
      <alignment horizontal="center" vertical="center" wrapText="1"/>
    </xf>
    <xf numFmtId="167" fontId="76" fillId="0" borderId="21" xfId="0" applyNumberFormat="1" applyFont="1" applyBorder="1" applyAlignment="1" applyProtection="1">
      <alignment vertical="center"/>
    </xf>
    <xf numFmtId="0" fontId="49" fillId="0" borderId="0" xfId="0" applyFont="1" applyFill="1" applyAlignment="1" applyProtection="1"/>
    <xf numFmtId="41" fontId="61" fillId="0" borderId="0" xfId="319" applyNumberFormat="1" applyFont="1" applyFill="1" applyAlignment="1" applyProtection="1">
      <alignment wrapText="1"/>
    </xf>
    <xf numFmtId="0" fontId="48" fillId="0" borderId="0" xfId="0" applyNumberFormat="1" applyFont="1" applyFill="1" applyAlignment="1" applyProtection="1">
      <alignment vertical="center" wrapText="1"/>
    </xf>
    <xf numFmtId="0" fontId="0" fillId="0" borderId="0" xfId="0" applyProtection="1"/>
    <xf numFmtId="41" fontId="50" fillId="0" borderId="0" xfId="319" applyNumberFormat="1" applyFont="1" applyFill="1" applyAlignment="1" applyProtection="1">
      <alignment wrapText="1"/>
    </xf>
    <xf numFmtId="0" fontId="43" fillId="0" borderId="0" xfId="382" applyAlignment="1">
      <alignment vertical="center"/>
    </xf>
    <xf numFmtId="0" fontId="68" fillId="0" borderId="0" xfId="0" applyFont="1" applyFill="1" applyAlignment="1" applyProtection="1">
      <alignment horizontal="center" vertical="center" wrapText="1"/>
    </xf>
    <xf numFmtId="0" fontId="71"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18" xfId="0" applyFont="1" applyFill="1" applyBorder="1" applyAlignment="1" applyProtection="1">
      <alignment vertical="center" wrapText="1"/>
    </xf>
    <xf numFmtId="0" fontId="0" fillId="22" borderId="0" xfId="0" applyFill="1" applyBorder="1" applyAlignment="1" applyProtection="1">
      <alignment vertical="center"/>
    </xf>
    <xf numFmtId="164" fontId="73" fillId="0" borderId="21" xfId="319" applyNumberFormat="1" applyFont="1" applyFill="1" applyBorder="1" applyAlignment="1" applyProtection="1">
      <alignment horizontal="center" vertical="center" wrapText="1"/>
    </xf>
    <xf numFmtId="164" fontId="73" fillId="0" borderId="18" xfId="319" applyNumberFormat="1" applyFont="1" applyFill="1" applyBorder="1" applyAlignment="1" applyProtection="1">
      <alignment horizontal="center" vertical="center" wrapText="1"/>
    </xf>
    <xf numFmtId="164" fontId="73" fillId="26" borderId="18" xfId="319" applyNumberFormat="1" applyFont="1" applyFill="1" applyBorder="1" applyAlignment="1" applyProtection="1">
      <alignment horizontal="center" vertical="center" wrapText="1"/>
      <protection locked="0"/>
    </xf>
    <xf numFmtId="0" fontId="0" fillId="0" borderId="18" xfId="0" applyNumberFormat="1" applyFill="1" applyBorder="1" applyAlignment="1" applyProtection="1">
      <alignment horizontal="left" vertical="center" wrapText="1"/>
    </xf>
    <xf numFmtId="0" fontId="0" fillId="0" borderId="19" xfId="0" applyNumberFormat="1" applyFill="1" applyBorder="1" applyAlignment="1" applyProtection="1">
      <alignment horizontal="left" vertical="center" wrapText="1"/>
    </xf>
    <xf numFmtId="0" fontId="73" fillId="0" borderId="19" xfId="0" applyNumberFormat="1" applyFont="1" applyFill="1" applyBorder="1" applyAlignment="1" applyProtection="1">
      <alignment horizontal="left" vertical="center" wrapText="1"/>
    </xf>
    <xf numFmtId="0" fontId="49" fillId="0" borderId="0" xfId="0" applyFont="1" applyFill="1" applyAlignment="1" applyProtection="1">
      <alignment vertical="center" wrapText="1"/>
    </xf>
    <xf numFmtId="0" fontId="75" fillId="0" borderId="0" xfId="0" applyNumberFormat="1" applyFont="1" applyFill="1" applyAlignment="1" applyProtection="1">
      <alignment vertical="center" wrapText="1"/>
    </xf>
    <xf numFmtId="164" fontId="0" fillId="0" borderId="21" xfId="0" applyNumberFormat="1" applyFill="1" applyBorder="1" applyAlignment="1" applyProtection="1">
      <alignment vertical="center"/>
    </xf>
    <xf numFmtId="0" fontId="80" fillId="0" borderId="18" xfId="0" applyNumberFormat="1" applyFont="1" applyFill="1" applyBorder="1" applyAlignment="1" applyProtection="1">
      <alignment horizontal="left" vertical="center" wrapText="1"/>
    </xf>
    <xf numFmtId="0" fontId="43" fillId="0" borderId="0" xfId="382"/>
    <xf numFmtId="0" fontId="0" fillId="0" borderId="0" xfId="0" applyAlignment="1" applyProtection="1">
      <alignment wrapText="1"/>
      <protection locked="0"/>
    </xf>
    <xf numFmtId="0" fontId="55" fillId="25" borderId="0" xfId="0"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31" borderId="0" xfId="0" applyNumberFormat="1" applyFont="1" applyFill="1" applyAlignment="1" applyProtection="1">
      <alignment horizontal="center" vertical="center"/>
    </xf>
    <xf numFmtId="0" fontId="68" fillId="31" borderId="0" xfId="0" applyFont="1" applyFill="1" applyAlignment="1" applyProtection="1">
      <alignment horizontal="center" vertical="center" wrapText="1"/>
    </xf>
    <xf numFmtId="0" fontId="0" fillId="0" borderId="0" xfId="0" applyProtection="1"/>
    <xf numFmtId="0" fontId="0" fillId="22" borderId="0" xfId="0" applyFill="1" applyBorder="1" applyAlignment="1" applyProtection="1">
      <alignment vertical="center"/>
    </xf>
    <xf numFmtId="164" fontId="73" fillId="0" borderId="21" xfId="319" applyNumberFormat="1" applyFont="1" applyFill="1" applyBorder="1" applyAlignment="1" applyProtection="1">
      <alignment horizontal="center" vertical="center" wrapText="1"/>
    </xf>
    <xf numFmtId="168" fontId="73" fillId="0" borderId="18" xfId="319" applyNumberFormat="1" applyFont="1" applyFill="1" applyBorder="1" applyAlignment="1" applyProtection="1">
      <alignment horizontal="center" vertical="center" wrapText="1"/>
    </xf>
    <xf numFmtId="164" fontId="73" fillId="0" borderId="18" xfId="319" applyNumberFormat="1" applyFont="1" applyFill="1" applyBorder="1" applyAlignment="1" applyProtection="1">
      <alignment horizontal="center" vertical="center" wrapText="1"/>
    </xf>
    <xf numFmtId="0" fontId="0" fillId="0" borderId="18" xfId="0" applyNumberFormat="1" applyFill="1" applyBorder="1" applyAlignment="1" applyProtection="1">
      <alignment horizontal="left" vertical="center" wrapText="1"/>
    </xf>
    <xf numFmtId="0" fontId="0" fillId="0" borderId="19" xfId="0" applyNumberFormat="1" applyFill="1" applyBorder="1" applyAlignment="1" applyProtection="1">
      <alignment horizontal="left" vertical="center" wrapText="1"/>
    </xf>
    <xf numFmtId="0" fontId="73" fillId="0" borderId="19" xfId="0" applyNumberFormat="1" applyFont="1" applyFill="1" applyBorder="1" applyAlignment="1" applyProtection="1">
      <alignment horizontal="left" vertical="center" wrapText="1"/>
    </xf>
    <xf numFmtId="0" fontId="0" fillId="0" borderId="0" xfId="0" applyProtection="1"/>
    <xf numFmtId="0" fontId="47" fillId="31" borderId="23" xfId="0" applyNumberFormat="1" applyFont="1" applyFill="1" applyBorder="1" applyAlignment="1" applyProtection="1">
      <alignment horizontal="center" vertical="center"/>
    </xf>
    <xf numFmtId="0" fontId="53" fillId="31" borderId="28" xfId="0" applyFont="1" applyFill="1" applyBorder="1" applyAlignment="1" applyProtection="1">
      <alignment vertical="center" wrapText="1"/>
    </xf>
    <xf numFmtId="1" fontId="0" fillId="0" borderId="0" xfId="0" applyNumberFormat="1" applyAlignment="1">
      <alignment wrapText="1"/>
    </xf>
    <xf numFmtId="1" fontId="0" fillId="0" borderId="0" xfId="0" applyNumberFormat="1"/>
    <xf numFmtId="1" fontId="0" fillId="0" borderId="0" xfId="0" applyNumberFormat="1" applyAlignment="1">
      <alignment horizontal="right" vertical="center"/>
    </xf>
    <xf numFmtId="49" fontId="0" fillId="0" borderId="0" xfId="0" applyNumberFormat="1" applyAlignment="1">
      <alignment horizontal="left" vertical="center"/>
    </xf>
    <xf numFmtId="0" fontId="0" fillId="31" borderId="19" xfId="0" applyNumberFormat="1" applyFill="1" applyBorder="1" applyAlignment="1" applyProtection="1">
      <alignment horizontal="left" vertical="center" wrapText="1"/>
    </xf>
    <xf numFmtId="0" fontId="73" fillId="31" borderId="18" xfId="0" applyNumberFormat="1" applyFont="1" applyFill="1" applyBorder="1" applyAlignment="1" applyProtection="1">
      <alignment horizontal="left" vertical="center" wrapText="1"/>
    </xf>
    <xf numFmtId="0" fontId="80" fillId="31" borderId="18" xfId="0" applyNumberFormat="1" applyFont="1" applyFill="1" applyBorder="1" applyAlignment="1" applyProtection="1">
      <alignment horizontal="left" vertical="center" wrapText="1"/>
    </xf>
    <xf numFmtId="0" fontId="0" fillId="31" borderId="0" xfId="0" applyFill="1"/>
    <xf numFmtId="167" fontId="40" fillId="31" borderId="21" xfId="319" applyNumberFormat="1" applyFont="1" applyFill="1" applyBorder="1" applyAlignment="1" applyProtection="1">
      <alignment vertical="center"/>
      <protection locked="0"/>
    </xf>
    <xf numFmtId="167" fontId="47" fillId="26" borderId="0" xfId="319" applyNumberFormat="1" applyFont="1" applyFill="1" applyAlignment="1" applyProtection="1">
      <alignment horizontal="center"/>
      <protection locked="0"/>
    </xf>
    <xf numFmtId="0" fontId="0" fillId="30" borderId="0" xfId="0" applyFill="1"/>
    <xf numFmtId="3" fontId="0" fillId="30" borderId="0" xfId="0" applyNumberFormat="1" applyFill="1"/>
    <xf numFmtId="0" fontId="0" fillId="30" borderId="0" xfId="0" applyFill="1" applyAlignment="1">
      <alignment wrapText="1"/>
    </xf>
    <xf numFmtId="38" fontId="0" fillId="0" borderId="0" xfId="0" applyNumberFormat="1" applyFill="1" applyProtection="1"/>
    <xf numFmtId="164" fontId="40" fillId="25" borderId="0" xfId="319" applyNumberFormat="1" applyFont="1" applyFill="1" applyProtection="1"/>
    <xf numFmtId="3" fontId="40" fillId="25" borderId="0" xfId="319" applyNumberFormat="1" applyFont="1" applyFill="1" applyAlignment="1" applyProtection="1">
      <alignment horizontal="center" vertical="center"/>
    </xf>
    <xf numFmtId="41" fontId="50" fillId="25" borderId="0" xfId="319" applyNumberFormat="1" applyFont="1" applyFill="1" applyAlignment="1" applyProtection="1">
      <alignment wrapText="1"/>
    </xf>
    <xf numFmtId="0" fontId="0" fillId="31" borderId="29" xfId="0" applyNumberFormat="1" applyFont="1" applyFill="1" applyBorder="1" applyAlignment="1" applyProtection="1">
      <alignment horizontal="left" vertical="center" wrapText="1"/>
    </xf>
    <xf numFmtId="164" fontId="73" fillId="31" borderId="18" xfId="319" applyNumberFormat="1" applyFont="1" applyFill="1" applyBorder="1" applyAlignment="1" applyProtection="1">
      <alignment horizontal="center" vertical="center" wrapText="1"/>
      <protection locked="0"/>
    </xf>
    <xf numFmtId="0" fontId="0" fillId="31" borderId="29" xfId="0" applyNumberFormat="1" applyFont="1" applyFill="1" applyBorder="1" applyAlignment="1" applyProtection="1">
      <alignment horizontal="center" vertical="center" wrapText="1"/>
    </xf>
    <xf numFmtId="3" fontId="47" fillId="26" borderId="0" xfId="319" applyNumberFormat="1" applyFont="1" applyFill="1" applyAlignment="1" applyProtection="1">
      <alignment horizontal="center" vertical="center"/>
      <protection locked="0"/>
    </xf>
    <xf numFmtId="3" fontId="47" fillId="26" borderId="0" xfId="319" applyNumberFormat="1" applyFont="1" applyFill="1" applyAlignment="1" applyProtection="1">
      <alignment horizontal="center" vertical="center" wrapText="1"/>
      <protection locked="0"/>
    </xf>
    <xf numFmtId="164" fontId="40" fillId="25" borderId="0" xfId="319" applyNumberFormat="1" applyFont="1" applyFill="1" applyAlignment="1" applyProtection="1">
      <alignment horizontal="center" vertical="center"/>
    </xf>
    <xf numFmtId="37" fontId="47" fillId="26" borderId="0" xfId="319" applyNumberFormat="1" applyFont="1" applyFill="1" applyAlignment="1" applyProtection="1">
      <alignment horizontal="center" vertical="center"/>
      <protection locked="0"/>
    </xf>
    <xf numFmtId="39" fontId="73" fillId="0" borderId="0" xfId="319" applyNumberFormat="1" applyFont="1" applyFill="1" applyBorder="1" applyAlignment="1" applyProtection="1">
      <alignment horizontal="center" vertical="center" wrapText="1"/>
    </xf>
    <xf numFmtId="37" fontId="40" fillId="26" borderId="0" xfId="319" applyNumberFormat="1" applyFont="1" applyFill="1" applyAlignment="1" applyProtection="1">
      <alignment horizontal="center" vertical="center"/>
      <protection locked="0"/>
    </xf>
    <xf numFmtId="41" fontId="50" fillId="0" borderId="0" xfId="319" applyNumberFormat="1" applyFont="1" applyFill="1" applyAlignment="1" applyProtection="1">
      <alignment vertical="center" wrapText="1"/>
    </xf>
    <xf numFmtId="0" fontId="0" fillId="0" borderId="0" xfId="0" applyFill="1" applyAlignment="1">
      <alignment vertical="center" wrapText="1"/>
    </xf>
    <xf numFmtId="169" fontId="47" fillId="26" borderId="0" xfId="319" applyNumberFormat="1" applyFont="1" applyFill="1" applyAlignment="1" applyProtection="1">
      <alignment horizontal="center" vertical="center"/>
      <protection locked="0"/>
    </xf>
    <xf numFmtId="0" fontId="81" fillId="0" borderId="0" xfId="0" applyNumberFormat="1" applyFont="1" applyFill="1" applyAlignment="1" applyProtection="1">
      <alignment vertical="center" wrapText="1"/>
    </xf>
    <xf numFmtId="164" fontId="75" fillId="22" borderId="0" xfId="319" applyNumberFormat="1" applyFont="1" applyFill="1" applyProtection="1"/>
    <xf numFmtId="164" fontId="40" fillId="22" borderId="0" xfId="319" applyNumberFormat="1" applyFont="1" applyFill="1" applyAlignment="1" applyProtection="1">
      <alignment horizontal="center" vertical="center"/>
    </xf>
    <xf numFmtId="43" fontId="0" fillId="0" borderId="0" xfId="319" applyFont="1"/>
    <xf numFmtId="0" fontId="0" fillId="31" borderId="18" xfId="0" applyNumberFormat="1" applyFill="1" applyBorder="1" applyAlignment="1" applyProtection="1">
      <alignment horizontal="left" vertical="center" wrapText="1"/>
    </xf>
    <xf numFmtId="168" fontId="73" fillId="31" borderId="18" xfId="319" applyNumberFormat="1" applyFont="1" applyFill="1" applyBorder="1" applyAlignment="1" applyProtection="1">
      <alignment horizontal="center" vertical="center" wrapText="1"/>
    </xf>
    <xf numFmtId="164" fontId="73" fillId="31" borderId="21" xfId="319" applyNumberFormat="1" applyFont="1" applyFill="1" applyBorder="1" applyAlignment="1" applyProtection="1">
      <alignment horizontal="center" vertical="center" wrapText="1"/>
    </xf>
    <xf numFmtId="0" fontId="47" fillId="31" borderId="19" xfId="0" applyNumberFormat="1" applyFont="1" applyFill="1" applyBorder="1" applyAlignment="1" applyProtection="1">
      <alignment horizontal="center" vertical="center"/>
    </xf>
    <xf numFmtId="0" fontId="75" fillId="31" borderId="26" xfId="443" applyFont="1" applyFill="1" applyBorder="1" applyAlignment="1">
      <alignment horizontal="left" vertical="center" wrapText="1"/>
    </xf>
    <xf numFmtId="164" fontId="0" fillId="31" borderId="21" xfId="0" applyNumberFormat="1" applyFill="1" applyBorder="1" applyAlignment="1" applyProtection="1">
      <alignment vertical="center"/>
    </xf>
    <xf numFmtId="164" fontId="40" fillId="0" borderId="18" xfId="319" applyNumberFormat="1" applyFont="1" applyFill="1" applyBorder="1" applyAlignment="1" applyProtection="1">
      <alignment horizontal="center" vertical="center" wrapText="1"/>
    </xf>
    <xf numFmtId="164" fontId="40" fillId="31" borderId="18" xfId="319" applyNumberFormat="1" applyFont="1" applyFill="1" applyBorder="1" applyAlignment="1" applyProtection="1">
      <alignment horizontal="center" vertical="center" wrapText="1"/>
    </xf>
    <xf numFmtId="0" fontId="47" fillId="0" borderId="23" xfId="0" applyNumberFormat="1" applyFont="1" applyFill="1" applyBorder="1" applyAlignment="1" applyProtection="1">
      <alignment horizontal="center" vertical="center"/>
    </xf>
    <xf numFmtId="0" fontId="53" fillId="0" borderId="28" xfId="0" applyFont="1" applyFill="1" applyBorder="1" applyAlignment="1" applyProtection="1">
      <alignment vertical="center" wrapText="1"/>
    </xf>
    <xf numFmtId="167" fontId="40" fillId="0" borderId="21" xfId="319" applyNumberFormat="1" applyFont="1" applyFill="1" applyBorder="1" applyAlignment="1" applyProtection="1">
      <alignment vertical="center"/>
      <protection locked="0"/>
    </xf>
    <xf numFmtId="37" fontId="40" fillId="31" borderId="21" xfId="319" applyNumberFormat="1" applyFont="1" applyFill="1" applyBorder="1" applyAlignment="1" applyProtection="1">
      <alignment horizontal="center" vertical="center" wrapText="1"/>
    </xf>
    <xf numFmtId="39" fontId="0" fillId="31" borderId="21" xfId="319" applyNumberFormat="1" applyFont="1" applyFill="1" applyBorder="1" applyAlignment="1" applyProtection="1">
      <alignment vertical="center" wrapText="1"/>
    </xf>
    <xf numFmtId="0" fontId="0" fillId="0" borderId="0" xfId="0" applyAlignment="1">
      <alignment vertical="center" wrapText="1"/>
    </xf>
    <xf numFmtId="0" fontId="0" fillId="22" borderId="0" xfId="0" applyFill="1"/>
    <xf numFmtId="170" fontId="0" fillId="0" borderId="0" xfId="0" applyNumberFormat="1"/>
    <xf numFmtId="164" fontId="0" fillId="0" borderId="0" xfId="0" applyNumberFormat="1" applyProtection="1"/>
    <xf numFmtId="0" fontId="0" fillId="31" borderId="0" xfId="0" applyFill="1" applyProtection="1"/>
    <xf numFmtId="0" fontId="73" fillId="31" borderId="0" xfId="0" applyFont="1" applyFill="1" applyProtection="1"/>
    <xf numFmtId="0" fontId="0" fillId="31" borderId="0" xfId="0" applyFill="1" applyAlignment="1" applyProtection="1">
      <alignment vertical="center" wrapText="1"/>
    </xf>
    <xf numFmtId="0" fontId="0" fillId="31" borderId="0" xfId="0" applyFill="1" applyAlignment="1" applyProtection="1">
      <alignment vertical="center"/>
      <protection locked="0"/>
    </xf>
    <xf numFmtId="3" fontId="0" fillId="31" borderId="0" xfId="0" applyNumberFormat="1" applyFill="1" applyAlignment="1" applyProtection="1">
      <alignment vertical="center"/>
    </xf>
    <xf numFmtId="0" fontId="82" fillId="0" borderId="0" xfId="0" applyFont="1" applyProtection="1"/>
    <xf numFmtId="0" fontId="53" fillId="0" borderId="27" xfId="0" applyFont="1" applyFill="1" applyBorder="1" applyAlignment="1" applyProtection="1">
      <alignment vertical="center" wrapText="1"/>
    </xf>
    <xf numFmtId="167" fontId="0" fillId="0" borderId="21" xfId="0" applyNumberFormat="1" applyFill="1" applyBorder="1" applyAlignment="1" applyProtection="1">
      <alignment vertical="center"/>
    </xf>
    <xf numFmtId="0" fontId="0" fillId="31" borderId="0" xfId="0" applyFill="1" applyAlignment="1">
      <alignment vertical="center" wrapText="1"/>
    </xf>
    <xf numFmtId="0" fontId="80" fillId="31" borderId="18" xfId="0" applyNumberFormat="1" applyFont="1" applyFill="1" applyBorder="1" applyAlignment="1" applyProtection="1">
      <alignment horizontal="center" vertical="center" wrapText="1"/>
    </xf>
    <xf numFmtId="169" fontId="40" fillId="31" borderId="18" xfId="319" applyNumberFormat="1" applyFont="1" applyFill="1" applyBorder="1" applyAlignment="1" applyProtection="1">
      <alignment horizontal="center" vertical="center" wrapText="1"/>
    </xf>
    <xf numFmtId="170" fontId="80" fillId="31" borderId="18" xfId="0" applyNumberFormat="1" applyFont="1" applyFill="1" applyBorder="1" applyAlignment="1" applyProtection="1">
      <alignment horizontal="center" vertical="center" wrapText="1"/>
    </xf>
    <xf numFmtId="0" fontId="0" fillId="0" borderId="0" xfId="0" applyFill="1"/>
    <xf numFmtId="171" fontId="0" fillId="31" borderId="21" xfId="0" applyNumberFormat="1" applyFill="1" applyBorder="1" applyAlignment="1" applyProtection="1">
      <alignment vertical="center"/>
    </xf>
    <xf numFmtId="0" fontId="0" fillId="31" borderId="18" xfId="0" applyNumberFormat="1" applyFont="1" applyFill="1" applyBorder="1" applyAlignment="1" applyProtection="1">
      <alignment horizontal="left" vertical="center" wrapText="1"/>
    </xf>
    <xf numFmtId="0" fontId="0" fillId="31" borderId="0" xfId="0" applyFont="1" applyFill="1" applyAlignment="1" applyProtection="1">
      <alignment vertical="center" wrapText="1"/>
    </xf>
    <xf numFmtId="0" fontId="0" fillId="31" borderId="0" xfId="0" applyFont="1" applyFill="1" applyAlignment="1" applyProtection="1">
      <alignment horizontal="left" vertical="center" wrapText="1"/>
    </xf>
    <xf numFmtId="41" fontId="61" fillId="26" borderId="0" xfId="319" applyNumberFormat="1" applyFont="1" applyFill="1" applyAlignment="1" applyProtection="1">
      <alignment vertical="center" wrapText="1"/>
      <protection locked="0"/>
    </xf>
    <xf numFmtId="0" fontId="50" fillId="30" borderId="16" xfId="0" applyFont="1" applyFill="1" applyBorder="1" applyAlignment="1" applyProtection="1">
      <alignment horizontal="center" wrapText="1"/>
      <protection locked="0"/>
    </xf>
    <xf numFmtId="0" fontId="50" fillId="30" borderId="11" xfId="0" applyFont="1" applyFill="1" applyBorder="1" applyAlignment="1" applyProtection="1">
      <alignment horizontal="center" wrapText="1"/>
      <protection locked="0"/>
    </xf>
    <xf numFmtId="0" fontId="68" fillId="21" borderId="13" xfId="0" applyFont="1" applyFill="1" applyBorder="1" applyAlignment="1" applyProtection="1">
      <alignment horizontal="left" vertical="center" wrapText="1"/>
    </xf>
    <xf numFmtId="0" fontId="68" fillId="21" borderId="16" xfId="0" applyFont="1" applyFill="1" applyBorder="1" applyAlignment="1" applyProtection="1">
      <alignment horizontal="left" vertical="center" wrapText="1"/>
    </xf>
  </cellXfs>
  <cellStyles count="75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5" xfId="48" xr:uid="{00000000-0005-0000-0000-00002F000000}"/>
    <cellStyle name="Accent1 6" xfId="49" xr:uid="{00000000-0005-0000-0000-000030000000}"/>
    <cellStyle name="Accent1 7" xfId="50" xr:uid="{00000000-0005-0000-0000-000031000000}"/>
    <cellStyle name="Accent1 8" xfId="51" xr:uid="{00000000-0005-0000-0000-000032000000}"/>
    <cellStyle name="Accent1 9" xfId="52" xr:uid="{00000000-0005-0000-0000-000033000000}"/>
    <cellStyle name="Accent2 - 20%" xfId="53" xr:uid="{00000000-0005-0000-0000-000034000000}"/>
    <cellStyle name="Accent2 - 20% 2" xfId="54" xr:uid="{00000000-0005-0000-0000-000035000000}"/>
    <cellStyle name="Accent2 - 40%" xfId="55" xr:uid="{00000000-0005-0000-0000-000036000000}"/>
    <cellStyle name="Accent2 - 40% 2" xfId="56" xr:uid="{00000000-0005-0000-0000-000037000000}"/>
    <cellStyle name="Accent2 - 60%" xfId="57" xr:uid="{00000000-0005-0000-0000-000038000000}"/>
    <cellStyle name="Accent2 10" xfId="58" xr:uid="{00000000-0005-0000-0000-000039000000}"/>
    <cellStyle name="Accent2 11" xfId="59" xr:uid="{00000000-0005-0000-0000-00003A000000}"/>
    <cellStyle name="Accent2 12" xfId="60" xr:uid="{00000000-0005-0000-0000-00003B000000}"/>
    <cellStyle name="Accent2 13" xfId="61" xr:uid="{00000000-0005-0000-0000-00003C000000}"/>
    <cellStyle name="Accent2 14" xfId="62" xr:uid="{00000000-0005-0000-0000-00003D000000}"/>
    <cellStyle name="Accent2 15" xfId="63" xr:uid="{00000000-0005-0000-0000-00003E000000}"/>
    <cellStyle name="Accent2 16" xfId="64" xr:uid="{00000000-0005-0000-0000-00003F000000}"/>
    <cellStyle name="Accent2 17" xfId="65" xr:uid="{00000000-0005-0000-0000-000040000000}"/>
    <cellStyle name="Accent2 18" xfId="66" xr:uid="{00000000-0005-0000-0000-000041000000}"/>
    <cellStyle name="Accent2 19" xfId="67" xr:uid="{00000000-0005-0000-0000-000042000000}"/>
    <cellStyle name="Accent2 2" xfId="68" xr:uid="{00000000-0005-0000-0000-000043000000}"/>
    <cellStyle name="Accent2 20" xfId="69" xr:uid="{00000000-0005-0000-0000-000044000000}"/>
    <cellStyle name="Accent2 21" xfId="70" xr:uid="{00000000-0005-0000-0000-000045000000}"/>
    <cellStyle name="Accent2 22" xfId="71" xr:uid="{00000000-0005-0000-0000-000046000000}"/>
    <cellStyle name="Accent2 23" xfId="72" xr:uid="{00000000-0005-0000-0000-000047000000}"/>
    <cellStyle name="Accent2 24" xfId="73" xr:uid="{00000000-0005-0000-0000-000048000000}"/>
    <cellStyle name="Accent2 25" xfId="74" xr:uid="{00000000-0005-0000-0000-000049000000}"/>
    <cellStyle name="Accent2 26" xfId="75" xr:uid="{00000000-0005-0000-0000-00004A000000}"/>
    <cellStyle name="Accent2 27" xfId="76" xr:uid="{00000000-0005-0000-0000-00004B000000}"/>
    <cellStyle name="Accent2 28" xfId="77" xr:uid="{00000000-0005-0000-0000-00004C000000}"/>
    <cellStyle name="Accent2 29" xfId="78" xr:uid="{00000000-0005-0000-0000-00004D000000}"/>
    <cellStyle name="Accent2 3" xfId="79" xr:uid="{00000000-0005-0000-0000-00004E000000}"/>
    <cellStyle name="Accent2 30" xfId="80" xr:uid="{00000000-0005-0000-0000-00004F000000}"/>
    <cellStyle name="Accent2 31" xfId="81" xr:uid="{00000000-0005-0000-0000-000050000000}"/>
    <cellStyle name="Accent2 32" xfId="82" xr:uid="{00000000-0005-0000-0000-000051000000}"/>
    <cellStyle name="Accent2 33" xfId="83" xr:uid="{00000000-0005-0000-0000-000052000000}"/>
    <cellStyle name="Accent2 34" xfId="84" xr:uid="{00000000-0005-0000-0000-000053000000}"/>
    <cellStyle name="Accent2 35" xfId="85" xr:uid="{00000000-0005-0000-0000-000054000000}"/>
    <cellStyle name="Accent2 36" xfId="86" xr:uid="{00000000-0005-0000-0000-000055000000}"/>
    <cellStyle name="Accent2 37" xfId="87" xr:uid="{00000000-0005-0000-0000-000056000000}"/>
    <cellStyle name="Accent2 38" xfId="88" xr:uid="{00000000-0005-0000-0000-000057000000}"/>
    <cellStyle name="Accent2 39" xfId="89" xr:uid="{00000000-0005-0000-0000-000058000000}"/>
    <cellStyle name="Accent2 4" xfId="90" xr:uid="{00000000-0005-0000-0000-000059000000}"/>
    <cellStyle name="Accent2 40" xfId="91" xr:uid="{00000000-0005-0000-0000-00005A000000}"/>
    <cellStyle name="Accent2 41" xfId="92" xr:uid="{00000000-0005-0000-0000-00005B000000}"/>
    <cellStyle name="Accent2 42" xfId="93" xr:uid="{00000000-0005-0000-0000-00005C000000}"/>
    <cellStyle name="Accent2 43" xfId="94" xr:uid="{00000000-0005-0000-0000-00005D000000}"/>
    <cellStyle name="Accent2 44" xfId="95" xr:uid="{00000000-0005-0000-0000-00005E000000}"/>
    <cellStyle name="Accent2 45" xfId="96" xr:uid="{00000000-0005-0000-0000-00005F000000}"/>
    <cellStyle name="Accent2 46" xfId="97" xr:uid="{00000000-0005-0000-0000-000060000000}"/>
    <cellStyle name="Accent2 47" xfId="98" xr:uid="{00000000-0005-0000-0000-000061000000}"/>
    <cellStyle name="Accent2 48" xfId="99" xr:uid="{00000000-0005-0000-0000-000062000000}"/>
    <cellStyle name="Accent2 5" xfId="100" xr:uid="{00000000-0005-0000-0000-000063000000}"/>
    <cellStyle name="Accent2 6" xfId="101" xr:uid="{00000000-0005-0000-0000-000064000000}"/>
    <cellStyle name="Accent2 7" xfId="102" xr:uid="{00000000-0005-0000-0000-000065000000}"/>
    <cellStyle name="Accent2 8" xfId="103" xr:uid="{00000000-0005-0000-0000-000066000000}"/>
    <cellStyle name="Accent2 9" xfId="104" xr:uid="{00000000-0005-0000-0000-000067000000}"/>
    <cellStyle name="Accent3 - 20%" xfId="105" xr:uid="{00000000-0005-0000-0000-000068000000}"/>
    <cellStyle name="Accent3 - 20% 2" xfId="106" xr:uid="{00000000-0005-0000-0000-000069000000}"/>
    <cellStyle name="Accent3 - 40%" xfId="107" xr:uid="{00000000-0005-0000-0000-00006A000000}"/>
    <cellStyle name="Accent3 - 40% 2" xfId="108" xr:uid="{00000000-0005-0000-0000-00006B000000}"/>
    <cellStyle name="Accent3 - 60%" xfId="109" xr:uid="{00000000-0005-0000-0000-00006C000000}"/>
    <cellStyle name="Accent3 10" xfId="110" xr:uid="{00000000-0005-0000-0000-00006D000000}"/>
    <cellStyle name="Accent3 11" xfId="111" xr:uid="{00000000-0005-0000-0000-00006E000000}"/>
    <cellStyle name="Accent3 12" xfId="112" xr:uid="{00000000-0005-0000-0000-00006F000000}"/>
    <cellStyle name="Accent3 13" xfId="113" xr:uid="{00000000-0005-0000-0000-000070000000}"/>
    <cellStyle name="Accent3 14" xfId="114" xr:uid="{00000000-0005-0000-0000-000071000000}"/>
    <cellStyle name="Accent3 15" xfId="115" xr:uid="{00000000-0005-0000-0000-000072000000}"/>
    <cellStyle name="Accent3 16" xfId="116" xr:uid="{00000000-0005-0000-0000-000073000000}"/>
    <cellStyle name="Accent3 17" xfId="117" xr:uid="{00000000-0005-0000-0000-000074000000}"/>
    <cellStyle name="Accent3 18" xfId="118" xr:uid="{00000000-0005-0000-0000-000075000000}"/>
    <cellStyle name="Accent3 19" xfId="119" xr:uid="{00000000-0005-0000-0000-000076000000}"/>
    <cellStyle name="Accent3 2" xfId="120" xr:uid="{00000000-0005-0000-0000-000077000000}"/>
    <cellStyle name="Accent3 20" xfId="121" xr:uid="{00000000-0005-0000-0000-000078000000}"/>
    <cellStyle name="Accent3 21" xfId="122" xr:uid="{00000000-0005-0000-0000-000079000000}"/>
    <cellStyle name="Accent3 22" xfId="123" xr:uid="{00000000-0005-0000-0000-00007A000000}"/>
    <cellStyle name="Accent3 23" xfId="124" xr:uid="{00000000-0005-0000-0000-00007B000000}"/>
    <cellStyle name="Accent3 24" xfId="125" xr:uid="{00000000-0005-0000-0000-00007C000000}"/>
    <cellStyle name="Accent3 25" xfId="126" xr:uid="{00000000-0005-0000-0000-00007D000000}"/>
    <cellStyle name="Accent3 26" xfId="127" xr:uid="{00000000-0005-0000-0000-00007E000000}"/>
    <cellStyle name="Accent3 27" xfId="128" xr:uid="{00000000-0005-0000-0000-00007F000000}"/>
    <cellStyle name="Accent3 28" xfId="129" xr:uid="{00000000-0005-0000-0000-000080000000}"/>
    <cellStyle name="Accent3 29" xfId="130" xr:uid="{00000000-0005-0000-0000-000081000000}"/>
    <cellStyle name="Accent3 3" xfId="131" xr:uid="{00000000-0005-0000-0000-000082000000}"/>
    <cellStyle name="Accent3 30" xfId="132" xr:uid="{00000000-0005-0000-0000-000083000000}"/>
    <cellStyle name="Accent3 31" xfId="133" xr:uid="{00000000-0005-0000-0000-000084000000}"/>
    <cellStyle name="Accent3 32" xfId="134" xr:uid="{00000000-0005-0000-0000-000085000000}"/>
    <cellStyle name="Accent3 33" xfId="135" xr:uid="{00000000-0005-0000-0000-000086000000}"/>
    <cellStyle name="Accent3 34" xfId="136" xr:uid="{00000000-0005-0000-0000-000087000000}"/>
    <cellStyle name="Accent3 35" xfId="137" xr:uid="{00000000-0005-0000-0000-000088000000}"/>
    <cellStyle name="Accent3 36" xfId="138" xr:uid="{00000000-0005-0000-0000-000089000000}"/>
    <cellStyle name="Accent3 37" xfId="139" xr:uid="{00000000-0005-0000-0000-00008A000000}"/>
    <cellStyle name="Accent3 38" xfId="140" xr:uid="{00000000-0005-0000-0000-00008B000000}"/>
    <cellStyle name="Accent3 39" xfId="141" xr:uid="{00000000-0005-0000-0000-00008C000000}"/>
    <cellStyle name="Accent3 4" xfId="142" xr:uid="{00000000-0005-0000-0000-00008D000000}"/>
    <cellStyle name="Accent3 40" xfId="143" xr:uid="{00000000-0005-0000-0000-00008E000000}"/>
    <cellStyle name="Accent3 41" xfId="144" xr:uid="{00000000-0005-0000-0000-00008F000000}"/>
    <cellStyle name="Accent3 42" xfId="145" xr:uid="{00000000-0005-0000-0000-000090000000}"/>
    <cellStyle name="Accent3 43" xfId="146" xr:uid="{00000000-0005-0000-0000-000091000000}"/>
    <cellStyle name="Accent3 44" xfId="147" xr:uid="{00000000-0005-0000-0000-000092000000}"/>
    <cellStyle name="Accent3 45" xfId="148" xr:uid="{00000000-0005-0000-0000-000093000000}"/>
    <cellStyle name="Accent3 46" xfId="149" xr:uid="{00000000-0005-0000-0000-000094000000}"/>
    <cellStyle name="Accent3 47" xfId="150" xr:uid="{00000000-0005-0000-0000-000095000000}"/>
    <cellStyle name="Accent3 48" xfId="151" xr:uid="{00000000-0005-0000-0000-000096000000}"/>
    <cellStyle name="Accent3 5" xfId="152" xr:uid="{00000000-0005-0000-0000-000097000000}"/>
    <cellStyle name="Accent3 6" xfId="153" xr:uid="{00000000-0005-0000-0000-000098000000}"/>
    <cellStyle name="Accent3 7" xfId="154" xr:uid="{00000000-0005-0000-0000-000099000000}"/>
    <cellStyle name="Accent3 8" xfId="155" xr:uid="{00000000-0005-0000-0000-00009A000000}"/>
    <cellStyle name="Accent3 9" xfId="156" xr:uid="{00000000-0005-0000-0000-00009B000000}"/>
    <cellStyle name="Accent4 - 20%" xfId="157" xr:uid="{00000000-0005-0000-0000-00009C000000}"/>
    <cellStyle name="Accent4 - 20% 2" xfId="158" xr:uid="{00000000-0005-0000-0000-00009D000000}"/>
    <cellStyle name="Accent4 - 40%" xfId="159" xr:uid="{00000000-0005-0000-0000-00009E000000}"/>
    <cellStyle name="Accent4 - 40% 2" xfId="160" xr:uid="{00000000-0005-0000-0000-00009F000000}"/>
    <cellStyle name="Accent4 - 60%" xfId="161" xr:uid="{00000000-0005-0000-0000-0000A0000000}"/>
    <cellStyle name="Accent4 10" xfId="162" xr:uid="{00000000-0005-0000-0000-0000A1000000}"/>
    <cellStyle name="Accent4 11" xfId="163" xr:uid="{00000000-0005-0000-0000-0000A2000000}"/>
    <cellStyle name="Accent4 12" xfId="164" xr:uid="{00000000-0005-0000-0000-0000A3000000}"/>
    <cellStyle name="Accent4 13" xfId="165" xr:uid="{00000000-0005-0000-0000-0000A4000000}"/>
    <cellStyle name="Accent4 14" xfId="166" xr:uid="{00000000-0005-0000-0000-0000A5000000}"/>
    <cellStyle name="Accent4 15" xfId="167" xr:uid="{00000000-0005-0000-0000-0000A6000000}"/>
    <cellStyle name="Accent4 16" xfId="168" xr:uid="{00000000-0005-0000-0000-0000A7000000}"/>
    <cellStyle name="Accent4 17" xfId="169" xr:uid="{00000000-0005-0000-0000-0000A8000000}"/>
    <cellStyle name="Accent4 18" xfId="170" xr:uid="{00000000-0005-0000-0000-0000A9000000}"/>
    <cellStyle name="Accent4 19" xfId="171" xr:uid="{00000000-0005-0000-0000-0000AA000000}"/>
    <cellStyle name="Accent4 2" xfId="172" xr:uid="{00000000-0005-0000-0000-0000AB000000}"/>
    <cellStyle name="Accent4 20" xfId="173" xr:uid="{00000000-0005-0000-0000-0000AC000000}"/>
    <cellStyle name="Accent4 21" xfId="174" xr:uid="{00000000-0005-0000-0000-0000AD000000}"/>
    <cellStyle name="Accent4 22" xfId="175" xr:uid="{00000000-0005-0000-0000-0000AE000000}"/>
    <cellStyle name="Accent4 23" xfId="176" xr:uid="{00000000-0005-0000-0000-0000AF000000}"/>
    <cellStyle name="Accent4 24" xfId="177" xr:uid="{00000000-0005-0000-0000-0000B0000000}"/>
    <cellStyle name="Accent4 25" xfId="178" xr:uid="{00000000-0005-0000-0000-0000B1000000}"/>
    <cellStyle name="Accent4 26" xfId="179" xr:uid="{00000000-0005-0000-0000-0000B2000000}"/>
    <cellStyle name="Accent4 27" xfId="180" xr:uid="{00000000-0005-0000-0000-0000B3000000}"/>
    <cellStyle name="Accent4 28" xfId="181" xr:uid="{00000000-0005-0000-0000-0000B4000000}"/>
    <cellStyle name="Accent4 29" xfId="182" xr:uid="{00000000-0005-0000-0000-0000B5000000}"/>
    <cellStyle name="Accent4 3" xfId="183" xr:uid="{00000000-0005-0000-0000-0000B6000000}"/>
    <cellStyle name="Accent4 30" xfId="184" xr:uid="{00000000-0005-0000-0000-0000B7000000}"/>
    <cellStyle name="Accent4 31" xfId="185" xr:uid="{00000000-0005-0000-0000-0000B8000000}"/>
    <cellStyle name="Accent4 32" xfId="186" xr:uid="{00000000-0005-0000-0000-0000B9000000}"/>
    <cellStyle name="Accent4 33" xfId="187" xr:uid="{00000000-0005-0000-0000-0000BA000000}"/>
    <cellStyle name="Accent4 34" xfId="188" xr:uid="{00000000-0005-0000-0000-0000BB000000}"/>
    <cellStyle name="Accent4 35" xfId="189" xr:uid="{00000000-0005-0000-0000-0000BC000000}"/>
    <cellStyle name="Accent4 36" xfId="190" xr:uid="{00000000-0005-0000-0000-0000BD000000}"/>
    <cellStyle name="Accent4 37" xfId="191" xr:uid="{00000000-0005-0000-0000-0000BE000000}"/>
    <cellStyle name="Accent4 38" xfId="192" xr:uid="{00000000-0005-0000-0000-0000BF000000}"/>
    <cellStyle name="Accent4 39" xfId="193" xr:uid="{00000000-0005-0000-0000-0000C0000000}"/>
    <cellStyle name="Accent4 4" xfId="194" xr:uid="{00000000-0005-0000-0000-0000C1000000}"/>
    <cellStyle name="Accent4 40" xfId="195" xr:uid="{00000000-0005-0000-0000-0000C2000000}"/>
    <cellStyle name="Accent4 41" xfId="196" xr:uid="{00000000-0005-0000-0000-0000C3000000}"/>
    <cellStyle name="Accent4 42" xfId="197" xr:uid="{00000000-0005-0000-0000-0000C4000000}"/>
    <cellStyle name="Accent4 43" xfId="198" xr:uid="{00000000-0005-0000-0000-0000C5000000}"/>
    <cellStyle name="Accent4 44" xfId="199" xr:uid="{00000000-0005-0000-0000-0000C6000000}"/>
    <cellStyle name="Accent4 45" xfId="200" xr:uid="{00000000-0005-0000-0000-0000C7000000}"/>
    <cellStyle name="Accent4 46" xfId="201" xr:uid="{00000000-0005-0000-0000-0000C8000000}"/>
    <cellStyle name="Accent4 47" xfId="202" xr:uid="{00000000-0005-0000-0000-0000C9000000}"/>
    <cellStyle name="Accent4 48" xfId="203" xr:uid="{00000000-0005-0000-0000-0000CA000000}"/>
    <cellStyle name="Accent4 5" xfId="204" xr:uid="{00000000-0005-0000-0000-0000CB000000}"/>
    <cellStyle name="Accent4 6" xfId="205" xr:uid="{00000000-0005-0000-0000-0000CC000000}"/>
    <cellStyle name="Accent4 7" xfId="206" xr:uid="{00000000-0005-0000-0000-0000CD000000}"/>
    <cellStyle name="Accent4 8" xfId="207" xr:uid="{00000000-0005-0000-0000-0000CE000000}"/>
    <cellStyle name="Accent4 9" xfId="208" xr:uid="{00000000-0005-0000-0000-0000CF000000}"/>
    <cellStyle name="Accent5 - 20%" xfId="209" xr:uid="{00000000-0005-0000-0000-0000D0000000}"/>
    <cellStyle name="Accent5 - 20% 2" xfId="210" xr:uid="{00000000-0005-0000-0000-0000D1000000}"/>
    <cellStyle name="Accent5 - 40%" xfId="211" xr:uid="{00000000-0005-0000-0000-0000D2000000}"/>
    <cellStyle name="Accent5 - 40% 2" xfId="212" xr:uid="{00000000-0005-0000-0000-0000D3000000}"/>
    <cellStyle name="Accent5 - 60%" xfId="213" xr:uid="{00000000-0005-0000-0000-0000D4000000}"/>
    <cellStyle name="Accent5 10" xfId="214" xr:uid="{00000000-0005-0000-0000-0000D5000000}"/>
    <cellStyle name="Accent5 11" xfId="215" xr:uid="{00000000-0005-0000-0000-0000D6000000}"/>
    <cellStyle name="Accent5 12" xfId="216" xr:uid="{00000000-0005-0000-0000-0000D7000000}"/>
    <cellStyle name="Accent5 13" xfId="217" xr:uid="{00000000-0005-0000-0000-0000D8000000}"/>
    <cellStyle name="Accent5 14" xfId="218" xr:uid="{00000000-0005-0000-0000-0000D9000000}"/>
    <cellStyle name="Accent5 15" xfId="219" xr:uid="{00000000-0005-0000-0000-0000DA000000}"/>
    <cellStyle name="Accent5 16" xfId="220" xr:uid="{00000000-0005-0000-0000-0000DB000000}"/>
    <cellStyle name="Accent5 17" xfId="221" xr:uid="{00000000-0005-0000-0000-0000DC000000}"/>
    <cellStyle name="Accent5 18" xfId="222" xr:uid="{00000000-0005-0000-0000-0000DD000000}"/>
    <cellStyle name="Accent5 19" xfId="223" xr:uid="{00000000-0005-0000-0000-0000DE000000}"/>
    <cellStyle name="Accent5 2" xfId="224" xr:uid="{00000000-0005-0000-0000-0000DF000000}"/>
    <cellStyle name="Accent5 20" xfId="225" xr:uid="{00000000-0005-0000-0000-0000E0000000}"/>
    <cellStyle name="Accent5 21" xfId="226" xr:uid="{00000000-0005-0000-0000-0000E1000000}"/>
    <cellStyle name="Accent5 22" xfId="227" xr:uid="{00000000-0005-0000-0000-0000E2000000}"/>
    <cellStyle name="Accent5 23" xfId="228" xr:uid="{00000000-0005-0000-0000-0000E3000000}"/>
    <cellStyle name="Accent5 24" xfId="229" xr:uid="{00000000-0005-0000-0000-0000E4000000}"/>
    <cellStyle name="Accent5 25" xfId="230" xr:uid="{00000000-0005-0000-0000-0000E5000000}"/>
    <cellStyle name="Accent5 26" xfId="231" xr:uid="{00000000-0005-0000-0000-0000E6000000}"/>
    <cellStyle name="Accent5 27" xfId="232" xr:uid="{00000000-0005-0000-0000-0000E7000000}"/>
    <cellStyle name="Accent5 28" xfId="233" xr:uid="{00000000-0005-0000-0000-0000E8000000}"/>
    <cellStyle name="Accent5 29" xfId="234" xr:uid="{00000000-0005-0000-0000-0000E9000000}"/>
    <cellStyle name="Accent5 3" xfId="235" xr:uid="{00000000-0005-0000-0000-0000EA000000}"/>
    <cellStyle name="Accent5 30" xfId="236" xr:uid="{00000000-0005-0000-0000-0000EB000000}"/>
    <cellStyle name="Accent5 31" xfId="237" xr:uid="{00000000-0005-0000-0000-0000EC000000}"/>
    <cellStyle name="Accent5 32" xfId="238" xr:uid="{00000000-0005-0000-0000-0000ED000000}"/>
    <cellStyle name="Accent5 33" xfId="239" xr:uid="{00000000-0005-0000-0000-0000EE000000}"/>
    <cellStyle name="Accent5 34" xfId="240" xr:uid="{00000000-0005-0000-0000-0000EF000000}"/>
    <cellStyle name="Accent5 35" xfId="241" xr:uid="{00000000-0005-0000-0000-0000F0000000}"/>
    <cellStyle name="Accent5 36" xfId="242" xr:uid="{00000000-0005-0000-0000-0000F1000000}"/>
    <cellStyle name="Accent5 37" xfId="243" xr:uid="{00000000-0005-0000-0000-0000F2000000}"/>
    <cellStyle name="Accent5 38" xfId="244" xr:uid="{00000000-0005-0000-0000-0000F3000000}"/>
    <cellStyle name="Accent5 39" xfId="245" xr:uid="{00000000-0005-0000-0000-0000F4000000}"/>
    <cellStyle name="Accent5 4" xfId="246" xr:uid="{00000000-0005-0000-0000-0000F5000000}"/>
    <cellStyle name="Accent5 40" xfId="247" xr:uid="{00000000-0005-0000-0000-0000F6000000}"/>
    <cellStyle name="Accent5 41" xfId="248" xr:uid="{00000000-0005-0000-0000-0000F7000000}"/>
    <cellStyle name="Accent5 42" xfId="249" xr:uid="{00000000-0005-0000-0000-0000F8000000}"/>
    <cellStyle name="Accent5 43" xfId="250" xr:uid="{00000000-0005-0000-0000-0000F9000000}"/>
    <cellStyle name="Accent5 44" xfId="251" xr:uid="{00000000-0005-0000-0000-0000FA000000}"/>
    <cellStyle name="Accent5 45" xfId="252" xr:uid="{00000000-0005-0000-0000-0000FB000000}"/>
    <cellStyle name="Accent5 46" xfId="253" xr:uid="{00000000-0005-0000-0000-0000FC000000}"/>
    <cellStyle name="Accent5 47" xfId="254" xr:uid="{00000000-0005-0000-0000-0000FD000000}"/>
    <cellStyle name="Accent5 48" xfId="255" xr:uid="{00000000-0005-0000-0000-0000FE000000}"/>
    <cellStyle name="Accent5 5" xfId="256" xr:uid="{00000000-0005-0000-0000-0000FF000000}"/>
    <cellStyle name="Accent5 6" xfId="257" xr:uid="{00000000-0005-0000-0000-000000010000}"/>
    <cellStyle name="Accent5 7" xfId="258" xr:uid="{00000000-0005-0000-0000-000001010000}"/>
    <cellStyle name="Accent5 8" xfId="259" xr:uid="{00000000-0005-0000-0000-000002010000}"/>
    <cellStyle name="Accent5 9" xfId="260" xr:uid="{00000000-0005-0000-0000-000003010000}"/>
    <cellStyle name="Accent6 - 20%" xfId="261" xr:uid="{00000000-0005-0000-0000-000004010000}"/>
    <cellStyle name="Accent6 - 20% 2" xfId="262" xr:uid="{00000000-0005-0000-0000-000005010000}"/>
    <cellStyle name="Accent6 - 40%" xfId="263" xr:uid="{00000000-0005-0000-0000-000006010000}"/>
    <cellStyle name="Accent6 - 40% 2" xfId="264" xr:uid="{00000000-0005-0000-0000-000007010000}"/>
    <cellStyle name="Accent6 - 60%" xfId="265" xr:uid="{00000000-0005-0000-0000-000008010000}"/>
    <cellStyle name="Accent6 10" xfId="266" xr:uid="{00000000-0005-0000-0000-000009010000}"/>
    <cellStyle name="Accent6 11" xfId="267" xr:uid="{00000000-0005-0000-0000-00000A010000}"/>
    <cellStyle name="Accent6 12" xfId="268" xr:uid="{00000000-0005-0000-0000-00000B010000}"/>
    <cellStyle name="Accent6 13" xfId="269" xr:uid="{00000000-0005-0000-0000-00000C010000}"/>
    <cellStyle name="Accent6 14" xfId="270" xr:uid="{00000000-0005-0000-0000-00000D010000}"/>
    <cellStyle name="Accent6 15" xfId="271" xr:uid="{00000000-0005-0000-0000-00000E010000}"/>
    <cellStyle name="Accent6 16" xfId="272" xr:uid="{00000000-0005-0000-0000-00000F010000}"/>
    <cellStyle name="Accent6 17" xfId="273" xr:uid="{00000000-0005-0000-0000-000010010000}"/>
    <cellStyle name="Accent6 18" xfId="274" xr:uid="{00000000-0005-0000-0000-000011010000}"/>
    <cellStyle name="Accent6 19" xfId="275" xr:uid="{00000000-0005-0000-0000-000012010000}"/>
    <cellStyle name="Accent6 2" xfId="276" xr:uid="{00000000-0005-0000-0000-000013010000}"/>
    <cellStyle name="Accent6 20" xfId="277" xr:uid="{00000000-0005-0000-0000-000014010000}"/>
    <cellStyle name="Accent6 21" xfId="278" xr:uid="{00000000-0005-0000-0000-000015010000}"/>
    <cellStyle name="Accent6 22" xfId="279" xr:uid="{00000000-0005-0000-0000-000016010000}"/>
    <cellStyle name="Accent6 23" xfId="280" xr:uid="{00000000-0005-0000-0000-000017010000}"/>
    <cellStyle name="Accent6 24" xfId="281" xr:uid="{00000000-0005-0000-0000-000018010000}"/>
    <cellStyle name="Accent6 25" xfId="282" xr:uid="{00000000-0005-0000-0000-000019010000}"/>
    <cellStyle name="Accent6 26" xfId="283" xr:uid="{00000000-0005-0000-0000-00001A010000}"/>
    <cellStyle name="Accent6 27" xfId="284" xr:uid="{00000000-0005-0000-0000-00001B010000}"/>
    <cellStyle name="Accent6 28" xfId="285" xr:uid="{00000000-0005-0000-0000-00001C010000}"/>
    <cellStyle name="Accent6 29" xfId="286" xr:uid="{00000000-0005-0000-0000-00001D010000}"/>
    <cellStyle name="Accent6 3" xfId="287" xr:uid="{00000000-0005-0000-0000-00001E010000}"/>
    <cellStyle name="Accent6 30" xfId="288" xr:uid="{00000000-0005-0000-0000-00001F010000}"/>
    <cellStyle name="Accent6 31" xfId="289" xr:uid="{00000000-0005-0000-0000-000020010000}"/>
    <cellStyle name="Accent6 32" xfId="290" xr:uid="{00000000-0005-0000-0000-000021010000}"/>
    <cellStyle name="Accent6 33" xfId="291" xr:uid="{00000000-0005-0000-0000-000022010000}"/>
    <cellStyle name="Accent6 34" xfId="292" xr:uid="{00000000-0005-0000-0000-000023010000}"/>
    <cellStyle name="Accent6 35" xfId="293" xr:uid="{00000000-0005-0000-0000-000024010000}"/>
    <cellStyle name="Accent6 36" xfId="294" xr:uid="{00000000-0005-0000-0000-000025010000}"/>
    <cellStyle name="Accent6 37" xfId="295" xr:uid="{00000000-0005-0000-0000-000026010000}"/>
    <cellStyle name="Accent6 38" xfId="296" xr:uid="{00000000-0005-0000-0000-000027010000}"/>
    <cellStyle name="Accent6 39" xfId="297" xr:uid="{00000000-0005-0000-0000-000028010000}"/>
    <cellStyle name="Accent6 4" xfId="298" xr:uid="{00000000-0005-0000-0000-000029010000}"/>
    <cellStyle name="Accent6 40" xfId="299" xr:uid="{00000000-0005-0000-0000-00002A010000}"/>
    <cellStyle name="Accent6 41" xfId="300" xr:uid="{00000000-0005-0000-0000-00002B010000}"/>
    <cellStyle name="Accent6 42" xfId="301" xr:uid="{00000000-0005-0000-0000-00002C010000}"/>
    <cellStyle name="Accent6 43" xfId="302" xr:uid="{00000000-0005-0000-0000-00002D010000}"/>
    <cellStyle name="Accent6 44" xfId="303" xr:uid="{00000000-0005-0000-0000-00002E010000}"/>
    <cellStyle name="Accent6 45" xfId="304" xr:uid="{00000000-0005-0000-0000-00002F010000}"/>
    <cellStyle name="Accent6 46" xfId="305" xr:uid="{00000000-0005-0000-0000-000030010000}"/>
    <cellStyle name="Accent6 47" xfId="306" xr:uid="{00000000-0005-0000-0000-000031010000}"/>
    <cellStyle name="Accent6 48" xfId="307" xr:uid="{00000000-0005-0000-0000-000032010000}"/>
    <cellStyle name="Accent6 5" xfId="308" xr:uid="{00000000-0005-0000-0000-000033010000}"/>
    <cellStyle name="Accent6 6" xfId="309" xr:uid="{00000000-0005-0000-0000-000034010000}"/>
    <cellStyle name="Accent6 7" xfId="310" xr:uid="{00000000-0005-0000-0000-000035010000}"/>
    <cellStyle name="Accent6 8" xfId="311" xr:uid="{00000000-0005-0000-0000-000036010000}"/>
    <cellStyle name="Accent6 9" xfId="312" xr:uid="{00000000-0005-0000-0000-000037010000}"/>
    <cellStyle name="Bad 2" xfId="313" xr:uid="{00000000-0005-0000-0000-000038010000}"/>
    <cellStyle name="Bad 3" xfId="314" xr:uid="{00000000-0005-0000-0000-000039010000}"/>
    <cellStyle name="Calculation 2" xfId="315" xr:uid="{00000000-0005-0000-0000-00003A010000}"/>
    <cellStyle name="Calculation 3" xfId="316" xr:uid="{00000000-0005-0000-0000-00003B010000}"/>
    <cellStyle name="Check Cell 2" xfId="317" xr:uid="{00000000-0005-0000-0000-00003C010000}"/>
    <cellStyle name="Check Cell 3" xfId="318" xr:uid="{00000000-0005-0000-0000-00003D010000}"/>
    <cellStyle name="Comma" xfId="319" builtinId="3"/>
    <cellStyle name="Comma 10" xfId="320" xr:uid="{00000000-0005-0000-0000-00003F010000}"/>
    <cellStyle name="Comma 2" xfId="321" xr:uid="{00000000-0005-0000-0000-000040010000}"/>
    <cellStyle name="Comma 2 2" xfId="322" xr:uid="{00000000-0005-0000-0000-000041010000}"/>
    <cellStyle name="Comma 3" xfId="323" xr:uid="{00000000-0005-0000-0000-000042010000}"/>
    <cellStyle name="Comma 3 2" xfId="324" xr:uid="{00000000-0005-0000-0000-000043010000}"/>
    <cellStyle name="Comma 4" xfId="325" xr:uid="{00000000-0005-0000-0000-000044010000}"/>
    <cellStyle name="Comma 4 2" xfId="326" xr:uid="{00000000-0005-0000-0000-000045010000}"/>
    <cellStyle name="Comma 4 3" xfId="327" xr:uid="{00000000-0005-0000-0000-000046010000}"/>
    <cellStyle name="Comma 5" xfId="328" xr:uid="{00000000-0005-0000-0000-000047010000}"/>
    <cellStyle name="Comma 5 2" xfId="329" xr:uid="{00000000-0005-0000-0000-000048010000}"/>
    <cellStyle name="Comma 5 3" xfId="330" xr:uid="{00000000-0005-0000-0000-000049010000}"/>
    <cellStyle name="Comma 5 4" xfId="331" xr:uid="{00000000-0005-0000-0000-00004A010000}"/>
    <cellStyle name="Comma 5 5" xfId="332" xr:uid="{00000000-0005-0000-0000-00004B010000}"/>
    <cellStyle name="Comma 5 6" xfId="333" xr:uid="{00000000-0005-0000-0000-00004C010000}"/>
    <cellStyle name="Comma 5 7" xfId="334" xr:uid="{00000000-0005-0000-0000-00004D010000}"/>
    <cellStyle name="Comma 5 8" xfId="335" xr:uid="{00000000-0005-0000-0000-00004E010000}"/>
    <cellStyle name="Comma 5 9" xfId="336" xr:uid="{00000000-0005-0000-0000-00004F010000}"/>
    <cellStyle name="Comma 6" xfId="337" xr:uid="{00000000-0005-0000-0000-000050010000}"/>
    <cellStyle name="Comma 6 2" xfId="338" xr:uid="{00000000-0005-0000-0000-000051010000}"/>
    <cellStyle name="Comma 6 3" xfId="339" xr:uid="{00000000-0005-0000-0000-000052010000}"/>
    <cellStyle name="Comma 6 4" xfId="340" xr:uid="{00000000-0005-0000-0000-000053010000}"/>
    <cellStyle name="Comma 7" xfId="341" xr:uid="{00000000-0005-0000-0000-000054010000}"/>
    <cellStyle name="Comma 7 2" xfId="342" xr:uid="{00000000-0005-0000-0000-000055010000}"/>
    <cellStyle name="Comma 7 2 2" xfId="343" xr:uid="{00000000-0005-0000-0000-000056010000}"/>
    <cellStyle name="Comma 7 3" xfId="344" xr:uid="{00000000-0005-0000-0000-000057010000}"/>
    <cellStyle name="Comma 7 4" xfId="345" xr:uid="{00000000-0005-0000-0000-000058010000}"/>
    <cellStyle name="Comma 7 5" xfId="346" xr:uid="{00000000-0005-0000-0000-000059010000}"/>
    <cellStyle name="Comma 7 6" xfId="347" xr:uid="{00000000-0005-0000-0000-00005A010000}"/>
    <cellStyle name="Comma 7 7" xfId="348" xr:uid="{00000000-0005-0000-0000-00005B010000}"/>
    <cellStyle name="Comma 7 8" xfId="349" xr:uid="{00000000-0005-0000-0000-00005C010000}"/>
    <cellStyle name="Comma 8" xfId="350" xr:uid="{00000000-0005-0000-0000-00005D010000}"/>
    <cellStyle name="Comma 9" xfId="351" xr:uid="{00000000-0005-0000-0000-00005E010000}"/>
    <cellStyle name="Comma 9 2" xfId="352" xr:uid="{00000000-0005-0000-0000-00005F010000}"/>
    <cellStyle name="Currency" xfId="353" builtinId="4"/>
    <cellStyle name="Currency 2" xfId="354" xr:uid="{00000000-0005-0000-0000-000061010000}"/>
    <cellStyle name="Currency 2 2" xfId="355" xr:uid="{00000000-0005-0000-0000-000062010000}"/>
    <cellStyle name="Currency 2 3" xfId="356" xr:uid="{00000000-0005-0000-0000-000063010000}"/>
    <cellStyle name="Currency 3" xfId="357" xr:uid="{00000000-0005-0000-0000-000064010000}"/>
    <cellStyle name="Currency 4" xfId="358" xr:uid="{00000000-0005-0000-0000-000065010000}"/>
    <cellStyle name="Currency 4 2" xfId="359" xr:uid="{00000000-0005-0000-0000-000066010000}"/>
    <cellStyle name="Currency 4 2 2" xfId="360" xr:uid="{00000000-0005-0000-0000-000067010000}"/>
    <cellStyle name="Currency 4 3" xfId="361" xr:uid="{00000000-0005-0000-0000-000068010000}"/>
    <cellStyle name="Currency 4 4" xfId="362" xr:uid="{00000000-0005-0000-0000-000069010000}"/>
    <cellStyle name="Currency 4 5" xfId="363" xr:uid="{00000000-0005-0000-0000-00006A010000}"/>
    <cellStyle name="Currency 4 6" xfId="364" xr:uid="{00000000-0005-0000-0000-00006B010000}"/>
    <cellStyle name="Currency 4 7" xfId="365" xr:uid="{00000000-0005-0000-0000-00006C010000}"/>
    <cellStyle name="Currency 4 8" xfId="366" xr:uid="{00000000-0005-0000-0000-00006D010000}"/>
    <cellStyle name="Currency 5" xfId="367" xr:uid="{00000000-0005-0000-0000-00006E010000}"/>
    <cellStyle name="Currency 5 2" xfId="368" xr:uid="{00000000-0005-0000-0000-00006F010000}"/>
    <cellStyle name="Emphasis 1" xfId="369" xr:uid="{00000000-0005-0000-0000-000070010000}"/>
    <cellStyle name="Emphasis 2" xfId="370" xr:uid="{00000000-0005-0000-0000-000071010000}"/>
    <cellStyle name="Emphasis 3" xfId="371" xr:uid="{00000000-0005-0000-0000-000072010000}"/>
    <cellStyle name="Good 2" xfId="372" xr:uid="{00000000-0005-0000-0000-000073010000}"/>
    <cellStyle name="Good 3" xfId="373" xr:uid="{00000000-0005-0000-0000-000074010000}"/>
    <cellStyle name="Heading 1 2" xfId="374" xr:uid="{00000000-0005-0000-0000-000075010000}"/>
    <cellStyle name="Heading 1 3" xfId="375" xr:uid="{00000000-0005-0000-0000-000076010000}"/>
    <cellStyle name="Heading 2 2" xfId="376" xr:uid="{00000000-0005-0000-0000-000077010000}"/>
    <cellStyle name="Heading 2 3" xfId="377" xr:uid="{00000000-0005-0000-0000-000078010000}"/>
    <cellStyle name="Heading 3 2" xfId="378" xr:uid="{00000000-0005-0000-0000-000079010000}"/>
    <cellStyle name="Heading 3 3" xfId="379" xr:uid="{00000000-0005-0000-0000-00007A010000}"/>
    <cellStyle name="Heading 4 2" xfId="380" xr:uid="{00000000-0005-0000-0000-00007B010000}"/>
    <cellStyle name="Heading 4 3" xfId="381" xr:uid="{00000000-0005-0000-0000-00007C010000}"/>
    <cellStyle name="Hyperlink" xfId="382" builtinId="8"/>
    <cellStyle name="Hyperlink 2" xfId="383" xr:uid="{00000000-0005-0000-0000-00007E010000}"/>
    <cellStyle name="Hyperlink 3" xfId="384" xr:uid="{00000000-0005-0000-0000-00007F010000}"/>
    <cellStyle name="Hyperlink 4" xfId="385" xr:uid="{00000000-0005-0000-0000-000080010000}"/>
    <cellStyle name="Input 2" xfId="386" xr:uid="{00000000-0005-0000-0000-000081010000}"/>
    <cellStyle name="Input 3" xfId="387" xr:uid="{00000000-0005-0000-0000-000082010000}"/>
    <cellStyle name="Linked Cell 2" xfId="388" xr:uid="{00000000-0005-0000-0000-000083010000}"/>
    <cellStyle name="Linked Cell 3" xfId="389" xr:uid="{00000000-0005-0000-0000-000084010000}"/>
    <cellStyle name="Neutral 2" xfId="390" xr:uid="{00000000-0005-0000-0000-000085010000}"/>
    <cellStyle name="Neutral 3" xfId="391" xr:uid="{00000000-0005-0000-0000-000086010000}"/>
    <cellStyle name="Normal" xfId="0" builtinId="0"/>
    <cellStyle name="Normal 10" xfId="392" xr:uid="{00000000-0005-0000-0000-000088010000}"/>
    <cellStyle name="Normal 10 2" xfId="393" xr:uid="{00000000-0005-0000-0000-000089010000}"/>
    <cellStyle name="Normal 10 3" xfId="394" xr:uid="{00000000-0005-0000-0000-00008A010000}"/>
    <cellStyle name="Normal 10 4" xfId="395" xr:uid="{00000000-0005-0000-0000-00008B010000}"/>
    <cellStyle name="Normal 10 5" xfId="396" xr:uid="{00000000-0005-0000-0000-00008C010000}"/>
    <cellStyle name="Normal 10 6" xfId="397" xr:uid="{00000000-0005-0000-0000-00008D010000}"/>
    <cellStyle name="Normal 10 7" xfId="398" xr:uid="{00000000-0005-0000-0000-00008E010000}"/>
    <cellStyle name="Normal 10 8" xfId="399" xr:uid="{00000000-0005-0000-0000-00008F010000}"/>
    <cellStyle name="Normal 11" xfId="400" xr:uid="{00000000-0005-0000-0000-000090010000}"/>
    <cellStyle name="Normal 11 2" xfId="401" xr:uid="{00000000-0005-0000-0000-000091010000}"/>
    <cellStyle name="Normal 11 3" xfId="402" xr:uid="{00000000-0005-0000-0000-000092010000}"/>
    <cellStyle name="Normal 11 4" xfId="403" xr:uid="{00000000-0005-0000-0000-000093010000}"/>
    <cellStyle name="Normal 2" xfId="404" xr:uid="{00000000-0005-0000-0000-000094010000}"/>
    <cellStyle name="Normal 2 10" xfId="405" xr:uid="{00000000-0005-0000-0000-000095010000}"/>
    <cellStyle name="Normal 2 11" xfId="406" xr:uid="{00000000-0005-0000-0000-000096010000}"/>
    <cellStyle name="Normal 2 12" xfId="407" xr:uid="{00000000-0005-0000-0000-000097010000}"/>
    <cellStyle name="Normal 2 13" xfId="408" xr:uid="{00000000-0005-0000-0000-000098010000}"/>
    <cellStyle name="Normal 2 2" xfId="409" xr:uid="{00000000-0005-0000-0000-000099010000}"/>
    <cellStyle name="Normal 2 2 10" xfId="410" xr:uid="{00000000-0005-0000-0000-00009A010000}"/>
    <cellStyle name="Normal 2 2 11" xfId="411" xr:uid="{00000000-0005-0000-0000-00009B010000}"/>
    <cellStyle name="Normal 2 2 12" xfId="412" xr:uid="{00000000-0005-0000-0000-00009C010000}"/>
    <cellStyle name="Normal 2 2 2" xfId="413" xr:uid="{00000000-0005-0000-0000-00009D010000}"/>
    <cellStyle name="Normal 2 2 3" xfId="414" xr:uid="{00000000-0005-0000-0000-00009E010000}"/>
    <cellStyle name="Normal 2 2 4" xfId="415" xr:uid="{00000000-0005-0000-0000-00009F010000}"/>
    <cellStyle name="Normal 2 2 4 2" xfId="416" xr:uid="{00000000-0005-0000-0000-0000A0010000}"/>
    <cellStyle name="Normal 2 2 4 3" xfId="417" xr:uid="{00000000-0005-0000-0000-0000A1010000}"/>
    <cellStyle name="Normal 2 2 4 4" xfId="418" xr:uid="{00000000-0005-0000-0000-0000A2010000}"/>
    <cellStyle name="Normal 2 2 4 5" xfId="419" xr:uid="{00000000-0005-0000-0000-0000A3010000}"/>
    <cellStyle name="Normal 2 2 4 6" xfId="420" xr:uid="{00000000-0005-0000-0000-0000A4010000}"/>
    <cellStyle name="Normal 2 2 4 7" xfId="421" xr:uid="{00000000-0005-0000-0000-0000A5010000}"/>
    <cellStyle name="Normal 2 2 4 8" xfId="422" xr:uid="{00000000-0005-0000-0000-0000A6010000}"/>
    <cellStyle name="Normal 2 2 5" xfId="423" xr:uid="{00000000-0005-0000-0000-0000A7010000}"/>
    <cellStyle name="Normal 2 2 5 2" xfId="424" xr:uid="{00000000-0005-0000-0000-0000A8010000}"/>
    <cellStyle name="Normal 2 2 6" xfId="425" xr:uid="{00000000-0005-0000-0000-0000A9010000}"/>
    <cellStyle name="Normal 2 2 7" xfId="426" xr:uid="{00000000-0005-0000-0000-0000AA010000}"/>
    <cellStyle name="Normal 2 2 8" xfId="427" xr:uid="{00000000-0005-0000-0000-0000AB010000}"/>
    <cellStyle name="Normal 2 2 9" xfId="428" xr:uid="{00000000-0005-0000-0000-0000AC010000}"/>
    <cellStyle name="Normal 2 3" xfId="429" xr:uid="{00000000-0005-0000-0000-0000AD010000}"/>
    <cellStyle name="Normal 2 4" xfId="430" xr:uid="{00000000-0005-0000-0000-0000AE010000}"/>
    <cellStyle name="Normal 2 5" xfId="431" xr:uid="{00000000-0005-0000-0000-0000AF010000}"/>
    <cellStyle name="Normal 2 5 2" xfId="432" xr:uid="{00000000-0005-0000-0000-0000B0010000}"/>
    <cellStyle name="Normal 2 5 3" xfId="433" xr:uid="{00000000-0005-0000-0000-0000B1010000}"/>
    <cellStyle name="Normal 2 5 4" xfId="434" xr:uid="{00000000-0005-0000-0000-0000B2010000}"/>
    <cellStyle name="Normal 2 5 5" xfId="435" xr:uid="{00000000-0005-0000-0000-0000B3010000}"/>
    <cellStyle name="Normal 2 5 6" xfId="436" xr:uid="{00000000-0005-0000-0000-0000B4010000}"/>
    <cellStyle name="Normal 2 5 7" xfId="437" xr:uid="{00000000-0005-0000-0000-0000B5010000}"/>
    <cellStyle name="Normal 2 5 8" xfId="438" xr:uid="{00000000-0005-0000-0000-0000B6010000}"/>
    <cellStyle name="Normal 2 6" xfId="439" xr:uid="{00000000-0005-0000-0000-0000B7010000}"/>
    <cellStyle name="Normal 2 7" xfId="440" xr:uid="{00000000-0005-0000-0000-0000B8010000}"/>
    <cellStyle name="Normal 2 8" xfId="441" xr:uid="{00000000-0005-0000-0000-0000B9010000}"/>
    <cellStyle name="Normal 2 9" xfId="442" xr:uid="{00000000-0005-0000-0000-0000BA010000}"/>
    <cellStyle name="Normal 3" xfId="443" xr:uid="{00000000-0005-0000-0000-0000BB010000}"/>
    <cellStyle name="Normal 3 2" xfId="444" xr:uid="{00000000-0005-0000-0000-0000BC010000}"/>
    <cellStyle name="Normal 3 2 2" xfId="445" xr:uid="{00000000-0005-0000-0000-0000BD010000}"/>
    <cellStyle name="Normal 3 2 2 2" xfId="446" xr:uid="{00000000-0005-0000-0000-0000BE010000}"/>
    <cellStyle name="Normal 3 2 3" xfId="447" xr:uid="{00000000-0005-0000-0000-0000BF010000}"/>
    <cellStyle name="Normal 3 2 3 2" xfId="448" xr:uid="{00000000-0005-0000-0000-0000C0010000}"/>
    <cellStyle name="Normal 3 2 3 3" xfId="449" xr:uid="{00000000-0005-0000-0000-0000C1010000}"/>
    <cellStyle name="Normal 3 2 3 3 2" xfId="450" xr:uid="{00000000-0005-0000-0000-0000C2010000}"/>
    <cellStyle name="Normal 3 2 3 3 2 2" xfId="451" xr:uid="{00000000-0005-0000-0000-0000C3010000}"/>
    <cellStyle name="Normal 3 2 3 3 2 3" xfId="452" xr:uid="{00000000-0005-0000-0000-0000C4010000}"/>
    <cellStyle name="Normal 3 2 3 3 2 3 2" xfId="453" xr:uid="{00000000-0005-0000-0000-0000C5010000}"/>
    <cellStyle name="Normal 3 2 3 3 2 4" xfId="454" xr:uid="{00000000-0005-0000-0000-0000C6010000}"/>
    <cellStyle name="Normal 3 2 3 3 3" xfId="455" xr:uid="{00000000-0005-0000-0000-0000C7010000}"/>
    <cellStyle name="Normal 3 2 3 3 4" xfId="456" xr:uid="{00000000-0005-0000-0000-0000C8010000}"/>
    <cellStyle name="Normal 3 2 3 3 4 2" xfId="457" xr:uid="{00000000-0005-0000-0000-0000C9010000}"/>
    <cellStyle name="Normal 3 2 3 3 4 2 2" xfId="458" xr:uid="{00000000-0005-0000-0000-0000CA010000}"/>
    <cellStyle name="Normal 3 2 3 3 4 2 3" xfId="459" xr:uid="{00000000-0005-0000-0000-0000CB010000}"/>
    <cellStyle name="Normal 3 2 3 4" xfId="460" xr:uid="{00000000-0005-0000-0000-0000CC010000}"/>
    <cellStyle name="Normal 3 2 3 4 2" xfId="461" xr:uid="{00000000-0005-0000-0000-0000CD010000}"/>
    <cellStyle name="Normal 3 2 3 4 3" xfId="462" xr:uid="{00000000-0005-0000-0000-0000CE010000}"/>
    <cellStyle name="Normal 3 2 3 4 3 2" xfId="463" xr:uid="{00000000-0005-0000-0000-0000CF010000}"/>
    <cellStyle name="Normal 3 2 3 4 4" xfId="464" xr:uid="{00000000-0005-0000-0000-0000D0010000}"/>
    <cellStyle name="Normal 3 2 3 5" xfId="465" xr:uid="{00000000-0005-0000-0000-0000D1010000}"/>
    <cellStyle name="Normal 3 2 4" xfId="466" xr:uid="{00000000-0005-0000-0000-0000D2010000}"/>
    <cellStyle name="Normal 3 2 4 2" xfId="467" xr:uid="{00000000-0005-0000-0000-0000D3010000}"/>
    <cellStyle name="Normal 3 2 4 3" xfId="468" xr:uid="{00000000-0005-0000-0000-0000D4010000}"/>
    <cellStyle name="Normal 3 2 4 3 2" xfId="469" xr:uid="{00000000-0005-0000-0000-0000D5010000}"/>
    <cellStyle name="Normal 3 2 4 4" xfId="470" xr:uid="{00000000-0005-0000-0000-0000D6010000}"/>
    <cellStyle name="Normal 3 2 5" xfId="471" xr:uid="{00000000-0005-0000-0000-0000D7010000}"/>
    <cellStyle name="Normal 3 3" xfId="472" xr:uid="{00000000-0005-0000-0000-0000D8010000}"/>
    <cellStyle name="Normal 4" xfId="473" xr:uid="{00000000-0005-0000-0000-0000D9010000}"/>
    <cellStyle name="Normal 4 10" xfId="474" xr:uid="{00000000-0005-0000-0000-0000DA010000}"/>
    <cellStyle name="Normal 4 11" xfId="475" xr:uid="{00000000-0005-0000-0000-0000DB010000}"/>
    <cellStyle name="Normal 4 12" xfId="476" xr:uid="{00000000-0005-0000-0000-0000DC010000}"/>
    <cellStyle name="Normal 4 2" xfId="477" xr:uid="{00000000-0005-0000-0000-0000DD010000}"/>
    <cellStyle name="Normal 4 2 10" xfId="478" xr:uid="{00000000-0005-0000-0000-0000DE010000}"/>
    <cellStyle name="Normal 4 2 2" xfId="479" xr:uid="{00000000-0005-0000-0000-0000DF010000}"/>
    <cellStyle name="Normal 4 2 2 2" xfId="480" xr:uid="{00000000-0005-0000-0000-0000E0010000}"/>
    <cellStyle name="Normal 4 2 2 3" xfId="481" xr:uid="{00000000-0005-0000-0000-0000E1010000}"/>
    <cellStyle name="Normal 4 2 2 4" xfId="482" xr:uid="{00000000-0005-0000-0000-0000E2010000}"/>
    <cellStyle name="Normal 4 2 2 5" xfId="483" xr:uid="{00000000-0005-0000-0000-0000E3010000}"/>
    <cellStyle name="Normal 4 2 2 6" xfId="484" xr:uid="{00000000-0005-0000-0000-0000E4010000}"/>
    <cellStyle name="Normal 4 2 2 7" xfId="485" xr:uid="{00000000-0005-0000-0000-0000E5010000}"/>
    <cellStyle name="Normal 4 2 2 8" xfId="486" xr:uid="{00000000-0005-0000-0000-0000E6010000}"/>
    <cellStyle name="Normal 4 2 3" xfId="487" xr:uid="{00000000-0005-0000-0000-0000E7010000}"/>
    <cellStyle name="Normal 4 2 3 2" xfId="488" xr:uid="{00000000-0005-0000-0000-0000E8010000}"/>
    <cellStyle name="Normal 4 2 4" xfId="489" xr:uid="{00000000-0005-0000-0000-0000E9010000}"/>
    <cellStyle name="Normal 4 2 5" xfId="490" xr:uid="{00000000-0005-0000-0000-0000EA010000}"/>
    <cellStyle name="Normal 4 2 6" xfId="491" xr:uid="{00000000-0005-0000-0000-0000EB010000}"/>
    <cellStyle name="Normal 4 2 7" xfId="492" xr:uid="{00000000-0005-0000-0000-0000EC010000}"/>
    <cellStyle name="Normal 4 2 8" xfId="493" xr:uid="{00000000-0005-0000-0000-0000ED010000}"/>
    <cellStyle name="Normal 4 2 9" xfId="494" xr:uid="{00000000-0005-0000-0000-0000EE010000}"/>
    <cellStyle name="Normal 4 3" xfId="495" xr:uid="{00000000-0005-0000-0000-0000EF010000}"/>
    <cellStyle name="Normal 4 3 2" xfId="496" xr:uid="{00000000-0005-0000-0000-0000F0010000}"/>
    <cellStyle name="Normal 4 4" xfId="497" xr:uid="{00000000-0005-0000-0000-0000F1010000}"/>
    <cellStyle name="Normal 4 4 2" xfId="498" xr:uid="{00000000-0005-0000-0000-0000F2010000}"/>
    <cellStyle name="Normal 4 4 3" xfId="499" xr:uid="{00000000-0005-0000-0000-0000F3010000}"/>
    <cellStyle name="Normal 4 4 4" xfId="500" xr:uid="{00000000-0005-0000-0000-0000F4010000}"/>
    <cellStyle name="Normal 4 4 5" xfId="501" xr:uid="{00000000-0005-0000-0000-0000F5010000}"/>
    <cellStyle name="Normal 4 4 6" xfId="502" xr:uid="{00000000-0005-0000-0000-0000F6010000}"/>
    <cellStyle name="Normal 4 4 7" xfId="503" xr:uid="{00000000-0005-0000-0000-0000F7010000}"/>
    <cellStyle name="Normal 4 4 8" xfId="504" xr:uid="{00000000-0005-0000-0000-0000F8010000}"/>
    <cellStyle name="Normal 4 5" xfId="505" xr:uid="{00000000-0005-0000-0000-0000F9010000}"/>
    <cellStyle name="Normal 4 5 2" xfId="506" xr:uid="{00000000-0005-0000-0000-0000FA010000}"/>
    <cellStyle name="Normal 4 6" xfId="507" xr:uid="{00000000-0005-0000-0000-0000FB010000}"/>
    <cellStyle name="Normal 4 7" xfId="508" xr:uid="{00000000-0005-0000-0000-0000FC010000}"/>
    <cellStyle name="Normal 4 8" xfId="509" xr:uid="{00000000-0005-0000-0000-0000FD010000}"/>
    <cellStyle name="Normal 4 9" xfId="510" xr:uid="{00000000-0005-0000-0000-0000FE010000}"/>
    <cellStyle name="Normal 5" xfId="511" xr:uid="{00000000-0005-0000-0000-0000FF010000}"/>
    <cellStyle name="Normal 5 2" xfId="512" xr:uid="{00000000-0005-0000-0000-000000020000}"/>
    <cellStyle name="Normal 5 2 2" xfId="513" xr:uid="{00000000-0005-0000-0000-000001020000}"/>
    <cellStyle name="Normal 5 2 2 2" xfId="514" xr:uid="{00000000-0005-0000-0000-000002020000}"/>
    <cellStyle name="Normal 5 2 2 3" xfId="515" xr:uid="{00000000-0005-0000-0000-000003020000}"/>
    <cellStyle name="Normal 5 2 2 3 2" xfId="516" xr:uid="{00000000-0005-0000-0000-000004020000}"/>
    <cellStyle name="Normal 5 2 2 3 3" xfId="517" xr:uid="{00000000-0005-0000-0000-000005020000}"/>
    <cellStyle name="Normal 5 2 2 3 3 2" xfId="518" xr:uid="{00000000-0005-0000-0000-000006020000}"/>
    <cellStyle name="Normal 5 2 2 3 3 2 2" xfId="519" xr:uid="{00000000-0005-0000-0000-000007020000}"/>
    <cellStyle name="Normal 5 2 2 3 3 2 3" xfId="520" xr:uid="{00000000-0005-0000-0000-000008020000}"/>
    <cellStyle name="Normal 5 2 2 3 3 2 3 2" xfId="521" xr:uid="{00000000-0005-0000-0000-000009020000}"/>
    <cellStyle name="Normal 5 2 2 3 3 2 4" xfId="522" xr:uid="{00000000-0005-0000-0000-00000A020000}"/>
    <cellStyle name="Normal 5 2 2 3 3 3" xfId="523" xr:uid="{00000000-0005-0000-0000-00000B020000}"/>
    <cellStyle name="Normal 5 2 2 3 3 4" xfId="524" xr:uid="{00000000-0005-0000-0000-00000C020000}"/>
    <cellStyle name="Normal 5 2 2 3 3 4 2" xfId="525" xr:uid="{00000000-0005-0000-0000-00000D020000}"/>
    <cellStyle name="Normal 5 2 2 3 3 4 2 2" xfId="526" xr:uid="{00000000-0005-0000-0000-00000E020000}"/>
    <cellStyle name="Normal 5 2 2 3 3 4 2 3" xfId="527" xr:uid="{00000000-0005-0000-0000-00000F020000}"/>
    <cellStyle name="Normal 5 2 2 3 4" xfId="528" xr:uid="{00000000-0005-0000-0000-000010020000}"/>
    <cellStyle name="Normal 5 2 2 3 4 2" xfId="529" xr:uid="{00000000-0005-0000-0000-000011020000}"/>
    <cellStyle name="Normal 5 2 2 3 4 3" xfId="530" xr:uid="{00000000-0005-0000-0000-000012020000}"/>
    <cellStyle name="Normal 5 2 2 3 4 3 2" xfId="531" xr:uid="{00000000-0005-0000-0000-000013020000}"/>
    <cellStyle name="Normal 5 2 2 3 4 4" xfId="532" xr:uid="{00000000-0005-0000-0000-000014020000}"/>
    <cellStyle name="Normal 5 2 2 3 5" xfId="533" xr:uid="{00000000-0005-0000-0000-000015020000}"/>
    <cellStyle name="Normal 5 2 2 4" xfId="534" xr:uid="{00000000-0005-0000-0000-000016020000}"/>
    <cellStyle name="Normal 5 2 2 4 2" xfId="535" xr:uid="{00000000-0005-0000-0000-000017020000}"/>
    <cellStyle name="Normal 5 2 2 4 3" xfId="536" xr:uid="{00000000-0005-0000-0000-000018020000}"/>
    <cellStyle name="Normal 5 2 2 4 3 2" xfId="537" xr:uid="{00000000-0005-0000-0000-000019020000}"/>
    <cellStyle name="Normal 5 2 2 4 4" xfId="538" xr:uid="{00000000-0005-0000-0000-00001A020000}"/>
    <cellStyle name="Normal 5 2 2 5" xfId="539" xr:uid="{00000000-0005-0000-0000-00001B020000}"/>
    <cellStyle name="Normal 5 2 3" xfId="540" xr:uid="{00000000-0005-0000-0000-00001C020000}"/>
    <cellStyle name="Normal 5 2 3 2" xfId="541" xr:uid="{00000000-0005-0000-0000-00001D020000}"/>
    <cellStyle name="Normal 5 2 4" xfId="542" xr:uid="{00000000-0005-0000-0000-00001E020000}"/>
    <cellStyle name="Normal 5 2 4 2" xfId="543" xr:uid="{00000000-0005-0000-0000-00001F020000}"/>
    <cellStyle name="Normal 5 2 4 3" xfId="544" xr:uid="{00000000-0005-0000-0000-000020020000}"/>
    <cellStyle name="Normal 5 2 4 3 2" xfId="545" xr:uid="{00000000-0005-0000-0000-000021020000}"/>
    <cellStyle name="Normal 5 2 4 3 2 2" xfId="546" xr:uid="{00000000-0005-0000-0000-000022020000}"/>
    <cellStyle name="Normal 5 2 4 3 2 3" xfId="547" xr:uid="{00000000-0005-0000-0000-000023020000}"/>
    <cellStyle name="Normal 5 2 4 3 2 3 2" xfId="548" xr:uid="{00000000-0005-0000-0000-000024020000}"/>
    <cellStyle name="Normal 5 2 4 3 2 4" xfId="549" xr:uid="{00000000-0005-0000-0000-000025020000}"/>
    <cellStyle name="Normal 5 2 4 3 3" xfId="550" xr:uid="{00000000-0005-0000-0000-000026020000}"/>
    <cellStyle name="Normal 5 2 4 3 4" xfId="551" xr:uid="{00000000-0005-0000-0000-000027020000}"/>
    <cellStyle name="Normal 5 2 4 3 4 2" xfId="552" xr:uid="{00000000-0005-0000-0000-000028020000}"/>
    <cellStyle name="Normal 5 2 4 3 4 2 2" xfId="553" xr:uid="{00000000-0005-0000-0000-000029020000}"/>
    <cellStyle name="Normal 5 2 4 3 4 2 3" xfId="554" xr:uid="{00000000-0005-0000-0000-00002A020000}"/>
    <cellStyle name="Normal 5 2 4 4" xfId="555" xr:uid="{00000000-0005-0000-0000-00002B020000}"/>
    <cellStyle name="Normal 5 2 4 4 2" xfId="556" xr:uid="{00000000-0005-0000-0000-00002C020000}"/>
    <cellStyle name="Normal 5 2 4 4 3" xfId="557" xr:uid="{00000000-0005-0000-0000-00002D020000}"/>
    <cellStyle name="Normal 5 2 4 4 3 2" xfId="558" xr:uid="{00000000-0005-0000-0000-00002E020000}"/>
    <cellStyle name="Normal 5 2 4 4 4" xfId="559" xr:uid="{00000000-0005-0000-0000-00002F020000}"/>
    <cellStyle name="Normal 5 2 4 5" xfId="560" xr:uid="{00000000-0005-0000-0000-000030020000}"/>
    <cellStyle name="Normal 5 2 5" xfId="561" xr:uid="{00000000-0005-0000-0000-000031020000}"/>
    <cellStyle name="Normal 5 2 6" xfId="562" xr:uid="{00000000-0005-0000-0000-000032020000}"/>
    <cellStyle name="Normal 5 2 6 2" xfId="563" xr:uid="{00000000-0005-0000-0000-000033020000}"/>
    <cellStyle name="Normal 5 2 6 3" xfId="564" xr:uid="{00000000-0005-0000-0000-000034020000}"/>
    <cellStyle name="Normal 5 2 6 3 2" xfId="565" xr:uid="{00000000-0005-0000-0000-000035020000}"/>
    <cellStyle name="Normal 5 2 6 4" xfId="566" xr:uid="{00000000-0005-0000-0000-000036020000}"/>
    <cellStyle name="Normal 5 2 7" xfId="567" xr:uid="{00000000-0005-0000-0000-000037020000}"/>
    <cellStyle name="Normal 5 3" xfId="568" xr:uid="{00000000-0005-0000-0000-000038020000}"/>
    <cellStyle name="Normal 5 3 2" xfId="569" xr:uid="{00000000-0005-0000-0000-000039020000}"/>
    <cellStyle name="Normal 5 3 3" xfId="570" xr:uid="{00000000-0005-0000-0000-00003A020000}"/>
    <cellStyle name="Normal 5 3 3 2" xfId="571" xr:uid="{00000000-0005-0000-0000-00003B020000}"/>
    <cellStyle name="Normal 5 3 3 2 2" xfId="572" xr:uid="{00000000-0005-0000-0000-00003C020000}"/>
    <cellStyle name="Normal 5 3 3 2 3" xfId="573" xr:uid="{00000000-0005-0000-0000-00003D020000}"/>
    <cellStyle name="Normal 5 3 3 2 3 2" xfId="574" xr:uid="{00000000-0005-0000-0000-00003E020000}"/>
    <cellStyle name="Normal 5 3 3 2 4" xfId="575" xr:uid="{00000000-0005-0000-0000-00003F020000}"/>
    <cellStyle name="Normal 5 3 3 3" xfId="576" xr:uid="{00000000-0005-0000-0000-000040020000}"/>
    <cellStyle name="Normal 5 3 3 4" xfId="577" xr:uid="{00000000-0005-0000-0000-000041020000}"/>
    <cellStyle name="Normal 5 3 3 4 2" xfId="578" xr:uid="{00000000-0005-0000-0000-000042020000}"/>
    <cellStyle name="Normal 5 3 3 4 2 2" xfId="579" xr:uid="{00000000-0005-0000-0000-000043020000}"/>
    <cellStyle name="Normal 5 3 3 4 2 3" xfId="580" xr:uid="{00000000-0005-0000-0000-000044020000}"/>
    <cellStyle name="Normal 5 3 4" xfId="581" xr:uid="{00000000-0005-0000-0000-000045020000}"/>
    <cellStyle name="Normal 5 3 4 2" xfId="582" xr:uid="{00000000-0005-0000-0000-000046020000}"/>
    <cellStyle name="Normal 5 3 4 3" xfId="583" xr:uid="{00000000-0005-0000-0000-000047020000}"/>
    <cellStyle name="Normal 5 3 4 3 2" xfId="584" xr:uid="{00000000-0005-0000-0000-000048020000}"/>
    <cellStyle name="Normal 5 3 4 4" xfId="585" xr:uid="{00000000-0005-0000-0000-000049020000}"/>
    <cellStyle name="Normal 5 3 5" xfId="586" xr:uid="{00000000-0005-0000-0000-00004A020000}"/>
    <cellStyle name="Normal 5 4" xfId="587" xr:uid="{00000000-0005-0000-0000-00004B020000}"/>
    <cellStyle name="Normal 5 4 2" xfId="588" xr:uid="{00000000-0005-0000-0000-00004C020000}"/>
    <cellStyle name="Normal 5 4 3" xfId="589" xr:uid="{00000000-0005-0000-0000-00004D020000}"/>
    <cellStyle name="Normal 5 5" xfId="590" xr:uid="{00000000-0005-0000-0000-00004E020000}"/>
    <cellStyle name="Normal 5 5 10" xfId="591" xr:uid="{00000000-0005-0000-0000-00004F020000}"/>
    <cellStyle name="Normal 5 5 10 2" xfId="592" xr:uid="{00000000-0005-0000-0000-000050020000}"/>
    <cellStyle name="Normal 5 5 11" xfId="593" xr:uid="{00000000-0005-0000-0000-000051020000}"/>
    <cellStyle name="Normal 5 5 12" xfId="594" xr:uid="{00000000-0005-0000-0000-000052020000}"/>
    <cellStyle name="Normal 5 5 2" xfId="595" xr:uid="{00000000-0005-0000-0000-000053020000}"/>
    <cellStyle name="Normal 5 5 2 2" xfId="596" xr:uid="{00000000-0005-0000-0000-000054020000}"/>
    <cellStyle name="Normal 5 5 2 3" xfId="597" xr:uid="{00000000-0005-0000-0000-000055020000}"/>
    <cellStyle name="Normal 5 5 2 4" xfId="598" xr:uid="{00000000-0005-0000-0000-000056020000}"/>
    <cellStyle name="Normal 5 5 3" xfId="599" xr:uid="{00000000-0005-0000-0000-000057020000}"/>
    <cellStyle name="Normal 5 5 3 2" xfId="600" xr:uid="{00000000-0005-0000-0000-000058020000}"/>
    <cellStyle name="Normal 5 5 3 3" xfId="601" xr:uid="{00000000-0005-0000-0000-000059020000}"/>
    <cellStyle name="Normal 5 5 4" xfId="602" xr:uid="{00000000-0005-0000-0000-00005A020000}"/>
    <cellStyle name="Normal 5 5 5" xfId="603" xr:uid="{00000000-0005-0000-0000-00005B020000}"/>
    <cellStyle name="Normal 5 5 6" xfId="604" xr:uid="{00000000-0005-0000-0000-00005C020000}"/>
    <cellStyle name="Normal 5 5 7" xfId="605" xr:uid="{00000000-0005-0000-0000-00005D020000}"/>
    <cellStyle name="Normal 5 5 8" xfId="606" xr:uid="{00000000-0005-0000-0000-00005E020000}"/>
    <cellStyle name="Normal 5 5 9" xfId="607" xr:uid="{00000000-0005-0000-0000-00005F020000}"/>
    <cellStyle name="Normal 5 6" xfId="608" xr:uid="{00000000-0005-0000-0000-000060020000}"/>
    <cellStyle name="Normal 6" xfId="609" xr:uid="{00000000-0005-0000-0000-000061020000}"/>
    <cellStyle name="Normal 6 2" xfId="610" xr:uid="{00000000-0005-0000-0000-000062020000}"/>
    <cellStyle name="Normal 6 2 2" xfId="611" xr:uid="{00000000-0005-0000-0000-000063020000}"/>
    <cellStyle name="Normal 6 3" xfId="612" xr:uid="{00000000-0005-0000-0000-000064020000}"/>
    <cellStyle name="Normal 6 3 2" xfId="613" xr:uid="{00000000-0005-0000-0000-000065020000}"/>
    <cellStyle name="Normal 6 3 3" xfId="614" xr:uid="{00000000-0005-0000-0000-000066020000}"/>
    <cellStyle name="Normal 6 3 3 2" xfId="615" xr:uid="{00000000-0005-0000-0000-000067020000}"/>
    <cellStyle name="Normal 6 3 3 3" xfId="616" xr:uid="{00000000-0005-0000-0000-000068020000}"/>
    <cellStyle name="Normal 6 3 3 3 2" xfId="617" xr:uid="{00000000-0005-0000-0000-000069020000}"/>
    <cellStyle name="Normal 6 3 3 3 2 2" xfId="618" xr:uid="{00000000-0005-0000-0000-00006A020000}"/>
    <cellStyle name="Normal 6 3 3 3 2 3" xfId="619" xr:uid="{00000000-0005-0000-0000-00006B020000}"/>
    <cellStyle name="Normal 6 3 3 3 2 3 2" xfId="620" xr:uid="{00000000-0005-0000-0000-00006C020000}"/>
    <cellStyle name="Normal 6 3 3 3 2 4" xfId="621" xr:uid="{00000000-0005-0000-0000-00006D020000}"/>
    <cellStyle name="Normal 6 3 3 3 3" xfId="622" xr:uid="{00000000-0005-0000-0000-00006E020000}"/>
    <cellStyle name="Normal 6 3 3 3 4" xfId="623" xr:uid="{00000000-0005-0000-0000-00006F020000}"/>
    <cellStyle name="Normal 6 3 3 3 4 2" xfId="624" xr:uid="{00000000-0005-0000-0000-000070020000}"/>
    <cellStyle name="Normal 6 3 3 3 4 2 2" xfId="625" xr:uid="{00000000-0005-0000-0000-000071020000}"/>
    <cellStyle name="Normal 6 3 3 3 4 2 3" xfId="626" xr:uid="{00000000-0005-0000-0000-000072020000}"/>
    <cellStyle name="Normal 6 3 3 4" xfId="627" xr:uid="{00000000-0005-0000-0000-000073020000}"/>
    <cellStyle name="Normal 6 3 3 4 2" xfId="628" xr:uid="{00000000-0005-0000-0000-000074020000}"/>
    <cellStyle name="Normal 6 3 3 4 3" xfId="629" xr:uid="{00000000-0005-0000-0000-000075020000}"/>
    <cellStyle name="Normal 6 3 3 4 3 2" xfId="630" xr:uid="{00000000-0005-0000-0000-000076020000}"/>
    <cellStyle name="Normal 6 3 3 4 4" xfId="631" xr:uid="{00000000-0005-0000-0000-000077020000}"/>
    <cellStyle name="Normal 6 3 3 5" xfId="632" xr:uid="{00000000-0005-0000-0000-000078020000}"/>
    <cellStyle name="Normal 6 3 4" xfId="633" xr:uid="{00000000-0005-0000-0000-000079020000}"/>
    <cellStyle name="Normal 6 3 4 2" xfId="634" xr:uid="{00000000-0005-0000-0000-00007A020000}"/>
    <cellStyle name="Normal 6 3 4 3" xfId="635" xr:uid="{00000000-0005-0000-0000-00007B020000}"/>
    <cellStyle name="Normal 6 3 4 3 2" xfId="636" xr:uid="{00000000-0005-0000-0000-00007C020000}"/>
    <cellStyle name="Normal 6 3 4 4" xfId="637" xr:uid="{00000000-0005-0000-0000-00007D020000}"/>
    <cellStyle name="Normal 6 3 5" xfId="638" xr:uid="{00000000-0005-0000-0000-00007E020000}"/>
    <cellStyle name="Normal 6 4" xfId="639" xr:uid="{00000000-0005-0000-0000-00007F020000}"/>
    <cellStyle name="Normal 6 5" xfId="640" xr:uid="{00000000-0005-0000-0000-000080020000}"/>
    <cellStyle name="Normal 6 5 2" xfId="641" xr:uid="{00000000-0005-0000-0000-000081020000}"/>
    <cellStyle name="Normal 6 5 3" xfId="642" xr:uid="{00000000-0005-0000-0000-000082020000}"/>
    <cellStyle name="Normal 6 5 3 2" xfId="643" xr:uid="{00000000-0005-0000-0000-000083020000}"/>
    <cellStyle name="Normal 6 5 3 2 2" xfId="644" xr:uid="{00000000-0005-0000-0000-000084020000}"/>
    <cellStyle name="Normal 6 5 3 2 3" xfId="645" xr:uid="{00000000-0005-0000-0000-000085020000}"/>
    <cellStyle name="Normal 6 5 3 2 3 2" xfId="646" xr:uid="{00000000-0005-0000-0000-000086020000}"/>
    <cellStyle name="Normal 6 5 3 2 4" xfId="647" xr:uid="{00000000-0005-0000-0000-000087020000}"/>
    <cellStyle name="Normal 6 5 3 3" xfId="648" xr:uid="{00000000-0005-0000-0000-000088020000}"/>
    <cellStyle name="Normal 6 5 3 4" xfId="649" xr:uid="{00000000-0005-0000-0000-000089020000}"/>
    <cellStyle name="Normal 6 5 3 4 2" xfId="650" xr:uid="{00000000-0005-0000-0000-00008A020000}"/>
    <cellStyle name="Normal 6 5 3 4 2 2" xfId="651" xr:uid="{00000000-0005-0000-0000-00008B020000}"/>
    <cellStyle name="Normal 6 5 3 4 2 3" xfId="652" xr:uid="{00000000-0005-0000-0000-00008C020000}"/>
    <cellStyle name="Normal 6 5 4" xfId="653" xr:uid="{00000000-0005-0000-0000-00008D020000}"/>
    <cellStyle name="Normal 6 5 4 2" xfId="654" xr:uid="{00000000-0005-0000-0000-00008E020000}"/>
    <cellStyle name="Normal 6 5 4 3" xfId="655" xr:uid="{00000000-0005-0000-0000-00008F020000}"/>
    <cellStyle name="Normal 6 5 4 3 2" xfId="656" xr:uid="{00000000-0005-0000-0000-000090020000}"/>
    <cellStyle name="Normal 6 5 4 4" xfId="657" xr:uid="{00000000-0005-0000-0000-000091020000}"/>
    <cellStyle name="Normal 6 5 5" xfId="658" xr:uid="{00000000-0005-0000-0000-000092020000}"/>
    <cellStyle name="Normal 6 6" xfId="659" xr:uid="{00000000-0005-0000-0000-000093020000}"/>
    <cellStyle name="Normal 6 6 2" xfId="660" xr:uid="{00000000-0005-0000-0000-000094020000}"/>
    <cellStyle name="Normal 6 6 3" xfId="661" xr:uid="{00000000-0005-0000-0000-000095020000}"/>
    <cellStyle name="Normal 6 6 3 2" xfId="662" xr:uid="{00000000-0005-0000-0000-000096020000}"/>
    <cellStyle name="Normal 6 6 3 3" xfId="663" xr:uid="{00000000-0005-0000-0000-000097020000}"/>
    <cellStyle name="Normal 6 6 4" xfId="664" xr:uid="{00000000-0005-0000-0000-000098020000}"/>
    <cellStyle name="Normal 6 6 4 2" xfId="665" xr:uid="{00000000-0005-0000-0000-000099020000}"/>
    <cellStyle name="Normal 6 6 5" xfId="666" xr:uid="{00000000-0005-0000-0000-00009A020000}"/>
    <cellStyle name="Normal 6 6 6" xfId="667" xr:uid="{00000000-0005-0000-0000-00009B020000}"/>
    <cellStyle name="Normal 6 7" xfId="668" xr:uid="{00000000-0005-0000-0000-00009C020000}"/>
    <cellStyle name="Normal 7" xfId="669" xr:uid="{00000000-0005-0000-0000-00009D020000}"/>
    <cellStyle name="Normal 7 10" xfId="670" xr:uid="{00000000-0005-0000-0000-00009E020000}"/>
    <cellStyle name="Normal 7 11" xfId="671" xr:uid="{00000000-0005-0000-0000-00009F020000}"/>
    <cellStyle name="Normal 7 12" xfId="672" xr:uid="{00000000-0005-0000-0000-0000A0020000}"/>
    <cellStyle name="Normal 7 13" xfId="673" xr:uid="{00000000-0005-0000-0000-0000A1020000}"/>
    <cellStyle name="Normal 7 14" xfId="674" xr:uid="{00000000-0005-0000-0000-0000A2020000}"/>
    <cellStyle name="Normal 7 2" xfId="675" xr:uid="{00000000-0005-0000-0000-0000A3020000}"/>
    <cellStyle name="Normal 7 2 2" xfId="676" xr:uid="{00000000-0005-0000-0000-0000A4020000}"/>
    <cellStyle name="Normal 7 3" xfId="677" xr:uid="{00000000-0005-0000-0000-0000A5020000}"/>
    <cellStyle name="Normal 7 3 2" xfId="678" xr:uid="{00000000-0005-0000-0000-0000A6020000}"/>
    <cellStyle name="Normal 7 3 3" xfId="679" xr:uid="{00000000-0005-0000-0000-0000A7020000}"/>
    <cellStyle name="Normal 7 3 3 2" xfId="680" xr:uid="{00000000-0005-0000-0000-0000A8020000}"/>
    <cellStyle name="Normal 7 3 3 2 2" xfId="681" xr:uid="{00000000-0005-0000-0000-0000A9020000}"/>
    <cellStyle name="Normal 7 3 3 2 3" xfId="682" xr:uid="{00000000-0005-0000-0000-0000AA020000}"/>
    <cellStyle name="Normal 7 3 3 2 3 2" xfId="683" xr:uid="{00000000-0005-0000-0000-0000AB020000}"/>
    <cellStyle name="Normal 7 3 3 2 4" xfId="684" xr:uid="{00000000-0005-0000-0000-0000AC020000}"/>
    <cellStyle name="Normal 7 3 3 3" xfId="685" xr:uid="{00000000-0005-0000-0000-0000AD020000}"/>
    <cellStyle name="Normal 7 3 3 4" xfId="686" xr:uid="{00000000-0005-0000-0000-0000AE020000}"/>
    <cellStyle name="Normal 7 3 3 4 2" xfId="687" xr:uid="{00000000-0005-0000-0000-0000AF020000}"/>
    <cellStyle name="Normal 7 3 3 4 2 2" xfId="688" xr:uid="{00000000-0005-0000-0000-0000B0020000}"/>
    <cellStyle name="Normal 7 3 3 4 2 3" xfId="689" xr:uid="{00000000-0005-0000-0000-0000B1020000}"/>
    <cellStyle name="Normal 7 3 4" xfId="690" xr:uid="{00000000-0005-0000-0000-0000B2020000}"/>
    <cellStyle name="Normal 7 3 4 2" xfId="691" xr:uid="{00000000-0005-0000-0000-0000B3020000}"/>
    <cellStyle name="Normal 7 3 4 3" xfId="692" xr:uid="{00000000-0005-0000-0000-0000B4020000}"/>
    <cellStyle name="Normal 7 3 4 3 2" xfId="693" xr:uid="{00000000-0005-0000-0000-0000B5020000}"/>
    <cellStyle name="Normal 7 3 4 4" xfId="694" xr:uid="{00000000-0005-0000-0000-0000B6020000}"/>
    <cellStyle name="Normal 7 3 5" xfId="695" xr:uid="{00000000-0005-0000-0000-0000B7020000}"/>
    <cellStyle name="Normal 7 4" xfId="696" xr:uid="{00000000-0005-0000-0000-0000B8020000}"/>
    <cellStyle name="Normal 7 4 10" xfId="697" xr:uid="{00000000-0005-0000-0000-0000B9020000}"/>
    <cellStyle name="Normal 7 4 2" xfId="698" xr:uid="{00000000-0005-0000-0000-0000BA020000}"/>
    <cellStyle name="Normal 7 4 2 2" xfId="699" xr:uid="{00000000-0005-0000-0000-0000BB020000}"/>
    <cellStyle name="Normal 7 4 2 3" xfId="700" xr:uid="{00000000-0005-0000-0000-0000BC020000}"/>
    <cellStyle name="Normal 7 4 2 4" xfId="701" xr:uid="{00000000-0005-0000-0000-0000BD020000}"/>
    <cellStyle name="Normal 7 4 2 5" xfId="702" xr:uid="{00000000-0005-0000-0000-0000BE020000}"/>
    <cellStyle name="Normal 7 4 2 6" xfId="703" xr:uid="{00000000-0005-0000-0000-0000BF020000}"/>
    <cellStyle name="Normal 7 4 2 7" xfId="704" xr:uid="{00000000-0005-0000-0000-0000C0020000}"/>
    <cellStyle name="Normal 7 4 2 8" xfId="705" xr:uid="{00000000-0005-0000-0000-0000C1020000}"/>
    <cellStyle name="Normal 7 4 3" xfId="706" xr:uid="{00000000-0005-0000-0000-0000C2020000}"/>
    <cellStyle name="Normal 7 4 3 2" xfId="707" xr:uid="{00000000-0005-0000-0000-0000C3020000}"/>
    <cellStyle name="Normal 7 4 4" xfId="708" xr:uid="{00000000-0005-0000-0000-0000C4020000}"/>
    <cellStyle name="Normal 7 4 5" xfId="709" xr:uid="{00000000-0005-0000-0000-0000C5020000}"/>
    <cellStyle name="Normal 7 4 6" xfId="710" xr:uid="{00000000-0005-0000-0000-0000C6020000}"/>
    <cellStyle name="Normal 7 4 7" xfId="711" xr:uid="{00000000-0005-0000-0000-0000C7020000}"/>
    <cellStyle name="Normal 7 4 8" xfId="712" xr:uid="{00000000-0005-0000-0000-0000C8020000}"/>
    <cellStyle name="Normal 7 4 9" xfId="713" xr:uid="{00000000-0005-0000-0000-0000C9020000}"/>
    <cellStyle name="Normal 7 5" xfId="714" xr:uid="{00000000-0005-0000-0000-0000CA020000}"/>
    <cellStyle name="Normal 7 6" xfId="715" xr:uid="{00000000-0005-0000-0000-0000CB020000}"/>
    <cellStyle name="Normal 7 6 10" xfId="716" xr:uid="{00000000-0005-0000-0000-0000CC020000}"/>
    <cellStyle name="Normal 7 6 10 2" xfId="717" xr:uid="{00000000-0005-0000-0000-0000CD020000}"/>
    <cellStyle name="Normal 7 6 11" xfId="718" xr:uid="{00000000-0005-0000-0000-0000CE020000}"/>
    <cellStyle name="Normal 7 6 12" xfId="719" xr:uid="{00000000-0005-0000-0000-0000CF020000}"/>
    <cellStyle name="Normal 7 6 2" xfId="720" xr:uid="{00000000-0005-0000-0000-0000D0020000}"/>
    <cellStyle name="Normal 7 6 2 2" xfId="721" xr:uid="{00000000-0005-0000-0000-0000D1020000}"/>
    <cellStyle name="Normal 7 6 2 3" xfId="722" xr:uid="{00000000-0005-0000-0000-0000D2020000}"/>
    <cellStyle name="Normal 7 6 3" xfId="723" xr:uid="{00000000-0005-0000-0000-0000D3020000}"/>
    <cellStyle name="Normal 7 6 3 2" xfId="724" xr:uid="{00000000-0005-0000-0000-0000D4020000}"/>
    <cellStyle name="Normal 7 6 3 3" xfId="725" xr:uid="{00000000-0005-0000-0000-0000D5020000}"/>
    <cellStyle name="Normal 7 6 4" xfId="726" xr:uid="{00000000-0005-0000-0000-0000D6020000}"/>
    <cellStyle name="Normal 7 6 5" xfId="727" xr:uid="{00000000-0005-0000-0000-0000D7020000}"/>
    <cellStyle name="Normal 7 6 6" xfId="728" xr:uid="{00000000-0005-0000-0000-0000D8020000}"/>
    <cellStyle name="Normal 7 6 7" xfId="729" xr:uid="{00000000-0005-0000-0000-0000D9020000}"/>
    <cellStyle name="Normal 7 6 8" xfId="730" xr:uid="{00000000-0005-0000-0000-0000DA020000}"/>
    <cellStyle name="Normal 7 6 9" xfId="731" xr:uid="{00000000-0005-0000-0000-0000DB020000}"/>
    <cellStyle name="Normal 7 7" xfId="732" xr:uid="{00000000-0005-0000-0000-0000DC020000}"/>
    <cellStyle name="Normal 7 8" xfId="733" xr:uid="{00000000-0005-0000-0000-0000DD020000}"/>
    <cellStyle name="Normal 7 9" xfId="734" xr:uid="{00000000-0005-0000-0000-0000DE020000}"/>
    <cellStyle name="Normal 8" xfId="735" xr:uid="{00000000-0005-0000-0000-0000DF020000}"/>
    <cellStyle name="Normal 9" xfId="736" xr:uid="{00000000-0005-0000-0000-0000E0020000}"/>
    <cellStyle name="Normal 9 2" xfId="737" xr:uid="{00000000-0005-0000-0000-0000E1020000}"/>
    <cellStyle name="Normal 9 3" xfId="738" xr:uid="{00000000-0005-0000-0000-0000E2020000}"/>
    <cellStyle name="Note 2" xfId="739" xr:uid="{00000000-0005-0000-0000-0000E3020000}"/>
    <cellStyle name="Note 3" xfId="740" xr:uid="{00000000-0005-0000-0000-0000E4020000}"/>
    <cellStyle name="Output 2" xfId="741" xr:uid="{00000000-0005-0000-0000-0000E5020000}"/>
    <cellStyle name="Output 3" xfId="742" xr:uid="{00000000-0005-0000-0000-0000E6020000}"/>
    <cellStyle name="Percent 2" xfId="743" xr:uid="{00000000-0005-0000-0000-0000E7020000}"/>
    <cellStyle name="Percent 2 2" xfId="744" xr:uid="{00000000-0005-0000-0000-0000E8020000}"/>
    <cellStyle name="Percent 3" xfId="745" xr:uid="{00000000-0005-0000-0000-0000E9020000}"/>
    <cellStyle name="Sheet Title" xfId="746" xr:uid="{00000000-0005-0000-0000-0000EA020000}"/>
    <cellStyle name="Style 1" xfId="747" xr:uid="{00000000-0005-0000-0000-0000EB020000}"/>
    <cellStyle name="Style 1 2" xfId="748" xr:uid="{00000000-0005-0000-0000-0000EC020000}"/>
    <cellStyle name="Style 1 3" xfId="749" xr:uid="{00000000-0005-0000-0000-0000ED020000}"/>
    <cellStyle name="Total 2" xfId="750" xr:uid="{00000000-0005-0000-0000-0000EE020000}"/>
    <cellStyle name="Total 3" xfId="751" xr:uid="{00000000-0005-0000-0000-0000EF020000}"/>
    <cellStyle name="Warning Text 2" xfId="752" xr:uid="{00000000-0005-0000-0000-0000F0020000}"/>
    <cellStyle name="Warning Text 3" xfId="753" xr:uid="{00000000-0005-0000-0000-0000F1020000}"/>
  </cellStyles>
  <dxfs count="25">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
      <numFmt numFmtId="172" formatCode=";;;"/>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pass.nctreasurer.com/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A4" sqref="A4"/>
    </sheetView>
  </sheetViews>
  <sheetFormatPr defaultRowHeight="15.05" x14ac:dyDescent="0.3"/>
  <cols>
    <col min="1" max="1" width="160.6640625" customWidth="1"/>
    <col min="2" max="3" width="9.109375" hidden="1" customWidth="1"/>
  </cols>
  <sheetData>
    <row r="2" spans="1:1" ht="32.75" x14ac:dyDescent="0.3">
      <c r="A2" s="32" t="s">
        <v>7</v>
      </c>
    </row>
    <row r="3" spans="1:1" x14ac:dyDescent="0.3">
      <c r="A3" s="33" t="s">
        <v>8</v>
      </c>
    </row>
    <row r="4" spans="1:1" ht="90.35" x14ac:dyDescent="0.3">
      <c r="A4" s="34" t="s">
        <v>9</v>
      </c>
    </row>
    <row r="5" spans="1:1" x14ac:dyDescent="0.3">
      <c r="A5" s="35"/>
    </row>
    <row r="6" spans="1:1" x14ac:dyDescent="0.3">
      <c r="A6" s="36" t="s">
        <v>10</v>
      </c>
    </row>
    <row r="7" spans="1:1" x14ac:dyDescent="0.3">
      <c r="A7" s="238" t="s">
        <v>609</v>
      </c>
    </row>
    <row r="8" spans="1:1" x14ac:dyDescent="0.3">
      <c r="A8" s="36"/>
    </row>
    <row r="9" spans="1:1" x14ac:dyDescent="0.3">
      <c r="A9" s="36" t="s">
        <v>605</v>
      </c>
    </row>
    <row r="10" spans="1:1" x14ac:dyDescent="0.3">
      <c r="A10" s="222" t="s">
        <v>604</v>
      </c>
    </row>
    <row r="11" spans="1:1" x14ac:dyDescent="0.3">
      <c r="A11" s="36"/>
    </row>
    <row r="12" spans="1:1" x14ac:dyDescent="0.3">
      <c r="A12" s="36" t="s">
        <v>11</v>
      </c>
    </row>
    <row r="13" spans="1:1" x14ac:dyDescent="0.3">
      <c r="A13" s="222" t="s">
        <v>606</v>
      </c>
    </row>
    <row r="14" spans="1:1" x14ac:dyDescent="0.3">
      <c r="A14" s="36"/>
    </row>
    <row r="15" spans="1:1" x14ac:dyDescent="0.3">
      <c r="A15" s="33" t="s">
        <v>12</v>
      </c>
    </row>
    <row r="16" spans="1:1" ht="45.2" x14ac:dyDescent="0.3">
      <c r="A16" s="34" t="s">
        <v>13</v>
      </c>
    </row>
    <row r="17" spans="1:1" x14ac:dyDescent="0.3">
      <c r="A17" s="34"/>
    </row>
    <row r="18" spans="1:1" ht="60.25" x14ac:dyDescent="0.3">
      <c r="A18" s="34" t="s">
        <v>611</v>
      </c>
    </row>
    <row r="19" spans="1:1" s="150" customFormat="1" x14ac:dyDescent="0.3">
      <c r="A19" s="34"/>
    </row>
    <row r="20" spans="1:1" s="150" customFormat="1" ht="45.2" x14ac:dyDescent="0.3">
      <c r="A20" s="34" t="s">
        <v>113</v>
      </c>
    </row>
    <row r="21" spans="1:1" x14ac:dyDescent="0.3">
      <c r="A21" s="34"/>
    </row>
    <row r="22" spans="1:1" x14ac:dyDescent="0.3">
      <c r="A22" s="34" t="s">
        <v>14</v>
      </c>
    </row>
    <row r="23" spans="1:1" x14ac:dyDescent="0.3">
      <c r="A23" s="37"/>
    </row>
    <row r="24" spans="1:1" x14ac:dyDescent="0.3">
      <c r="A24" s="37" t="s">
        <v>559</v>
      </c>
    </row>
  </sheetData>
  <sheetProtection password="CEAA" sheet="1" formatCells="0" formatColumns="0" formatRows="0"/>
  <hyperlinks>
    <hyperlink ref="A10" r:id="rId1" xr:uid="{00000000-0004-0000-0000-000000000000}"/>
    <hyperlink ref="A13"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abSelected="1" topLeftCell="C1" zoomScaleNormal="100" workbookViewId="0">
      <pane ySplit="5" topLeftCell="A6" activePane="bottomLeft" state="frozen"/>
      <selection pane="bottomLeft" activeCell="D2" sqref="D2"/>
    </sheetView>
  </sheetViews>
  <sheetFormatPr defaultColWidth="9.109375" defaultRowHeight="15.05" x14ac:dyDescent="0.3"/>
  <cols>
    <col min="1" max="1" width="5.88671875" style="21" customWidth="1"/>
    <col min="2" max="3" width="16.109375" style="18" customWidth="1"/>
    <col min="4" max="4" width="46.33203125" style="1" customWidth="1"/>
    <col min="5" max="5" width="19.5546875" style="4" bestFit="1" customWidth="1"/>
    <col min="6" max="6" width="16.109375" style="1" customWidth="1"/>
    <col min="7" max="7" width="22.109375" style="8" customWidth="1"/>
    <col min="8" max="8" width="30.88671875" style="3" customWidth="1"/>
    <col min="9" max="9" width="20.6640625" style="1" customWidth="1"/>
    <col min="10" max="10" width="49.6640625" style="1" hidden="1" customWidth="1"/>
    <col min="11" max="13" width="9.109375" style="1" hidden="1" customWidth="1"/>
    <col min="14" max="16384" width="9.109375" style="1"/>
  </cols>
  <sheetData>
    <row r="1" spans="1:13" ht="29.45" thickBot="1" x14ac:dyDescent="0.55000000000000004">
      <c r="B1" s="27" t="s">
        <v>63</v>
      </c>
      <c r="C1" s="27"/>
      <c r="E1" s="199" t="s">
        <v>6</v>
      </c>
      <c r="F1" s="15">
        <v>2019</v>
      </c>
      <c r="G1" s="149"/>
      <c r="H1" s="164"/>
      <c r="I1" s="4" t="s">
        <v>677</v>
      </c>
      <c r="K1" s="1" t="s">
        <v>45</v>
      </c>
      <c r="L1" s="1">
        <v>547</v>
      </c>
      <c r="M1" s="1">
        <v>605</v>
      </c>
    </row>
    <row r="2" spans="1:13" ht="43.55" customHeight="1" thickBot="1" x14ac:dyDescent="0.5">
      <c r="B2" s="325" t="s">
        <v>58</v>
      </c>
      <c r="C2" s="326"/>
      <c r="D2" s="202"/>
      <c r="E2" s="323" t="s">
        <v>112</v>
      </c>
      <c r="F2" s="323"/>
      <c r="G2" s="324"/>
      <c r="H2" s="12"/>
      <c r="J2" s="38"/>
      <c r="K2" s="1" t="s">
        <v>46</v>
      </c>
      <c r="L2" s="1">
        <v>1</v>
      </c>
      <c r="M2" s="1">
        <v>1</v>
      </c>
    </row>
    <row r="3" spans="1:13" ht="19" thickBot="1" x14ac:dyDescent="0.4">
      <c r="B3" s="19" t="s">
        <v>0</v>
      </c>
      <c r="C3" s="64"/>
      <c r="D3" s="74" t="e">
        <f>VLOOKUP(D2,'Unit Names'!A1:B23,2,FALSE)</f>
        <v>#N/A</v>
      </c>
      <c r="E3" s="194"/>
      <c r="F3" s="49"/>
      <c r="G3" s="9"/>
      <c r="H3" s="12"/>
      <c r="J3" s="38"/>
      <c r="L3" s="1">
        <v>2</v>
      </c>
      <c r="M3" s="1">
        <v>2</v>
      </c>
    </row>
    <row r="4" spans="1:13" ht="19" thickBot="1" x14ac:dyDescent="0.4">
      <c r="B4" s="26" t="s">
        <v>20</v>
      </c>
      <c r="C4" s="65"/>
      <c r="D4" s="25"/>
      <c r="E4" s="25"/>
      <c r="F4" s="39"/>
      <c r="G4" s="10"/>
      <c r="H4" s="12"/>
      <c r="I4" s="14"/>
      <c r="J4" s="38"/>
      <c r="L4" s="101">
        <v>3</v>
      </c>
    </row>
    <row r="5" spans="1:13" ht="37.5" customHeight="1" x14ac:dyDescent="0.35">
      <c r="A5" s="22" t="s">
        <v>47</v>
      </c>
      <c r="B5" s="16"/>
      <c r="C5" s="16" t="s">
        <v>48</v>
      </c>
      <c r="D5" s="5" t="s">
        <v>2</v>
      </c>
      <c r="E5" s="193">
        <v>2018</v>
      </c>
      <c r="F5" s="63">
        <v>2019</v>
      </c>
      <c r="G5" s="11" t="s">
        <v>3</v>
      </c>
      <c r="H5" s="20" t="s">
        <v>675</v>
      </c>
      <c r="I5" s="20" t="s">
        <v>4</v>
      </c>
      <c r="J5" s="38"/>
      <c r="L5" s="101">
        <v>4</v>
      </c>
    </row>
    <row r="6" spans="1:13" x14ac:dyDescent="0.3">
      <c r="A6" s="76"/>
      <c r="B6" s="70" t="s">
        <v>601</v>
      </c>
      <c r="C6" s="69"/>
      <c r="D6" s="68"/>
      <c r="E6" s="192"/>
      <c r="F6" s="66"/>
      <c r="G6" s="67"/>
      <c r="H6" s="13"/>
      <c r="J6" s="152"/>
    </row>
    <row r="7" spans="1:13" ht="30.15" x14ac:dyDescent="0.3">
      <c r="A7" s="225">
        <v>502</v>
      </c>
      <c r="B7" s="61"/>
      <c r="C7" s="73" t="s">
        <v>51</v>
      </c>
      <c r="D7" s="71" t="s">
        <v>49</v>
      </c>
      <c r="E7" s="198" t="e">
        <f>HLOOKUP($D$2,'2018 Data'!$E$1:$X$258,152,FALSE)</f>
        <v>#N/A</v>
      </c>
      <c r="F7" s="203"/>
      <c r="G7" s="7">
        <f>IF(F7&lt;0,"Note: Number is normally positive.",)</f>
        <v>0</v>
      </c>
      <c r="H7" s="188"/>
      <c r="J7" s="152" t="s">
        <v>23</v>
      </c>
    </row>
    <row r="8" spans="1:13" ht="74.95" customHeight="1" x14ac:dyDescent="0.3">
      <c r="A8" s="76">
        <v>503</v>
      </c>
      <c r="B8" s="61"/>
      <c r="C8" s="73" t="s">
        <v>51</v>
      </c>
      <c r="D8" s="72" t="s">
        <v>50</v>
      </c>
      <c r="E8" s="198" t="e">
        <f>HLOOKUP($D$2,'2018 Data'!$E$1:$X$258,153,FALSE)</f>
        <v>#N/A</v>
      </c>
      <c r="F8" s="203"/>
      <c r="G8" s="7">
        <f>IF(F8&lt;0,"Note: Number is normally positive.",)</f>
        <v>0</v>
      </c>
      <c r="H8" s="188"/>
      <c r="J8" s="152" t="s">
        <v>24</v>
      </c>
    </row>
    <row r="9" spans="1:13" s="186" customFormat="1" ht="35.35" x14ac:dyDescent="0.3">
      <c r="A9" s="225">
        <v>591</v>
      </c>
      <c r="B9" s="223" t="s">
        <v>595</v>
      </c>
      <c r="C9" s="224" t="s">
        <v>596</v>
      </c>
      <c r="D9" s="72" t="s">
        <v>597</v>
      </c>
      <c r="E9" s="198" t="e">
        <f>HLOOKUP($D$2,'2018 Data'!$E$1:$X$258,249,FALSE)</f>
        <v>#N/A</v>
      </c>
      <c r="F9" s="203"/>
      <c r="G9" s="118"/>
      <c r="H9" s="188"/>
      <c r="J9" s="152" t="s">
        <v>25</v>
      </c>
    </row>
    <row r="10" spans="1:13" s="186" customFormat="1" ht="45.2" x14ac:dyDescent="0.3">
      <c r="A10" s="225">
        <v>592</v>
      </c>
      <c r="B10" s="223" t="s">
        <v>595</v>
      </c>
      <c r="C10" s="224" t="s">
        <v>596</v>
      </c>
      <c r="D10" s="72" t="s">
        <v>598</v>
      </c>
      <c r="E10" s="198" t="e">
        <f>HLOOKUP($D$2,'2018 Data'!$E$1:$X$258,250,FALSE)</f>
        <v>#N/A</v>
      </c>
      <c r="F10" s="203"/>
      <c r="G10" s="118"/>
      <c r="H10" s="188"/>
      <c r="J10" s="152" t="s">
        <v>26</v>
      </c>
    </row>
    <row r="11" spans="1:13" s="101" customFormat="1" x14ac:dyDescent="0.3">
      <c r="A11" s="132"/>
      <c r="B11" s="128" t="s">
        <v>64</v>
      </c>
      <c r="C11" s="129"/>
      <c r="D11" s="134"/>
      <c r="E11" s="146"/>
      <c r="F11" s="213"/>
      <c r="G11" s="221"/>
      <c r="H11" s="188"/>
      <c r="J11" s="152" t="s">
        <v>27</v>
      </c>
    </row>
    <row r="12" spans="1:13" s="101" customFormat="1" ht="18.350000000000001" x14ac:dyDescent="0.35">
      <c r="A12" s="132"/>
      <c r="B12" s="125" t="s">
        <v>592</v>
      </c>
      <c r="C12" s="130"/>
      <c r="D12" s="136"/>
      <c r="E12" s="145"/>
      <c r="F12" s="212"/>
      <c r="G12" s="217"/>
      <c r="H12" s="188"/>
      <c r="J12" s="152" t="s">
        <v>29</v>
      </c>
    </row>
    <row r="13" spans="1:13" s="101" customFormat="1" ht="30.15" x14ac:dyDescent="0.3">
      <c r="A13" s="132">
        <v>36</v>
      </c>
      <c r="B13" s="121"/>
      <c r="C13" s="207" t="s">
        <v>103</v>
      </c>
      <c r="D13" s="138" t="s">
        <v>65</v>
      </c>
      <c r="E13" s="198" t="e">
        <f>HLOOKUP($D$2,'2018 Data'!$E$1:$X$258,24,FALSE)</f>
        <v>#N/A</v>
      </c>
      <c r="F13" s="203"/>
      <c r="G13" s="117"/>
      <c r="H13" s="188"/>
      <c r="J13" s="152" t="s">
        <v>31</v>
      </c>
    </row>
    <row r="14" spans="1:13" s="101" customFormat="1" ht="30.15" x14ac:dyDescent="0.3">
      <c r="A14" s="115">
        <v>534</v>
      </c>
      <c r="B14" s="121"/>
      <c r="C14" s="207" t="s">
        <v>103</v>
      </c>
      <c r="D14" s="142" t="s">
        <v>66</v>
      </c>
      <c r="E14" s="198" t="e">
        <f>HLOOKUP($D$2,'2018 Data'!$E$1:$X$258,184,FALSE)</f>
        <v>#N/A</v>
      </c>
      <c r="F14" s="203"/>
      <c r="G14" s="117"/>
      <c r="H14" s="188"/>
      <c r="J14" s="152" t="s">
        <v>34</v>
      </c>
    </row>
    <row r="15" spans="1:13" s="101" customFormat="1" ht="45.2" x14ac:dyDescent="0.3">
      <c r="A15" s="132">
        <v>13</v>
      </c>
      <c r="B15" s="121"/>
      <c r="C15" s="207" t="s">
        <v>103</v>
      </c>
      <c r="D15" s="138" t="s">
        <v>67</v>
      </c>
      <c r="E15" s="198" t="e">
        <f>HLOOKUP($D$2,'2018 Data'!$E$1:$X$258,10,FALSE)</f>
        <v>#N/A</v>
      </c>
      <c r="F15" s="203"/>
      <c r="G15" s="117"/>
      <c r="H15" s="188"/>
      <c r="J15" s="152" t="s">
        <v>35</v>
      </c>
    </row>
    <row r="16" spans="1:13" s="101" customFormat="1" ht="151.19999999999999" customHeight="1" x14ac:dyDescent="0.3">
      <c r="A16" s="132">
        <v>14</v>
      </c>
      <c r="B16" s="121"/>
      <c r="C16" s="207" t="s">
        <v>103</v>
      </c>
      <c r="D16" s="120" t="s">
        <v>593</v>
      </c>
      <c r="E16" s="198" t="e">
        <f>HLOOKUP($D$2,'2018 Data'!$E$1:$X$258,11,FALSE)</f>
        <v>#N/A</v>
      </c>
      <c r="F16" s="203"/>
      <c r="G16" s="118"/>
      <c r="H16" s="188"/>
      <c r="J16" s="152" t="s">
        <v>38</v>
      </c>
    </row>
    <row r="17" spans="1:10" s="101" customFormat="1" ht="30.15" x14ac:dyDescent="0.3">
      <c r="A17" s="132">
        <v>34</v>
      </c>
      <c r="B17" s="121"/>
      <c r="C17" s="207" t="s">
        <v>103</v>
      </c>
      <c r="D17" s="120" t="s">
        <v>68</v>
      </c>
      <c r="E17" s="198" t="e">
        <f>HLOOKUP($D$2,'2018 Data'!$E$1:$X$258,22,FALSE)</f>
        <v>#N/A</v>
      </c>
      <c r="F17" s="203"/>
      <c r="G17" s="117"/>
      <c r="H17" s="188"/>
      <c r="J17" s="152" t="s">
        <v>84</v>
      </c>
    </row>
    <row r="18" spans="1:10" s="101" customFormat="1" ht="24.75" customHeight="1" x14ac:dyDescent="0.3">
      <c r="A18" s="132">
        <v>35</v>
      </c>
      <c r="B18" s="121"/>
      <c r="C18" s="207" t="s">
        <v>103</v>
      </c>
      <c r="D18" s="120" t="s">
        <v>69</v>
      </c>
      <c r="E18" s="198" t="e">
        <f>HLOOKUP($D$2,'2018 Data'!$E$1:$X$258,23,FALSE)</f>
        <v>#N/A</v>
      </c>
      <c r="F18" s="203"/>
      <c r="G18" s="117"/>
      <c r="H18" s="188"/>
      <c r="J18" s="152" t="s">
        <v>39</v>
      </c>
    </row>
    <row r="19" spans="1:10" s="101" customFormat="1" ht="30.15" x14ac:dyDescent="0.3">
      <c r="A19" s="132">
        <v>37</v>
      </c>
      <c r="B19" s="121"/>
      <c r="C19" s="207" t="s">
        <v>103</v>
      </c>
      <c r="D19" s="120" t="s">
        <v>70</v>
      </c>
      <c r="E19" s="198" t="e">
        <f>HLOOKUP($D$2,'2018 Data'!$E$1:$X$258,25,FALSE)</f>
        <v>#N/A</v>
      </c>
      <c r="F19" s="203"/>
      <c r="G19" s="118"/>
      <c r="H19" s="188"/>
      <c r="J19" s="152" t="s">
        <v>40</v>
      </c>
    </row>
    <row r="20" spans="1:10" s="101" customFormat="1" ht="30.15" x14ac:dyDescent="0.3">
      <c r="A20" s="132">
        <v>38</v>
      </c>
      <c r="B20" s="121"/>
      <c r="C20" s="207" t="s">
        <v>103</v>
      </c>
      <c r="D20" s="120" t="s">
        <v>71</v>
      </c>
      <c r="E20" s="198" t="e">
        <f>HLOOKUP($D$2,'2018 Data'!$E$1:$X$258,26,FALSE)</f>
        <v>#N/A</v>
      </c>
      <c r="F20" s="203"/>
      <c r="G20" s="117"/>
      <c r="H20" s="188"/>
      <c r="J20" s="152" t="s">
        <v>85</v>
      </c>
    </row>
    <row r="21" spans="1:10" s="101" customFormat="1" x14ac:dyDescent="0.3">
      <c r="A21" s="132"/>
      <c r="B21" s="124" t="s">
        <v>594</v>
      </c>
      <c r="C21" s="119"/>
      <c r="D21" s="135"/>
      <c r="E21" s="145"/>
      <c r="F21" s="212"/>
      <c r="G21" s="218"/>
      <c r="H21" s="188"/>
    </row>
    <row r="22" spans="1:10" s="101" customFormat="1" ht="18.350000000000001" x14ac:dyDescent="0.35">
      <c r="A22" s="132"/>
      <c r="B22" s="126" t="s">
        <v>72</v>
      </c>
      <c r="C22" s="131"/>
      <c r="D22" s="137"/>
      <c r="E22" s="133"/>
      <c r="F22" s="211"/>
      <c r="G22" s="217"/>
      <c r="H22" s="188"/>
    </row>
    <row r="23" spans="1:10" s="101" customFormat="1" ht="35.35" x14ac:dyDescent="0.3">
      <c r="A23" s="115">
        <v>32</v>
      </c>
      <c r="B23" s="114"/>
      <c r="C23" s="207" t="s">
        <v>102</v>
      </c>
      <c r="D23" s="120" t="s">
        <v>73</v>
      </c>
      <c r="E23" s="198" t="e">
        <f>HLOOKUP($D$2,'2018 Data'!$E$1:$X$258,20,FALSE)</f>
        <v>#N/A</v>
      </c>
      <c r="F23" s="203"/>
      <c r="G23" s="117"/>
      <c r="H23" s="188"/>
    </row>
    <row r="24" spans="1:10" s="101" customFormat="1" ht="35.35" x14ac:dyDescent="0.3">
      <c r="A24" s="115">
        <v>40</v>
      </c>
      <c r="B24" s="114"/>
      <c r="C24" s="207" t="s">
        <v>102</v>
      </c>
      <c r="D24" s="120" t="s">
        <v>74</v>
      </c>
      <c r="E24" s="198" t="e">
        <f>HLOOKUP($D$2,'2018 Data'!$E$1:$X$258,28,FALSE)</f>
        <v>#N/A</v>
      </c>
      <c r="F24" s="203"/>
      <c r="G24" s="118"/>
      <c r="H24" s="188"/>
    </row>
    <row r="25" spans="1:10" s="101" customFormat="1" ht="37.15" customHeight="1" x14ac:dyDescent="0.3">
      <c r="A25" s="115">
        <v>107</v>
      </c>
      <c r="B25" s="114"/>
      <c r="C25" s="207" t="s">
        <v>102</v>
      </c>
      <c r="D25" s="120" t="s">
        <v>75</v>
      </c>
      <c r="E25" s="198" t="e">
        <f>HLOOKUP($D$2,'2018 Data'!$E$1:$X$258,65,FALSE)</f>
        <v>#N/A</v>
      </c>
      <c r="F25" s="203"/>
      <c r="G25" s="118"/>
      <c r="H25" s="188"/>
      <c r="J25" s="186"/>
    </row>
    <row r="26" spans="1:10" s="101" customFormat="1" ht="35.35" x14ac:dyDescent="0.3">
      <c r="A26" s="115">
        <v>108</v>
      </c>
      <c r="B26" s="114"/>
      <c r="C26" s="207" t="s">
        <v>102</v>
      </c>
      <c r="D26" s="120" t="s">
        <v>76</v>
      </c>
      <c r="E26" s="198" t="e">
        <f>HLOOKUP($D$2,'2018 Data'!$E$1:$X$258,66,FALSE)</f>
        <v>#N/A</v>
      </c>
      <c r="F26" s="203"/>
      <c r="G26" s="118"/>
      <c r="H26" s="188"/>
      <c r="J26" s="186"/>
    </row>
    <row r="27" spans="1:10" s="101" customFormat="1" ht="35.35" x14ac:dyDescent="0.3">
      <c r="A27" s="115">
        <v>41</v>
      </c>
      <c r="B27" s="114"/>
      <c r="C27" s="207" t="s">
        <v>102</v>
      </c>
      <c r="D27" s="120" t="s">
        <v>77</v>
      </c>
      <c r="E27" s="198" t="e">
        <f>HLOOKUP($D$2,'2018 Data'!$E$1:$X$258,29,FALSE)</f>
        <v>#N/A</v>
      </c>
      <c r="F27" s="203"/>
      <c r="G27" s="118"/>
      <c r="H27" s="188"/>
      <c r="J27" s="1"/>
    </row>
    <row r="28" spans="1:10" s="101" customFormat="1" ht="35.35" x14ac:dyDescent="0.3">
      <c r="A28" s="115">
        <v>194</v>
      </c>
      <c r="B28" s="114"/>
      <c r="C28" s="207" t="s">
        <v>102</v>
      </c>
      <c r="D28" s="120" t="s">
        <v>78</v>
      </c>
      <c r="E28" s="198" t="e">
        <f>HLOOKUP($D$2,'2018 Data'!$E$1:$X$258,75,FALSE)</f>
        <v>#N/A</v>
      </c>
      <c r="F28" s="203"/>
      <c r="G28" s="117"/>
      <c r="H28" s="188"/>
      <c r="J28" s="1"/>
    </row>
    <row r="29" spans="1:10" s="101" customFormat="1" ht="35.35" x14ac:dyDescent="0.3">
      <c r="A29" s="115">
        <v>294</v>
      </c>
      <c r="B29" s="114"/>
      <c r="C29" s="207" t="s">
        <v>102</v>
      </c>
      <c r="D29" s="120" t="s">
        <v>79</v>
      </c>
      <c r="E29" s="198" t="e">
        <f>HLOOKUP($D$2,'2018 Data'!$E$1:$X$258,83,FALSE)</f>
        <v>#N/A</v>
      </c>
      <c r="F29" s="203"/>
      <c r="G29" s="118"/>
      <c r="H29" s="188"/>
      <c r="J29" s="1"/>
    </row>
    <row r="30" spans="1:10" s="101" customFormat="1" x14ac:dyDescent="0.3">
      <c r="A30" s="115"/>
      <c r="B30" s="123" t="s">
        <v>80</v>
      </c>
      <c r="C30" s="143"/>
      <c r="D30" s="139"/>
      <c r="E30" s="140"/>
      <c r="F30" s="145"/>
      <c r="H30" s="188"/>
      <c r="J30" s="1"/>
    </row>
    <row r="31" spans="1:10" s="101" customFormat="1" x14ac:dyDescent="0.3">
      <c r="A31" s="115"/>
      <c r="B31" s="126" t="s">
        <v>72</v>
      </c>
      <c r="C31" s="144"/>
      <c r="D31" s="141"/>
      <c r="E31" s="127"/>
      <c r="F31" s="133"/>
      <c r="H31" s="188"/>
      <c r="J31" s="1"/>
    </row>
    <row r="32" spans="1:10" s="101" customFormat="1" ht="39.799999999999997" customHeight="1" x14ac:dyDescent="0.3">
      <c r="A32" s="115">
        <v>33</v>
      </c>
      <c r="B32" s="121"/>
      <c r="C32" s="207" t="s">
        <v>104</v>
      </c>
      <c r="D32" s="116" t="s">
        <v>81</v>
      </c>
      <c r="E32" s="198" t="e">
        <f>HLOOKUP($D$2,'2018 Data'!$E$1:$X$258,21,FALSE)</f>
        <v>#N/A</v>
      </c>
      <c r="F32" s="203"/>
      <c r="G32" s="118"/>
      <c r="H32" s="188"/>
      <c r="J32" s="1"/>
    </row>
    <row r="33" spans="1:10" s="101" customFormat="1" ht="26.2" customHeight="1" x14ac:dyDescent="0.3">
      <c r="A33" s="115">
        <v>104</v>
      </c>
      <c r="B33" s="122"/>
      <c r="C33" s="207" t="s">
        <v>104</v>
      </c>
      <c r="D33" s="120" t="s">
        <v>82</v>
      </c>
      <c r="E33" s="198" t="e">
        <f>HLOOKUP($D$2,'2018 Data'!$E$1:$X$258,64,FALSE)</f>
        <v>#N/A</v>
      </c>
      <c r="F33" s="203"/>
      <c r="G33" s="118"/>
      <c r="H33" s="188"/>
      <c r="J33" s="1"/>
    </row>
    <row r="34" spans="1:10" s="101" customFormat="1" ht="29.3" customHeight="1" x14ac:dyDescent="0.3">
      <c r="A34" s="115">
        <v>39</v>
      </c>
      <c r="B34" s="121"/>
      <c r="C34" s="207" t="s">
        <v>104</v>
      </c>
      <c r="D34" s="116" t="s">
        <v>83</v>
      </c>
      <c r="E34" s="198" t="e">
        <f>HLOOKUP($D$2,'2018 Data'!$E$1:$X$258,27,FALSE)</f>
        <v>#N/A</v>
      </c>
      <c r="F34" s="203"/>
      <c r="G34" s="118"/>
      <c r="H34" s="188"/>
      <c r="J34" s="1"/>
    </row>
    <row r="35" spans="1:10" s="252" customFormat="1" x14ac:dyDescent="0.3">
      <c r="A35" s="241"/>
      <c r="B35" s="240" t="s">
        <v>638</v>
      </c>
      <c r="C35" s="69"/>
      <c r="D35" s="68"/>
      <c r="E35" s="269"/>
      <c r="F35" s="270"/>
      <c r="G35" s="271"/>
      <c r="H35" s="239"/>
    </row>
    <row r="36" spans="1:10" s="252" customFormat="1" ht="75.3" x14ac:dyDescent="0.3">
      <c r="A36" s="272">
        <v>622</v>
      </c>
      <c r="B36" s="273" t="s">
        <v>595</v>
      </c>
      <c r="C36" s="272" t="s">
        <v>639</v>
      </c>
      <c r="D36" s="272" t="s">
        <v>644</v>
      </c>
      <c r="E36" s="274" t="s">
        <v>640</v>
      </c>
      <c r="F36" s="275"/>
      <c r="G36" s="118"/>
      <c r="H36" s="239"/>
    </row>
    <row r="37" spans="1:10" s="252" customFormat="1" ht="65.3" customHeight="1" x14ac:dyDescent="0.3">
      <c r="A37" s="272">
        <v>623</v>
      </c>
      <c r="B37" s="274" t="s">
        <v>641</v>
      </c>
      <c r="C37" s="272"/>
      <c r="D37" s="272" t="s">
        <v>642</v>
      </c>
      <c r="E37" s="274" t="s">
        <v>643</v>
      </c>
      <c r="F37" s="276"/>
      <c r="G37" s="118"/>
      <c r="H37" s="239"/>
    </row>
    <row r="38" spans="1:10" s="101" customFormat="1" ht="165.6" x14ac:dyDescent="0.3">
      <c r="A38" s="225">
        <v>577</v>
      </c>
      <c r="B38" s="223"/>
      <c r="C38" s="224" t="s">
        <v>115</v>
      </c>
      <c r="D38" s="235" t="s">
        <v>599</v>
      </c>
      <c r="E38" s="208"/>
      <c r="F38" s="203"/>
      <c r="G38" s="322" t="str">
        <f>IF(F38="Yes","In this cell - Please include the name of the plan, a brief description of the benefit and the population group that received the benefits,","")</f>
        <v/>
      </c>
      <c r="H38" s="188"/>
      <c r="I38" s="186"/>
      <c r="J38" s="1"/>
    </row>
    <row r="39" spans="1:10" s="186" customFormat="1" ht="60.25" x14ac:dyDescent="0.3">
      <c r="A39" s="225"/>
      <c r="B39" s="223"/>
      <c r="C39" s="224"/>
      <c r="D39" s="219" t="s">
        <v>600</v>
      </c>
      <c r="E39" s="208"/>
      <c r="F39" s="210"/>
      <c r="G39" s="187"/>
      <c r="H39" s="188"/>
      <c r="J39" s="1"/>
    </row>
    <row r="40" spans="1:10" customFormat="1" x14ac:dyDescent="0.3">
      <c r="A40" s="77"/>
      <c r="B40" s="240" t="s">
        <v>645</v>
      </c>
      <c r="C40" s="69"/>
      <c r="D40" s="68"/>
      <c r="E40" s="269"/>
      <c r="F40" s="277"/>
      <c r="G40" s="271"/>
    </row>
    <row r="41" spans="1:10" customFormat="1" ht="70.55" customHeight="1" x14ac:dyDescent="0.3">
      <c r="A41" s="274">
        <v>621</v>
      </c>
      <c r="B41" s="274" t="s">
        <v>595</v>
      </c>
      <c r="C41" s="272" t="s">
        <v>646</v>
      </c>
      <c r="D41" s="272" t="s">
        <v>647</v>
      </c>
      <c r="E41" s="274" t="s">
        <v>643</v>
      </c>
      <c r="F41" s="278"/>
      <c r="G41" s="279"/>
    </row>
    <row r="42" spans="1:10" customFormat="1" ht="135.5" x14ac:dyDescent="0.3">
      <c r="A42" s="242">
        <v>547</v>
      </c>
      <c r="B42" s="243"/>
      <c r="C42" s="243" t="s">
        <v>648</v>
      </c>
      <c r="D42" s="320" t="s">
        <v>649</v>
      </c>
      <c r="E42" s="274" t="s">
        <v>643</v>
      </c>
      <c r="F42" s="280"/>
      <c r="G42" s="281" t="str">
        <f>IF(F42&lt;1,"Please answer this question","")</f>
        <v>Please answer this question</v>
      </c>
    </row>
    <row r="43" spans="1:10" customFormat="1" ht="47.95" customHeight="1" x14ac:dyDescent="0.3">
      <c r="A43" s="242">
        <v>607</v>
      </c>
      <c r="B43" s="243" t="s">
        <v>624</v>
      </c>
      <c r="C43" s="243" t="s">
        <v>650</v>
      </c>
      <c r="D43" s="321" t="s">
        <v>651</v>
      </c>
      <c r="E43" s="274" t="s">
        <v>643</v>
      </c>
      <c r="F43" s="278"/>
      <c r="G43" s="279" t="str">
        <f>IF(ISBLANK(F43),"Please do not leave blank","")</f>
        <v>Please do not leave blank</v>
      </c>
      <c r="H43">
        <f>IF(F43&lt;0,"Error: Enter as positive.",)</f>
        <v>0</v>
      </c>
    </row>
    <row r="44" spans="1:10" customFormat="1" ht="47.95" customHeight="1" x14ac:dyDescent="0.3">
      <c r="A44" s="242">
        <v>608</v>
      </c>
      <c r="B44" s="243" t="s">
        <v>624</v>
      </c>
      <c r="C44" s="243" t="s">
        <v>650</v>
      </c>
      <c r="D44" s="321" t="s">
        <v>652</v>
      </c>
      <c r="E44" s="274" t="s">
        <v>643</v>
      </c>
      <c r="F44" s="278"/>
      <c r="G44" s="279" t="str">
        <f>IF(ISBLANK(F44),"Please do not leave blank","")</f>
        <v>Please do not leave blank</v>
      </c>
      <c r="H44">
        <f>IF(F44&lt;0,"Note: Number is normally positive.",)</f>
        <v>0</v>
      </c>
    </row>
    <row r="45" spans="1:10" customFormat="1" ht="76.599999999999994" customHeight="1" x14ac:dyDescent="0.3">
      <c r="A45" s="242">
        <v>609</v>
      </c>
      <c r="B45" s="243" t="s">
        <v>624</v>
      </c>
      <c r="C45" s="243" t="s">
        <v>653</v>
      </c>
      <c r="D45" s="313" t="s">
        <v>654</v>
      </c>
      <c r="E45" s="274" t="s">
        <v>643</v>
      </c>
      <c r="F45" s="283"/>
      <c r="G45" s="279" t="str">
        <f>IF(ISBLANK(F45),"Please do not leave blank ",IF(F45=H45,"","Please review percentage"))</f>
        <v xml:space="preserve">Please do not leave blank </v>
      </c>
      <c r="H45" s="303">
        <f>ROUND(IFERROR((F44/F43)*100,0),1)</f>
        <v>0</v>
      </c>
    </row>
    <row r="46" spans="1:10" customFormat="1" ht="30.15" x14ac:dyDescent="0.3">
      <c r="A46" s="242">
        <v>610</v>
      </c>
      <c r="B46" s="243" t="s">
        <v>624</v>
      </c>
      <c r="C46" s="243" t="s">
        <v>650</v>
      </c>
      <c r="D46" s="321" t="s">
        <v>655</v>
      </c>
      <c r="E46" s="274" t="s">
        <v>643</v>
      </c>
      <c r="F46" s="278"/>
      <c r="G46" s="279" t="str">
        <f>IF(ISBLANK(F46),"Please do not leave blank","")</f>
        <v>Please do not leave blank</v>
      </c>
      <c r="H46" s="204">
        <f>IF(F46&lt;0,"Error: Enter as positive.",)</f>
        <v>0</v>
      </c>
    </row>
    <row r="47" spans="1:10" customFormat="1" ht="35.200000000000003" customHeight="1" x14ac:dyDescent="0.3">
      <c r="A47" s="242">
        <v>611</v>
      </c>
      <c r="B47" s="243" t="s">
        <v>624</v>
      </c>
      <c r="C47" s="243" t="s">
        <v>650</v>
      </c>
      <c r="D47" s="321" t="s">
        <v>656</v>
      </c>
      <c r="E47" s="274" t="s">
        <v>643</v>
      </c>
      <c r="F47" s="278"/>
      <c r="G47" s="279" t="str">
        <f>IF(ISBLANK(F47),"Please do not leave blank","")</f>
        <v>Please do not leave blank</v>
      </c>
      <c r="H47" s="204">
        <f>IF(F47&lt;0,"Note: Number is normally positive.",)</f>
        <v>0</v>
      </c>
    </row>
    <row r="48" spans="1:10" customFormat="1" ht="75.3" x14ac:dyDescent="0.3">
      <c r="A48" s="242">
        <v>612</v>
      </c>
      <c r="B48" s="243" t="s">
        <v>624</v>
      </c>
      <c r="C48" s="243" t="s">
        <v>653</v>
      </c>
      <c r="D48" s="313" t="s">
        <v>657</v>
      </c>
      <c r="E48" s="274" t="s">
        <v>643</v>
      </c>
      <c r="F48" s="283"/>
      <c r="G48" s="279" t="str">
        <f>IF(ISBLANK(F48),"Please do not leave blank ",IF(F48=H48,"","Please review percentage"))</f>
        <v xml:space="preserve">Please do not leave blank </v>
      </c>
      <c r="H48" s="303">
        <f>ROUND(IFERROR((F47/F46)*100,0),1)</f>
        <v>0</v>
      </c>
    </row>
    <row r="49" spans="1:8" customFormat="1" ht="30.15" x14ac:dyDescent="0.3">
      <c r="A49" s="242">
        <v>613</v>
      </c>
      <c r="B49" s="243" t="s">
        <v>624</v>
      </c>
      <c r="C49" s="243" t="s">
        <v>650</v>
      </c>
      <c r="D49" s="321" t="s">
        <v>658</v>
      </c>
      <c r="E49" s="274" t="s">
        <v>643</v>
      </c>
      <c r="F49" s="278"/>
      <c r="G49" s="279" t="str">
        <f>IF(ISBLANK(F49),"Please do not leave blank","")</f>
        <v>Please do not leave blank</v>
      </c>
      <c r="H49" s="204">
        <f>IF(F49&lt;0,"Error: Enter as positive.",)</f>
        <v>0</v>
      </c>
    </row>
    <row r="50" spans="1:8" s="204" customFormat="1" ht="30.15" x14ac:dyDescent="0.3">
      <c r="A50" s="242">
        <v>614</v>
      </c>
      <c r="B50" s="243" t="s">
        <v>624</v>
      </c>
      <c r="C50" s="243" t="s">
        <v>650</v>
      </c>
      <c r="D50" s="321" t="s">
        <v>659</v>
      </c>
      <c r="E50" s="274" t="s">
        <v>643</v>
      </c>
      <c r="F50" s="278"/>
      <c r="G50" s="279" t="str">
        <f>IF(ISBLANK(F50),"Please do not leave blank","")</f>
        <v>Please do not leave blank</v>
      </c>
      <c r="H50" s="204">
        <f>IF(F50&lt;0,"Note: Number is normally positive.",)</f>
        <v>0</v>
      </c>
    </row>
    <row r="51" spans="1:8" s="204" customFormat="1" ht="75.3" x14ac:dyDescent="0.3">
      <c r="A51" s="242">
        <v>615</v>
      </c>
      <c r="B51" s="243" t="s">
        <v>624</v>
      </c>
      <c r="C51" s="243" t="s">
        <v>653</v>
      </c>
      <c r="D51" s="313" t="s">
        <v>660</v>
      </c>
      <c r="E51" s="274" t="s">
        <v>643</v>
      </c>
      <c r="F51" s="283"/>
      <c r="G51" s="279" t="str">
        <f>IF(ISBLANK(F51),"Please do not leave blank ",IF(F51=H51,"","Please review percentage"))</f>
        <v xml:space="preserve">Please do not leave blank </v>
      </c>
      <c r="H51" s="303">
        <f>ROUND(IFERROR((F50/F49)*100,0),1)</f>
        <v>0</v>
      </c>
    </row>
    <row r="52" spans="1:8" s="204" customFormat="1" ht="30.15" x14ac:dyDescent="0.3">
      <c r="A52" s="242">
        <v>616</v>
      </c>
      <c r="B52" s="243" t="s">
        <v>624</v>
      </c>
      <c r="C52" s="243" t="s">
        <v>650</v>
      </c>
      <c r="D52" s="321" t="s">
        <v>661</v>
      </c>
      <c r="E52" s="274" t="s">
        <v>643</v>
      </c>
      <c r="F52" s="278"/>
      <c r="G52" s="279" t="str">
        <f>IF(ISBLANK(F52),"Please do not leave blank","")</f>
        <v>Please do not leave blank</v>
      </c>
      <c r="H52" s="204">
        <f>IF(F52&lt;0,"Error: Enter as positive.",)</f>
        <v>0</v>
      </c>
    </row>
    <row r="53" spans="1:8" s="204" customFormat="1" ht="30.15" x14ac:dyDescent="0.3">
      <c r="A53" s="242">
        <v>617</v>
      </c>
      <c r="B53" s="243" t="s">
        <v>624</v>
      </c>
      <c r="C53" s="243" t="s">
        <v>650</v>
      </c>
      <c r="D53" s="321" t="s">
        <v>662</v>
      </c>
      <c r="E53" s="274" t="s">
        <v>643</v>
      </c>
      <c r="F53" s="278"/>
      <c r="G53" s="279" t="str">
        <f>IF(ISBLANK(F53),"Please do not leave blank","")</f>
        <v>Please do not leave blank</v>
      </c>
      <c r="H53" s="204">
        <f>IF(F53&lt;0,"Note: Number is normally positive.",)</f>
        <v>0</v>
      </c>
    </row>
    <row r="54" spans="1:8" s="204" customFormat="1" ht="75.3" x14ac:dyDescent="0.3">
      <c r="A54" s="242">
        <v>618</v>
      </c>
      <c r="B54" s="243" t="s">
        <v>624</v>
      </c>
      <c r="C54" s="243" t="s">
        <v>653</v>
      </c>
      <c r="D54" s="321" t="s">
        <v>663</v>
      </c>
      <c r="E54" s="274" t="s">
        <v>643</v>
      </c>
      <c r="F54" s="283"/>
      <c r="G54" s="279" t="str">
        <f>IF(ISBLANK(F54),"Please do not leave blank ",IF(F54=H54,"","Please review percentage"))</f>
        <v xml:space="preserve">Please do not leave blank </v>
      </c>
      <c r="H54" s="303">
        <f>ROUND(IFERROR((F53/F52)*100,0),1)</f>
        <v>0</v>
      </c>
    </row>
    <row r="55" spans="1:8" s="204" customFormat="1" ht="60.25" x14ac:dyDescent="0.3">
      <c r="A55" s="77"/>
      <c r="B55" s="223"/>
      <c r="C55" s="223"/>
      <c r="D55" s="284" t="s">
        <v>600</v>
      </c>
      <c r="E55" s="285"/>
      <c r="F55" s="286"/>
      <c r="G55" s="279"/>
    </row>
    <row r="56" spans="1:8" customFormat="1" x14ac:dyDescent="0.3">
      <c r="A56" s="241"/>
      <c r="B56" s="240" t="s">
        <v>623</v>
      </c>
      <c r="C56" s="240"/>
      <c r="D56" s="240"/>
      <c r="E56" s="240"/>
      <c r="F56" s="240"/>
      <c r="G56" s="240"/>
    </row>
    <row r="57" spans="1:8" ht="45.2" x14ac:dyDescent="0.3">
      <c r="A57" s="241">
        <v>620</v>
      </c>
      <c r="B57" s="223" t="s">
        <v>624</v>
      </c>
      <c r="C57" s="224"/>
      <c r="D57" s="116" t="s">
        <v>625</v>
      </c>
      <c r="E57" s="198" t="e">
        <f>HLOOKUP($D$2,'2018 Data'!$E$1:$X$258,258,FALSE)</f>
        <v>#N/A</v>
      </c>
      <c r="F57" s="264"/>
      <c r="G57" s="281" t="s">
        <v>626</v>
      </c>
      <c r="H57" s="48"/>
    </row>
    <row r="58" spans="1:8" ht="59.25" customHeight="1" x14ac:dyDescent="0.3">
      <c r="A58" s="23"/>
      <c r="B58" s="40" t="s">
        <v>15</v>
      </c>
      <c r="C58" s="40"/>
      <c r="D58" s="47" t="s">
        <v>21</v>
      </c>
      <c r="E58" s="46"/>
      <c r="F58" s="46"/>
      <c r="G58" s="46"/>
      <c r="H58" s="48"/>
    </row>
    <row r="59" spans="1:8" x14ac:dyDescent="0.3">
      <c r="A59" s="23"/>
      <c r="B59" s="17"/>
      <c r="C59" s="62"/>
      <c r="D59" s="2"/>
      <c r="E59" s="268"/>
      <c r="F59" s="4"/>
      <c r="G59" s="6"/>
      <c r="H59" s="13"/>
    </row>
    <row r="60" spans="1:8" x14ac:dyDescent="0.3">
      <c r="A60" s="23"/>
      <c r="B60" s="17"/>
      <c r="C60" s="62"/>
      <c r="D60" s="50"/>
      <c r="E60" s="51"/>
      <c r="F60" s="51"/>
      <c r="G60" s="6"/>
      <c r="H60" s="13"/>
    </row>
    <row r="61" spans="1:8" x14ac:dyDescent="0.3">
      <c r="A61" s="23"/>
      <c r="B61" s="17"/>
      <c r="C61" s="62"/>
      <c r="D61" s="50"/>
      <c r="E61" s="51"/>
      <c r="F61" s="51"/>
      <c r="G61" s="6"/>
      <c r="H61" s="13"/>
    </row>
    <row r="62" spans="1:8" x14ac:dyDescent="0.3">
      <c r="A62" s="23"/>
      <c r="B62" s="17"/>
      <c r="C62" s="62"/>
      <c r="D62" s="50"/>
      <c r="E62" s="51"/>
      <c r="F62" s="51"/>
      <c r="G62" s="6"/>
      <c r="H62" s="13"/>
    </row>
    <row r="63" spans="1:8" x14ac:dyDescent="0.3">
      <c r="A63" s="23"/>
      <c r="B63" s="17"/>
      <c r="C63" s="62"/>
      <c r="D63" s="50"/>
      <c r="E63" s="197"/>
      <c r="F63" s="51"/>
      <c r="G63" s="6"/>
      <c r="H63" s="13"/>
    </row>
    <row r="64" spans="1:8" x14ac:dyDescent="0.3">
      <c r="D64" s="52"/>
      <c r="E64" s="196"/>
      <c r="F64" s="52"/>
      <c r="H64" s="13"/>
    </row>
    <row r="65" spans="4:8" x14ac:dyDescent="0.3">
      <c r="D65" s="52"/>
      <c r="E65" s="196"/>
      <c r="F65" s="52"/>
      <c r="H65" s="13"/>
    </row>
    <row r="66" spans="4:8" x14ac:dyDescent="0.3">
      <c r="D66" s="52"/>
      <c r="E66" s="195"/>
      <c r="F66" s="52"/>
      <c r="H66" s="13"/>
    </row>
    <row r="67" spans="4:8" x14ac:dyDescent="0.3">
      <c r="D67" s="52"/>
      <c r="E67" s="195"/>
      <c r="F67" s="52"/>
      <c r="H67" s="13"/>
    </row>
    <row r="68" spans="4:8" x14ac:dyDescent="0.3">
      <c r="D68" s="52"/>
      <c r="E68" s="51"/>
      <c r="F68" s="52"/>
    </row>
  </sheetData>
  <sheetProtection formatCells="0" formatColumns="0" formatRows="0"/>
  <mergeCells count="2">
    <mergeCell ref="E2:G2"/>
    <mergeCell ref="B2:C2"/>
  </mergeCells>
  <conditionalFormatting sqref="G54:G55">
    <cfRule type="cellIs" priority="38" stopIfTrue="1" operator="equal">
      <formula>";;;"</formula>
    </cfRule>
  </conditionalFormatting>
  <conditionalFormatting sqref="G54:G55">
    <cfRule type="cellIs" dxfId="24" priority="37" stopIfTrue="1" operator="equal">
      <formula>0</formula>
    </cfRule>
  </conditionalFormatting>
  <conditionalFormatting sqref="G45">
    <cfRule type="cellIs" priority="36" stopIfTrue="1" operator="equal">
      <formula>";;;"</formula>
    </cfRule>
  </conditionalFormatting>
  <conditionalFormatting sqref="G45">
    <cfRule type="cellIs" dxfId="23" priority="35" stopIfTrue="1" operator="equal">
      <formula>0</formula>
    </cfRule>
  </conditionalFormatting>
  <conditionalFormatting sqref="G45">
    <cfRule type="cellIs" dxfId="22" priority="34" stopIfTrue="1" operator="equal">
      <formula>0</formula>
    </cfRule>
  </conditionalFormatting>
  <conditionalFormatting sqref="G43">
    <cfRule type="cellIs" priority="33" stopIfTrue="1" operator="equal">
      <formula>";;;"</formula>
    </cfRule>
  </conditionalFormatting>
  <conditionalFormatting sqref="G43">
    <cfRule type="cellIs" dxfId="21" priority="32" stopIfTrue="1" operator="equal">
      <formula>0</formula>
    </cfRule>
  </conditionalFormatting>
  <conditionalFormatting sqref="G43">
    <cfRule type="cellIs" dxfId="20" priority="31" stopIfTrue="1" operator="equal">
      <formula>0</formula>
    </cfRule>
  </conditionalFormatting>
  <conditionalFormatting sqref="G44">
    <cfRule type="cellIs" priority="30" stopIfTrue="1" operator="equal">
      <formula>";;;"</formula>
    </cfRule>
  </conditionalFormatting>
  <conditionalFormatting sqref="G44">
    <cfRule type="cellIs" dxfId="19" priority="29" stopIfTrue="1" operator="equal">
      <formula>0</formula>
    </cfRule>
  </conditionalFormatting>
  <conditionalFormatting sqref="G44">
    <cfRule type="cellIs" dxfId="18" priority="28" stopIfTrue="1" operator="equal">
      <formula>0</formula>
    </cfRule>
  </conditionalFormatting>
  <conditionalFormatting sqref="G48">
    <cfRule type="cellIs" priority="27" stopIfTrue="1" operator="equal">
      <formula>";;;"</formula>
    </cfRule>
  </conditionalFormatting>
  <conditionalFormatting sqref="G48">
    <cfRule type="cellIs" dxfId="17" priority="26" stopIfTrue="1" operator="equal">
      <formula>0</formula>
    </cfRule>
  </conditionalFormatting>
  <conditionalFormatting sqref="G48">
    <cfRule type="cellIs" dxfId="16" priority="25" stopIfTrue="1" operator="equal">
      <formula>0</formula>
    </cfRule>
  </conditionalFormatting>
  <conditionalFormatting sqref="G46">
    <cfRule type="cellIs" priority="24" stopIfTrue="1" operator="equal">
      <formula>";;;"</formula>
    </cfRule>
  </conditionalFormatting>
  <conditionalFormatting sqref="G46">
    <cfRule type="cellIs" dxfId="15" priority="23" stopIfTrue="1" operator="equal">
      <formula>0</formula>
    </cfRule>
  </conditionalFormatting>
  <conditionalFormatting sqref="G46">
    <cfRule type="cellIs" dxfId="14" priority="22" stopIfTrue="1" operator="equal">
      <formula>0</formula>
    </cfRule>
  </conditionalFormatting>
  <conditionalFormatting sqref="G47">
    <cfRule type="cellIs" priority="21" stopIfTrue="1" operator="equal">
      <formula>";;;"</formula>
    </cfRule>
  </conditionalFormatting>
  <conditionalFormatting sqref="G47">
    <cfRule type="cellIs" dxfId="13" priority="20" stopIfTrue="1" operator="equal">
      <formula>0</formula>
    </cfRule>
  </conditionalFormatting>
  <conditionalFormatting sqref="G47">
    <cfRule type="cellIs" dxfId="12" priority="19" stopIfTrue="1" operator="equal">
      <formula>0</formula>
    </cfRule>
  </conditionalFormatting>
  <conditionalFormatting sqref="G51">
    <cfRule type="cellIs" priority="18" stopIfTrue="1" operator="equal">
      <formula>";;;"</formula>
    </cfRule>
  </conditionalFormatting>
  <conditionalFormatting sqref="G51">
    <cfRule type="cellIs" dxfId="11" priority="17" stopIfTrue="1" operator="equal">
      <formula>0</formula>
    </cfRule>
  </conditionalFormatting>
  <conditionalFormatting sqref="G51">
    <cfRule type="cellIs" dxfId="10" priority="16" stopIfTrue="1" operator="equal">
      <formula>0</formula>
    </cfRule>
  </conditionalFormatting>
  <conditionalFormatting sqref="G49">
    <cfRule type="cellIs" priority="15" stopIfTrue="1" operator="equal">
      <formula>";;;"</formula>
    </cfRule>
  </conditionalFormatting>
  <conditionalFormatting sqref="G49">
    <cfRule type="cellIs" dxfId="9" priority="14" stopIfTrue="1" operator="equal">
      <formula>0</formula>
    </cfRule>
  </conditionalFormatting>
  <conditionalFormatting sqref="G49">
    <cfRule type="cellIs" dxfId="8" priority="13" stopIfTrue="1" operator="equal">
      <formula>0</formula>
    </cfRule>
  </conditionalFormatting>
  <conditionalFormatting sqref="G50">
    <cfRule type="cellIs" priority="12" stopIfTrue="1" operator="equal">
      <formula>";;;"</formula>
    </cfRule>
  </conditionalFormatting>
  <conditionalFormatting sqref="G50">
    <cfRule type="cellIs" dxfId="7" priority="11" stopIfTrue="1" operator="equal">
      <formula>0</formula>
    </cfRule>
  </conditionalFormatting>
  <conditionalFormatting sqref="G50">
    <cfRule type="cellIs" dxfId="6" priority="10" stopIfTrue="1" operator="equal">
      <formula>0</formula>
    </cfRule>
  </conditionalFormatting>
  <conditionalFormatting sqref="G52">
    <cfRule type="cellIs" priority="9" stopIfTrue="1" operator="equal">
      <formula>";;;"</formula>
    </cfRule>
  </conditionalFormatting>
  <conditionalFormatting sqref="G52">
    <cfRule type="cellIs" dxfId="5" priority="8" stopIfTrue="1" operator="equal">
      <formula>0</formula>
    </cfRule>
  </conditionalFormatting>
  <conditionalFormatting sqref="G52">
    <cfRule type="cellIs" dxfId="4" priority="7" stopIfTrue="1" operator="equal">
      <formula>0</formula>
    </cfRule>
  </conditionalFormatting>
  <conditionalFormatting sqref="G53">
    <cfRule type="cellIs" priority="6" stopIfTrue="1" operator="equal">
      <formula>";;;"</formula>
    </cfRule>
  </conditionalFormatting>
  <conditionalFormatting sqref="G53">
    <cfRule type="cellIs" dxfId="3" priority="5" stopIfTrue="1" operator="equal">
      <formula>0</formula>
    </cfRule>
  </conditionalFormatting>
  <conditionalFormatting sqref="G53">
    <cfRule type="cellIs" dxfId="2" priority="4" stopIfTrue="1" operator="equal">
      <formula>0</formula>
    </cfRule>
  </conditionalFormatting>
  <conditionalFormatting sqref="G41">
    <cfRule type="cellIs" priority="3" stopIfTrue="1" operator="equal">
      <formula>";;;"</formula>
    </cfRule>
  </conditionalFormatting>
  <conditionalFormatting sqref="G41">
    <cfRule type="cellIs" dxfId="1" priority="2" stopIfTrue="1" operator="equal">
      <formula>0</formula>
    </cfRule>
  </conditionalFormatting>
  <conditionalFormatting sqref="G41">
    <cfRule type="cellIs" dxfId="0" priority="1" stopIfTrue="1" operator="equal">
      <formula>0</formula>
    </cfRule>
  </conditionalFormatting>
  <dataValidations xWindow="1007" yWindow="991" count="4">
    <dataValidation type="list" allowBlank="1" showInputMessage="1" showErrorMessage="1" prompt="Please select Yes or No from the drop down box_x000a__x000a_" sqref="F38" xr:uid="{00000000-0002-0000-0100-000000000000}">
      <formula1>$K$1:$K$2</formula1>
    </dataValidation>
    <dataValidation type="list" allowBlank="1" showInputMessage="1" showErrorMessage="1" prompt="Click the cell D2 and select your unit name from the drop down list" sqref="D2" xr:uid="{00000000-0002-0000-0100-000001000000}">
      <formula1>$J$6:$J$21</formula1>
    </dataValidation>
    <dataValidation type="list" allowBlank="1" showInputMessage="1" showErrorMessage="1" prompt="Please select &quot;1&quot; for yes  and &quot;2&quot; for no_x000a__x000a_" sqref="F57" xr:uid="{00000000-0002-0000-0100-000002000000}">
      <formula1>$M$2:$M$3</formula1>
    </dataValidation>
    <dataValidation type="list" allowBlank="1" showInputMessage="1" showErrorMessage="1" error="Please select from the drop down list" prompt="Please select from the drop down list" sqref="F42" xr:uid="{249D85F0-F060-4BF3-94FE-1FED4E3767D6}">
      <formula1>$L$2:$L$5</formula1>
    </dataValidation>
  </dataValidations>
  <printOptions headings="1" gridLines="1"/>
  <pageMargins left="0.25" right="0.25" top="0.25" bottom="0.75" header="0.3" footer="0.3"/>
  <pageSetup scale="91" fitToHeight="0" orientation="portrait" r:id="rId1"/>
  <headerFooter>
    <oddFooter>&amp;LPage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09"/>
  <sheetViews>
    <sheetView zoomScaleNormal="100" workbookViewId="0">
      <pane xSplit="3" ySplit="3" topLeftCell="D4" activePane="bottomRight" state="frozen"/>
      <selection pane="topRight" activeCell="C1" sqref="C1"/>
      <selection pane="bottomLeft" activeCell="A3" sqref="A3"/>
      <selection pane="bottomRight" activeCell="D5" sqref="D5"/>
    </sheetView>
  </sheetViews>
  <sheetFormatPr defaultColWidth="9.109375" defaultRowHeight="15.05" x14ac:dyDescent="0.3"/>
  <cols>
    <col min="1" max="1" width="6.33203125" style="1" customWidth="1"/>
    <col min="2" max="2" width="11.33203125" style="107" customWidth="1"/>
    <col min="3" max="3" width="36.44140625" style="103" customWidth="1"/>
    <col min="4" max="4" width="12.6640625" style="1" customWidth="1"/>
    <col min="5" max="5" width="14.44140625" style="1" customWidth="1"/>
    <col min="6" max="6" width="20.88671875" style="1" customWidth="1"/>
    <col min="7" max="7" width="11.5546875" style="1" customWidth="1"/>
    <col min="8" max="8" width="1" style="80" customWidth="1"/>
    <col min="9" max="9" width="9.33203125" style="104" customWidth="1"/>
    <col min="10" max="10" width="38.5546875" style="42" customWidth="1"/>
    <col min="11" max="11" width="17.5546875" style="60" customWidth="1"/>
    <col min="12" max="12" width="2.109375" style="1" customWidth="1"/>
    <col min="13" max="13" width="9.109375" style="1"/>
    <col min="14" max="15" width="9.109375" style="252"/>
    <col min="16" max="16" width="10.88671875" style="1" bestFit="1" customWidth="1"/>
    <col min="17" max="17" width="9.109375" style="1"/>
    <col min="18" max="20" width="0" style="1" hidden="1" customWidth="1"/>
    <col min="21" max="16384" width="9.109375" style="1"/>
  </cols>
  <sheetData>
    <row r="1" spans="1:20" ht="18.350000000000001" x14ac:dyDescent="0.3">
      <c r="C1" s="148"/>
      <c r="D1" s="147"/>
      <c r="I1" s="182"/>
      <c r="J1" s="183"/>
      <c r="K1" s="184"/>
      <c r="L1" s="4"/>
      <c r="M1" s="4"/>
      <c r="N1" s="4"/>
      <c r="O1" s="4"/>
      <c r="R1" s="1">
        <v>1</v>
      </c>
    </row>
    <row r="2" spans="1:20" ht="18.350000000000001" x14ac:dyDescent="0.3">
      <c r="C2" s="234">
        <f>'Collection Worksheet'!D2</f>
        <v>0</v>
      </c>
      <c r="D2" s="45">
        <f>'Collection Worksheet'!F1</f>
        <v>2019</v>
      </c>
      <c r="E2" s="45">
        <f>D2</f>
        <v>2019</v>
      </c>
      <c r="F2" s="45"/>
      <c r="G2" s="45"/>
      <c r="I2" s="98"/>
      <c r="J2" s="53" t="s">
        <v>22</v>
      </c>
      <c r="K2" s="56"/>
      <c r="R2" s="1">
        <v>2</v>
      </c>
    </row>
    <row r="3" spans="1:20" ht="47.15" x14ac:dyDescent="0.3">
      <c r="A3" s="16" t="s">
        <v>1</v>
      </c>
      <c r="B3" s="108"/>
      <c r="C3" s="97" t="s">
        <v>2</v>
      </c>
      <c r="D3" s="54" t="s">
        <v>18</v>
      </c>
      <c r="E3" s="54" t="s">
        <v>19</v>
      </c>
      <c r="F3" s="55" t="s">
        <v>44</v>
      </c>
      <c r="G3" s="55" t="s">
        <v>4</v>
      </c>
      <c r="I3" s="83" t="s">
        <v>17</v>
      </c>
      <c r="J3" s="41" t="s">
        <v>16</v>
      </c>
      <c r="K3" s="57" t="s">
        <v>5</v>
      </c>
      <c r="R3" s="1">
        <v>3</v>
      </c>
    </row>
    <row r="4" spans="1:20" ht="18.350000000000001" x14ac:dyDescent="0.35">
      <c r="A4" s="30"/>
      <c r="B4" s="109"/>
      <c r="C4" s="105"/>
      <c r="D4" s="31"/>
      <c r="E4" s="31"/>
      <c r="F4" s="31"/>
      <c r="G4" s="31"/>
      <c r="I4" s="94"/>
      <c r="J4" s="44"/>
      <c r="K4" s="58"/>
      <c r="Q4" s="220"/>
      <c r="R4" s="220">
        <v>4</v>
      </c>
    </row>
    <row r="5" spans="1:20" ht="45.2" x14ac:dyDescent="0.3">
      <c r="A5" s="102">
        <f>'Collection Worksheet'!A7</f>
        <v>502</v>
      </c>
      <c r="B5" s="110" t="str">
        <f>'Collection Worksheet'!C7</f>
        <v>Net Position-Business Activities</v>
      </c>
      <c r="C5" s="100" t="str">
        <f>'Collection Worksheet'!D7</f>
        <v xml:space="preserve">All unrestricted Cash and investments. 
Exclude restricted cash and cash held by a third party. </v>
      </c>
      <c r="D5" s="93"/>
      <c r="E5" s="294">
        <f>'Collection Worksheet'!F7</f>
        <v>0</v>
      </c>
      <c r="F5" s="92">
        <f>IF(K5&lt;0,"Error: Number is normally positive.",)</f>
        <v>0</v>
      </c>
      <c r="G5" s="86">
        <f>'Collection Worksheet'!H7</f>
        <v>0</v>
      </c>
      <c r="H5" s="79"/>
      <c r="I5" s="82" t="s">
        <v>59</v>
      </c>
      <c r="J5" s="78" t="s">
        <v>52</v>
      </c>
      <c r="K5" s="209">
        <f t="shared" ref="K5:K42" si="0">IF(D5="",E5,D5)</f>
        <v>0</v>
      </c>
      <c r="P5" s="1" t="b">
        <f>EXACT(A5,I5)</f>
        <v>1</v>
      </c>
      <c r="Q5" s="304">
        <f>E5-K5</f>
        <v>0</v>
      </c>
      <c r="R5" s="220">
        <v>5</v>
      </c>
      <c r="T5" s="1" t="b">
        <f>EXACT(A5,I5)</f>
        <v>1</v>
      </c>
    </row>
    <row r="6" spans="1:20" ht="40.6" customHeight="1" x14ac:dyDescent="0.3">
      <c r="A6" s="102">
        <f>'Collection Worksheet'!A8</f>
        <v>503</v>
      </c>
      <c r="B6" s="110" t="str">
        <f>'Collection Worksheet'!C8</f>
        <v>Net Position-Business Activities</v>
      </c>
      <c r="C6" s="100" t="str">
        <f>'Collection Worksheet'!D8</f>
        <v>All restricted Cash and investments</v>
      </c>
      <c r="D6" s="93"/>
      <c r="E6" s="294">
        <f>'Collection Worksheet'!F8</f>
        <v>0</v>
      </c>
      <c r="F6" s="92">
        <f>IF(K6&lt;0,"Error: Number is normally positive.",)</f>
        <v>0</v>
      </c>
      <c r="G6" s="86">
        <f>'Collection Worksheet'!H8</f>
        <v>0</v>
      </c>
      <c r="H6" s="79"/>
      <c r="I6" s="82" t="s">
        <v>60</v>
      </c>
      <c r="J6" s="78" t="s">
        <v>53</v>
      </c>
      <c r="K6" s="209">
        <f t="shared" si="0"/>
        <v>0</v>
      </c>
      <c r="P6" s="252" t="b">
        <f t="shared" ref="P6:P43" si="1">EXACT(A6,I6)</f>
        <v>1</v>
      </c>
      <c r="Q6" s="304">
        <f t="shared" ref="Q6:Q43" si="2">E6-K6</f>
        <v>0</v>
      </c>
      <c r="R6" s="220">
        <v>6</v>
      </c>
      <c r="T6" s="252" t="b">
        <f t="shared" ref="T6:T26" si="3">EXACT(A6,I6)</f>
        <v>1</v>
      </c>
    </row>
    <row r="7" spans="1:20" s="220" customFormat="1" ht="40.6" customHeight="1" x14ac:dyDescent="0.3">
      <c r="A7" s="232">
        <f>'Collection Worksheet'!A9</f>
        <v>591</v>
      </c>
      <c r="B7" s="110" t="str">
        <f>'Collection Worksheet'!C9</f>
        <v>Statement of Activities - Business Activities</v>
      </c>
      <c r="C7" s="231" t="str">
        <f>'Collection Worksheet'!D9</f>
        <v>Total Expenses - Exclude Transfers</v>
      </c>
      <c r="D7" s="230"/>
      <c r="E7" s="294">
        <f>'Collection Worksheet'!F9</f>
        <v>0</v>
      </c>
      <c r="F7" s="229"/>
      <c r="G7" s="228">
        <f>'Collection Worksheet'!H9</f>
        <v>0</v>
      </c>
      <c r="H7" s="227"/>
      <c r="I7" s="82">
        <v>591</v>
      </c>
      <c r="J7" s="226" t="s">
        <v>602</v>
      </c>
      <c r="K7" s="236">
        <f t="shared" si="0"/>
        <v>0</v>
      </c>
      <c r="N7" s="252"/>
      <c r="O7" s="252"/>
      <c r="P7" s="252" t="b">
        <f t="shared" si="1"/>
        <v>1</v>
      </c>
      <c r="Q7" s="304">
        <f t="shared" si="2"/>
        <v>0</v>
      </c>
      <c r="R7" s="252">
        <v>7</v>
      </c>
      <c r="T7" s="252" t="b">
        <f t="shared" si="3"/>
        <v>1</v>
      </c>
    </row>
    <row r="8" spans="1:20" s="220" customFormat="1" ht="77.25" customHeight="1" x14ac:dyDescent="0.3">
      <c r="A8" s="232">
        <f>'Collection Worksheet'!A10</f>
        <v>592</v>
      </c>
      <c r="B8" s="110" t="str">
        <f>'Collection Worksheet'!C10</f>
        <v>Statement of Activities - Business Activities</v>
      </c>
      <c r="C8" s="231" t="str">
        <f>'Collection Worksheet'!D10</f>
        <v>Total Change in net position Business Type 
(Increase in net position is recorded as a positive and a decrease in net position is recorded as a negative)</v>
      </c>
      <c r="D8" s="230"/>
      <c r="E8" s="294">
        <f>'Collection Worksheet'!F10</f>
        <v>0</v>
      </c>
      <c r="F8" s="229"/>
      <c r="G8" s="228">
        <f>'Collection Worksheet'!H10</f>
        <v>0</v>
      </c>
      <c r="H8" s="227"/>
      <c r="I8" s="82">
        <v>592</v>
      </c>
      <c r="J8" s="226" t="s">
        <v>603</v>
      </c>
      <c r="K8" s="236">
        <f t="shared" si="0"/>
        <v>0</v>
      </c>
      <c r="N8" s="252"/>
      <c r="O8" s="252"/>
      <c r="P8" s="252" t="b">
        <f t="shared" si="1"/>
        <v>1</v>
      </c>
      <c r="Q8" s="304">
        <f t="shared" si="2"/>
        <v>0</v>
      </c>
      <c r="T8" s="252" t="b">
        <f t="shared" si="3"/>
        <v>1</v>
      </c>
    </row>
    <row r="9" spans="1:20" ht="30.15" x14ac:dyDescent="0.3">
      <c r="A9" s="102">
        <f>'Collection Worksheet'!A13</f>
        <v>36</v>
      </c>
      <c r="B9" s="110" t="str">
        <f>'Collection Worksheet'!C13</f>
        <v>Net Position</v>
      </c>
      <c r="C9" s="100" t="str">
        <f>'Collection Worksheet'!D13</f>
        <v>Total Gross Capital Assets - without accumulated depreciation</v>
      </c>
      <c r="D9" s="93"/>
      <c r="E9" s="294">
        <f>'Collection Worksheet'!F13</f>
        <v>0</v>
      </c>
      <c r="F9" s="92"/>
      <c r="G9" s="92">
        <f>'Collection Worksheet'!H13</f>
        <v>0</v>
      </c>
      <c r="H9" s="79"/>
      <c r="I9" s="82">
        <v>36</v>
      </c>
      <c r="J9" s="176" t="s">
        <v>90</v>
      </c>
      <c r="K9" s="209">
        <f t="shared" si="0"/>
        <v>0</v>
      </c>
      <c r="P9" s="252" t="b">
        <f t="shared" si="1"/>
        <v>1</v>
      </c>
      <c r="Q9" s="304">
        <f t="shared" si="2"/>
        <v>0</v>
      </c>
      <c r="T9" s="252" t="b">
        <f t="shared" si="3"/>
        <v>1</v>
      </c>
    </row>
    <row r="10" spans="1:20" ht="45.2" x14ac:dyDescent="0.3">
      <c r="A10" s="102">
        <f>'Collection Worksheet'!A14</f>
        <v>534</v>
      </c>
      <c r="B10" s="110" t="str">
        <f>'Collection Worksheet'!C14</f>
        <v>Net Position</v>
      </c>
      <c r="C10" s="100" t="str">
        <f>'Collection Worksheet'!D14</f>
        <v>Combined Totals of all Proprietary Funds - Amount of Inventories and Prepaids in current assets</v>
      </c>
      <c r="D10" s="93"/>
      <c r="E10" s="294">
        <f>'Collection Worksheet'!F14</f>
        <v>0</v>
      </c>
      <c r="F10" s="92">
        <f t="shared" ref="F10:F15" si="4">IF(K10&lt;0,"Error: Enter as a positive.",)</f>
        <v>0</v>
      </c>
      <c r="G10" s="92">
        <f>'Collection Worksheet'!H14</f>
        <v>0</v>
      </c>
      <c r="H10" s="79"/>
      <c r="I10" s="82">
        <v>534</v>
      </c>
      <c r="J10" s="172" t="s">
        <v>54</v>
      </c>
      <c r="K10" s="209">
        <f t="shared" si="0"/>
        <v>0</v>
      </c>
      <c r="P10" s="252" t="b">
        <f t="shared" si="1"/>
        <v>1</v>
      </c>
      <c r="Q10" s="304">
        <f t="shared" si="2"/>
        <v>0</v>
      </c>
      <c r="T10" s="252" t="b">
        <f t="shared" si="3"/>
        <v>1</v>
      </c>
    </row>
    <row r="11" spans="1:20" ht="45.2" x14ac:dyDescent="0.3">
      <c r="A11" s="102">
        <f>'Collection Worksheet'!A15</f>
        <v>13</v>
      </c>
      <c r="B11" s="110" t="str">
        <f>'Collection Worksheet'!C15</f>
        <v>Net Position</v>
      </c>
      <c r="C11" s="100" t="str">
        <f>'Collection Worksheet'!D15</f>
        <v>Combined Totals of all Proprietary Funds - Total Current Assets less any restricted assets (normally restricted cash)</v>
      </c>
      <c r="D11" s="93"/>
      <c r="E11" s="294">
        <f>'Collection Worksheet'!F15</f>
        <v>0</v>
      </c>
      <c r="F11" s="92">
        <f t="shared" si="4"/>
        <v>0</v>
      </c>
      <c r="G11" s="92">
        <f>'Collection Worksheet'!H15</f>
        <v>0</v>
      </c>
      <c r="H11" s="79"/>
      <c r="I11" s="82">
        <v>13</v>
      </c>
      <c r="J11" s="174" t="s">
        <v>105</v>
      </c>
      <c r="K11" s="209">
        <f t="shared" si="0"/>
        <v>0</v>
      </c>
      <c r="P11" s="252" t="b">
        <f t="shared" si="1"/>
        <v>1</v>
      </c>
      <c r="Q11" s="304">
        <f t="shared" si="2"/>
        <v>0</v>
      </c>
      <c r="T11" s="252" t="b">
        <f t="shared" si="3"/>
        <v>1</v>
      </c>
    </row>
    <row r="12" spans="1:20" ht="182.95" customHeight="1" x14ac:dyDescent="0.3">
      <c r="A12" s="102">
        <f>'Collection Worksheet'!A16</f>
        <v>14</v>
      </c>
      <c r="B12" s="110" t="str">
        <f>'Collection Worksheet'!C16</f>
        <v>Net Position</v>
      </c>
      <c r="C12" s="100" t="str">
        <f>'Collection Worksheet'!D16</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12" s="93"/>
      <c r="E12" s="294">
        <f>'Collection Worksheet'!F16</f>
        <v>0</v>
      </c>
      <c r="F12" s="92">
        <f t="shared" si="4"/>
        <v>0</v>
      </c>
      <c r="G12" s="92">
        <f>'Collection Worksheet'!H16</f>
        <v>0</v>
      </c>
      <c r="H12" s="79"/>
      <c r="I12" s="81">
        <v>14</v>
      </c>
      <c r="J12" s="173" t="s">
        <v>106</v>
      </c>
      <c r="K12" s="209">
        <f t="shared" si="0"/>
        <v>0</v>
      </c>
      <c r="P12" s="252" t="b">
        <f t="shared" si="1"/>
        <v>1</v>
      </c>
      <c r="Q12" s="304">
        <f t="shared" si="2"/>
        <v>0</v>
      </c>
      <c r="T12" s="252" t="b">
        <f t="shared" si="3"/>
        <v>1</v>
      </c>
    </row>
    <row r="13" spans="1:20" ht="45.2" x14ac:dyDescent="0.3">
      <c r="A13" s="102">
        <f>'Collection Worksheet'!A17</f>
        <v>34</v>
      </c>
      <c r="B13" s="110" t="str">
        <f>'Collection Worksheet'!C17</f>
        <v>Net Position</v>
      </c>
      <c r="C13" s="100" t="str">
        <f>'Collection Worksheet'!D17</f>
        <v>Unrestricted Cash &amp; Investments - all but exclude "Held by Trustee" or "3rd party restricted"</v>
      </c>
      <c r="D13" s="93"/>
      <c r="E13" s="294">
        <f>'Collection Worksheet'!F17</f>
        <v>0</v>
      </c>
      <c r="F13" s="92">
        <f t="shared" si="4"/>
        <v>0</v>
      </c>
      <c r="G13" s="92">
        <f>'Collection Worksheet'!H17</f>
        <v>0</v>
      </c>
      <c r="H13" s="79"/>
      <c r="I13" s="82">
        <v>34</v>
      </c>
      <c r="J13" s="177" t="s">
        <v>88</v>
      </c>
      <c r="K13" s="209">
        <f t="shared" si="0"/>
        <v>0</v>
      </c>
      <c r="P13" s="252" t="b">
        <f t="shared" si="1"/>
        <v>1</v>
      </c>
      <c r="Q13" s="304">
        <f t="shared" si="2"/>
        <v>0</v>
      </c>
      <c r="T13" s="252" t="b">
        <f t="shared" si="3"/>
        <v>1</v>
      </c>
    </row>
    <row r="14" spans="1:20" ht="19.149999999999999" customHeight="1" x14ac:dyDescent="0.3">
      <c r="A14" s="102">
        <f>'Collection Worksheet'!A18</f>
        <v>35</v>
      </c>
      <c r="B14" s="110" t="str">
        <f>'Collection Worksheet'!C18</f>
        <v>Net Position</v>
      </c>
      <c r="C14" s="100" t="str">
        <f>'Collection Worksheet'!D18</f>
        <v>Net Patient Accounts Receivable</v>
      </c>
      <c r="D14" s="93"/>
      <c r="E14" s="294">
        <f>'Collection Worksheet'!F18</f>
        <v>0</v>
      </c>
      <c r="F14" s="92">
        <f t="shared" si="4"/>
        <v>0</v>
      </c>
      <c r="G14" s="92">
        <f>'Collection Worksheet'!H18</f>
        <v>0</v>
      </c>
      <c r="H14" s="79"/>
      <c r="I14" s="82">
        <v>35</v>
      </c>
      <c r="J14" s="178" t="s">
        <v>89</v>
      </c>
      <c r="K14" s="209">
        <f t="shared" si="0"/>
        <v>0</v>
      </c>
      <c r="P14" s="252" t="b">
        <f t="shared" si="1"/>
        <v>1</v>
      </c>
      <c r="Q14" s="304">
        <f t="shared" si="2"/>
        <v>0</v>
      </c>
      <c r="T14" s="252" t="b">
        <f t="shared" si="3"/>
        <v>1</v>
      </c>
    </row>
    <row r="15" spans="1:20" ht="30.15" x14ac:dyDescent="0.3">
      <c r="A15" s="102">
        <f>'Collection Worksheet'!A19</f>
        <v>37</v>
      </c>
      <c r="B15" s="110" t="str">
        <f>'Collection Worksheet'!C19</f>
        <v>Net Position</v>
      </c>
      <c r="C15" s="100" t="str">
        <f>'Collection Worksheet'!D19</f>
        <v>Total Long-term debt (non current portion only) - enter as a positive</v>
      </c>
      <c r="D15" s="93"/>
      <c r="E15" s="294">
        <f>'Collection Worksheet'!F19</f>
        <v>0</v>
      </c>
      <c r="F15" s="92">
        <f t="shared" si="4"/>
        <v>0</v>
      </c>
      <c r="G15" s="92">
        <f>'Collection Worksheet'!H19</f>
        <v>0</v>
      </c>
      <c r="H15" s="79"/>
      <c r="I15" s="82">
        <v>37</v>
      </c>
      <c r="J15" s="178" t="s">
        <v>91</v>
      </c>
      <c r="K15" s="209">
        <f t="shared" si="0"/>
        <v>0</v>
      </c>
      <c r="P15" s="252" t="b">
        <f t="shared" si="1"/>
        <v>1</v>
      </c>
      <c r="Q15" s="304">
        <f t="shared" si="2"/>
        <v>0</v>
      </c>
      <c r="T15" s="252" t="b">
        <f t="shared" si="3"/>
        <v>1</v>
      </c>
    </row>
    <row r="16" spans="1:20" ht="87.05" customHeight="1" x14ac:dyDescent="0.3">
      <c r="A16" s="102">
        <f>'Collection Worksheet'!A20</f>
        <v>38</v>
      </c>
      <c r="B16" s="110" t="str">
        <f>'Collection Worksheet'!C20</f>
        <v>Net Position</v>
      </c>
      <c r="C16" s="100" t="str">
        <f>'Collection Worksheet'!D20</f>
        <v>Unrestricted fund equity or net position</v>
      </c>
      <c r="D16" s="93"/>
      <c r="E16" s="294">
        <f>'Collection Worksheet'!F20</f>
        <v>0</v>
      </c>
      <c r="F16" s="92"/>
      <c r="G16" s="92">
        <f>'Collection Worksheet'!H20</f>
        <v>0</v>
      </c>
      <c r="H16" s="79"/>
      <c r="I16" s="82">
        <v>38</v>
      </c>
      <c r="J16" s="178" t="s">
        <v>92</v>
      </c>
      <c r="K16" s="209">
        <f t="shared" si="0"/>
        <v>0</v>
      </c>
      <c r="P16" s="252" t="b">
        <f t="shared" si="1"/>
        <v>1</v>
      </c>
      <c r="Q16" s="304">
        <f t="shared" si="2"/>
        <v>0</v>
      </c>
      <c r="T16" s="252" t="b">
        <f t="shared" si="3"/>
        <v>1</v>
      </c>
    </row>
    <row r="17" spans="1:20" ht="41.9" x14ac:dyDescent="0.3">
      <c r="A17" s="102">
        <f>'Collection Worksheet'!A23</f>
        <v>32</v>
      </c>
      <c r="B17" s="110" t="str">
        <f>'Collection Worksheet'!C23</f>
        <v>Revenue, Expenses, Changes in Net Position</v>
      </c>
      <c r="C17" s="100" t="str">
        <f>'Collection Worksheet'!D23</f>
        <v>Combined Totals of all proprietary Funds - Depreciation &amp; Amortization Expense</v>
      </c>
      <c r="D17" s="93"/>
      <c r="E17" s="294">
        <f>'Collection Worksheet'!F23</f>
        <v>0</v>
      </c>
      <c r="F17" s="92"/>
      <c r="G17" s="92">
        <f>'Collection Worksheet'!H23</f>
        <v>0</v>
      </c>
      <c r="H17" s="79"/>
      <c r="I17" s="82">
        <v>32</v>
      </c>
      <c r="J17" s="174" t="s">
        <v>86</v>
      </c>
      <c r="K17" s="209">
        <f t="shared" si="0"/>
        <v>0</v>
      </c>
      <c r="P17" s="252" t="b">
        <f t="shared" si="1"/>
        <v>1</v>
      </c>
      <c r="Q17" s="304">
        <f t="shared" si="2"/>
        <v>0</v>
      </c>
      <c r="T17" s="252" t="b">
        <f t="shared" si="3"/>
        <v>1</v>
      </c>
    </row>
    <row r="18" spans="1:20" ht="101.95" customHeight="1" x14ac:dyDescent="0.3">
      <c r="A18" s="102">
        <f>'Collection Worksheet'!A24</f>
        <v>40</v>
      </c>
      <c r="B18" s="110" t="str">
        <f>'Collection Worksheet'!C24</f>
        <v>Revenue, Expenses, Changes in Net Position</v>
      </c>
      <c r="C18" s="100" t="str">
        <f>'Collection Worksheet'!D24</f>
        <v>Net Patient Revenues</v>
      </c>
      <c r="D18" s="93"/>
      <c r="E18" s="294">
        <f>'Collection Worksheet'!F24</f>
        <v>0</v>
      </c>
      <c r="F18" s="92"/>
      <c r="G18" s="92">
        <f>'Collection Worksheet'!H24</f>
        <v>0</v>
      </c>
      <c r="H18" s="79"/>
      <c r="I18" s="82">
        <v>40</v>
      </c>
      <c r="J18" s="179" t="s">
        <v>94</v>
      </c>
      <c r="K18" s="209">
        <f t="shared" si="0"/>
        <v>0</v>
      </c>
      <c r="P18" s="252" t="b">
        <f t="shared" si="1"/>
        <v>1</v>
      </c>
      <c r="Q18" s="304">
        <f t="shared" si="2"/>
        <v>0</v>
      </c>
      <c r="T18" s="252" t="b">
        <f t="shared" si="3"/>
        <v>1</v>
      </c>
    </row>
    <row r="19" spans="1:20" s="4" customFormat="1" ht="85.6" customHeight="1" x14ac:dyDescent="0.3">
      <c r="A19" s="102">
        <f>'Collection Worksheet'!A25</f>
        <v>107</v>
      </c>
      <c r="B19" s="110" t="str">
        <f>'Collection Worksheet'!C25</f>
        <v>Revenue, Expenses, Changes in Net Position</v>
      </c>
      <c r="C19" s="100" t="str">
        <f>'Collection Worksheet'!D25</f>
        <v>Total Operating Revenues</v>
      </c>
      <c r="D19" s="93"/>
      <c r="E19" s="294">
        <f>'Collection Worksheet'!F25</f>
        <v>0</v>
      </c>
      <c r="F19" s="91"/>
      <c r="G19" s="92">
        <f>'Collection Worksheet'!H25</f>
        <v>0</v>
      </c>
      <c r="H19" s="79"/>
      <c r="I19" s="82">
        <v>107</v>
      </c>
      <c r="J19" s="178" t="s">
        <v>107</v>
      </c>
      <c r="K19" s="209">
        <f t="shared" si="0"/>
        <v>0</v>
      </c>
      <c r="P19" s="252" t="b">
        <f t="shared" si="1"/>
        <v>1</v>
      </c>
      <c r="Q19" s="304">
        <f t="shared" si="2"/>
        <v>0</v>
      </c>
      <c r="T19" s="252" t="b">
        <f t="shared" si="3"/>
        <v>1</v>
      </c>
    </row>
    <row r="20" spans="1:20" s="4" customFormat="1" ht="41.9" x14ac:dyDescent="0.3">
      <c r="A20" s="102">
        <f>'Collection Worksheet'!A26</f>
        <v>108</v>
      </c>
      <c r="B20" s="110" t="str">
        <f>'Collection Worksheet'!C26</f>
        <v>Revenue, Expenses, Changes in Net Position</v>
      </c>
      <c r="C20" s="100" t="str">
        <f>'Collection Worksheet'!D26</f>
        <v>Total Operating Expenses. May include Interest Expense - Enter as a positive</v>
      </c>
      <c r="D20" s="93"/>
      <c r="E20" s="294">
        <f>'Collection Worksheet'!F26</f>
        <v>0</v>
      </c>
      <c r="F20" s="91"/>
      <c r="G20" s="92">
        <f>'Collection Worksheet'!H26</f>
        <v>0</v>
      </c>
      <c r="H20" s="79"/>
      <c r="I20" s="82">
        <v>108</v>
      </c>
      <c r="J20" s="179" t="s">
        <v>108</v>
      </c>
      <c r="K20" s="209">
        <f t="shared" si="0"/>
        <v>0</v>
      </c>
      <c r="P20" s="252" t="b">
        <f t="shared" si="1"/>
        <v>1</v>
      </c>
      <c r="Q20" s="304">
        <f t="shared" si="2"/>
        <v>0</v>
      </c>
      <c r="T20" s="252" t="b">
        <f t="shared" si="3"/>
        <v>1</v>
      </c>
    </row>
    <row r="21" spans="1:20" s="4" customFormat="1" ht="56.3" customHeight="1" x14ac:dyDescent="0.3">
      <c r="A21" s="102">
        <f>'Collection Worksheet'!A27</f>
        <v>41</v>
      </c>
      <c r="B21" s="110" t="str">
        <f>'Collection Worksheet'!C27</f>
        <v>Revenue, Expenses, Changes in Net Position</v>
      </c>
      <c r="C21" s="100" t="str">
        <f>'Collection Worksheet'!D27</f>
        <v xml:space="preserve">Interest Expense - Enter as a positive </v>
      </c>
      <c r="D21" s="93"/>
      <c r="E21" s="294">
        <f>'Collection Worksheet'!F27</f>
        <v>0</v>
      </c>
      <c r="F21" s="91"/>
      <c r="G21" s="92">
        <f>'Collection Worksheet'!H27</f>
        <v>0</v>
      </c>
      <c r="H21" s="79"/>
      <c r="I21" s="82">
        <v>41</v>
      </c>
      <c r="J21" s="178" t="s">
        <v>95</v>
      </c>
      <c r="K21" s="209">
        <f t="shared" si="0"/>
        <v>0</v>
      </c>
      <c r="P21" s="252" t="b">
        <f t="shared" si="1"/>
        <v>1</v>
      </c>
      <c r="Q21" s="304">
        <f t="shared" si="2"/>
        <v>0</v>
      </c>
      <c r="T21" s="252" t="b">
        <f t="shared" si="3"/>
        <v>1</v>
      </c>
    </row>
    <row r="22" spans="1:20" s="4" customFormat="1" ht="54.85" customHeight="1" x14ac:dyDescent="0.3">
      <c r="A22" s="102">
        <f>'Collection Worksheet'!A28</f>
        <v>194</v>
      </c>
      <c r="B22" s="110" t="str">
        <f>'Collection Worksheet'!C28</f>
        <v>Revenue, Expenses, Changes in Net Position</v>
      </c>
      <c r="C22" s="100" t="str">
        <f>'Collection Worksheet'!D28</f>
        <v xml:space="preserve">Capital Contributions </v>
      </c>
      <c r="D22" s="93"/>
      <c r="E22" s="294">
        <f>'Collection Worksheet'!F28</f>
        <v>0</v>
      </c>
      <c r="F22" s="91"/>
      <c r="G22" s="92">
        <f>'Collection Worksheet'!H28</f>
        <v>0</v>
      </c>
      <c r="H22" s="79"/>
      <c r="I22" s="82">
        <v>194</v>
      </c>
      <c r="J22" s="178" t="s">
        <v>109</v>
      </c>
      <c r="K22" s="209">
        <f t="shared" si="0"/>
        <v>0</v>
      </c>
      <c r="P22" s="252" t="b">
        <f t="shared" si="1"/>
        <v>1</v>
      </c>
      <c r="Q22" s="304">
        <f t="shared" si="2"/>
        <v>0</v>
      </c>
      <c r="T22" s="252" t="b">
        <f t="shared" si="3"/>
        <v>1</v>
      </c>
    </row>
    <row r="23" spans="1:20" ht="41.9" x14ac:dyDescent="0.3">
      <c r="A23" s="102">
        <f>'Collection Worksheet'!A29</f>
        <v>294</v>
      </c>
      <c r="B23" s="110" t="str">
        <f>'Collection Worksheet'!C29</f>
        <v>Revenue, Expenses, Changes in Net Position</v>
      </c>
      <c r="C23" s="100" t="str">
        <f>'Collection Worksheet'!D29</f>
        <v>Change in Net Position</v>
      </c>
      <c r="D23" s="93"/>
      <c r="E23" s="294">
        <f>'Collection Worksheet'!F29</f>
        <v>0</v>
      </c>
      <c r="F23" s="91"/>
      <c r="G23" s="92">
        <f>'Collection Worksheet'!H29</f>
        <v>0</v>
      </c>
      <c r="H23" s="79"/>
      <c r="I23" s="82">
        <v>294</v>
      </c>
      <c r="J23" s="178" t="s">
        <v>110</v>
      </c>
      <c r="K23" s="209">
        <f t="shared" si="0"/>
        <v>0</v>
      </c>
      <c r="P23" s="252" t="b">
        <f t="shared" si="1"/>
        <v>1</v>
      </c>
      <c r="Q23" s="304">
        <f t="shared" si="2"/>
        <v>0</v>
      </c>
      <c r="T23" s="252" t="b">
        <f t="shared" si="3"/>
        <v>1</v>
      </c>
    </row>
    <row r="24" spans="1:20" ht="30.15" x14ac:dyDescent="0.3">
      <c r="A24" s="102">
        <f>'Collection Worksheet'!A32</f>
        <v>33</v>
      </c>
      <c r="B24" s="110" t="str">
        <f>'Collection Worksheet'!C32</f>
        <v>Cash Flows</v>
      </c>
      <c r="C24" s="100" t="str">
        <f>'Collection Worksheet'!D32</f>
        <v>Combined Totals of all proprietary Funds - Cash Flow from Operating Activities</v>
      </c>
      <c r="D24" s="93"/>
      <c r="E24" s="294">
        <f>'Collection Worksheet'!F32</f>
        <v>0</v>
      </c>
      <c r="F24" s="91"/>
      <c r="G24" s="92">
        <f>'Collection Worksheet'!H32</f>
        <v>0</v>
      </c>
      <c r="H24" s="79"/>
      <c r="I24" s="82">
        <v>33</v>
      </c>
      <c r="J24" s="174" t="s">
        <v>87</v>
      </c>
      <c r="K24" s="209">
        <f t="shared" si="0"/>
        <v>0</v>
      </c>
      <c r="P24" s="252" t="b">
        <f t="shared" si="1"/>
        <v>1</v>
      </c>
      <c r="Q24" s="304">
        <f t="shared" si="2"/>
        <v>0</v>
      </c>
      <c r="T24" s="252" t="b">
        <f t="shared" si="3"/>
        <v>1</v>
      </c>
    </row>
    <row r="25" spans="1:20" x14ac:dyDescent="0.3">
      <c r="A25" s="102">
        <f>'Collection Worksheet'!A33</f>
        <v>104</v>
      </c>
      <c r="B25" s="110" t="str">
        <f>'Collection Worksheet'!C33</f>
        <v>Cash Flows</v>
      </c>
      <c r="C25" s="100" t="str">
        <f>'Collection Worksheet'!D33</f>
        <v>Capital Outlays</v>
      </c>
      <c r="D25" s="93"/>
      <c r="E25" s="294">
        <f>'Collection Worksheet'!F33</f>
        <v>0</v>
      </c>
      <c r="F25" s="91"/>
      <c r="G25" s="92">
        <f>'Collection Worksheet'!H33</f>
        <v>0</v>
      </c>
      <c r="H25" s="79"/>
      <c r="I25" s="82">
        <v>104</v>
      </c>
      <c r="J25" s="178" t="s">
        <v>111</v>
      </c>
      <c r="K25" s="209">
        <f t="shared" si="0"/>
        <v>0</v>
      </c>
      <c r="P25" s="252" t="b">
        <f t="shared" si="1"/>
        <v>1</v>
      </c>
      <c r="Q25" s="304">
        <f t="shared" si="2"/>
        <v>0</v>
      </c>
      <c r="T25" s="252" t="b">
        <f t="shared" si="3"/>
        <v>1</v>
      </c>
    </row>
    <row r="26" spans="1:20" ht="72.849999999999994" customHeight="1" x14ac:dyDescent="0.3">
      <c r="A26" s="102">
        <f>'Collection Worksheet'!A34</f>
        <v>39</v>
      </c>
      <c r="B26" s="110" t="str">
        <f>'Collection Worksheet'!C34</f>
        <v>Cash Flows</v>
      </c>
      <c r="C26" s="100" t="str">
        <f>'Collection Worksheet'!D34</f>
        <v>Principal Paid - Long-term Debt</v>
      </c>
      <c r="D26" s="93"/>
      <c r="E26" s="294">
        <f>'Collection Worksheet'!F34</f>
        <v>0</v>
      </c>
      <c r="F26" s="90"/>
      <c r="G26" s="92">
        <f>'Collection Worksheet'!H34</f>
        <v>0</v>
      </c>
      <c r="H26" s="79"/>
      <c r="I26" s="82">
        <v>39</v>
      </c>
      <c r="J26" s="179" t="s">
        <v>93</v>
      </c>
      <c r="K26" s="209">
        <f t="shared" si="0"/>
        <v>0</v>
      </c>
      <c r="P26" s="252" t="b">
        <f t="shared" si="1"/>
        <v>1</v>
      </c>
      <c r="Q26" s="304">
        <f t="shared" si="2"/>
        <v>0</v>
      </c>
      <c r="T26" s="252" t="b">
        <f t="shared" si="3"/>
        <v>1</v>
      </c>
    </row>
    <row r="27" spans="1:20" s="186" customFormat="1" ht="182.45" customHeight="1" x14ac:dyDescent="0.3">
      <c r="A27" s="259">
        <f>'Collection Worksheet'!A36</f>
        <v>622</v>
      </c>
      <c r="B27" s="260" t="str">
        <f>'Collection Worksheet'!C36</f>
        <v>FS., Pension note or RSI</v>
      </c>
      <c r="C27" s="288" t="str">
        <f>'Collection Worksheet'!D36</f>
        <v xml:space="preserve">Unit's Share of Net Pension Liability ($s)
- unit of government is a participating employer in the State's TSERS (Teachers' and State Employees' Retirement System) or the LGERS (Local Governmental Employees' Retirement System).  </v>
      </c>
      <c r="D27" s="230"/>
      <c r="E27" s="295">
        <f>'Collection Worksheet'!F36</f>
        <v>0</v>
      </c>
      <c r="F27" s="289"/>
      <c r="G27" s="290"/>
      <c r="H27" s="245"/>
      <c r="I27" s="291">
        <v>622</v>
      </c>
      <c r="J27" s="292" t="s">
        <v>664</v>
      </c>
      <c r="K27" s="209">
        <f t="shared" si="0"/>
        <v>0</v>
      </c>
      <c r="N27" s="252"/>
      <c r="O27" s="252"/>
      <c r="P27" s="252" t="b">
        <f t="shared" si="1"/>
        <v>1</v>
      </c>
      <c r="Q27" s="304">
        <f t="shared" si="2"/>
        <v>0</v>
      </c>
      <c r="T27" s="252" t="b">
        <f>EXACT(A28,I28)</f>
        <v>1</v>
      </c>
    </row>
    <row r="28" spans="1:20" customFormat="1" ht="189" customHeight="1" x14ac:dyDescent="0.3">
      <c r="A28" s="232">
        <f>'Collection Worksheet'!A38</f>
        <v>577</v>
      </c>
      <c r="B28" s="110" t="str">
        <f>'Collection Worksheet'!C38</f>
        <v>Pension Notes</v>
      </c>
      <c r="C28" s="237" t="str">
        <f>'Collection Worksheet'!D38</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28" s="185"/>
      <c r="E28" s="294">
        <f>'Collection Worksheet'!F38</f>
        <v>0</v>
      </c>
      <c r="F28" s="229" t="str">
        <f>'Collection Worksheet'!G38</f>
        <v/>
      </c>
      <c r="G28" s="190"/>
      <c r="H28" s="189"/>
      <c r="I28" s="82">
        <v>577</v>
      </c>
      <c r="J28" s="179" t="s">
        <v>610</v>
      </c>
      <c r="K28" s="236" t="str">
        <f>IF(E28="Yes",1,IF(E28="No",,""))</f>
        <v/>
      </c>
      <c r="N28" s="204"/>
      <c r="O28" s="204"/>
      <c r="P28" s="252" t="b">
        <f t="shared" si="1"/>
        <v>1</v>
      </c>
      <c r="Q28" s="304" t="e">
        <f t="shared" si="2"/>
        <v>#VALUE!</v>
      </c>
      <c r="T28" s="252" t="b">
        <f>EXACT(A43,I43)</f>
        <v>1</v>
      </c>
    </row>
    <row r="29" spans="1:20" customFormat="1" ht="119.3" customHeight="1" x14ac:dyDescent="0.3">
      <c r="A29" s="259">
        <f>'Collection Worksheet'!A41</f>
        <v>621</v>
      </c>
      <c r="B29" s="260" t="str">
        <f>'Collection Worksheet'!C41</f>
        <v>FS., OPEB note or RSI</v>
      </c>
      <c r="C29" s="261" t="str">
        <f>'Collection Worksheet'!D41</f>
        <v>Unit's share of RBHF Net OPEB Liability ($s)
- unit of government is a participating employer in the State's RHBF (Retiree Health Benefit Fund)</v>
      </c>
      <c r="D29" s="230"/>
      <c r="E29" s="295">
        <f>'Collection Worksheet'!F41</f>
        <v>0</v>
      </c>
      <c r="F29" s="262"/>
      <c r="G29" s="262"/>
      <c r="H29" s="302"/>
      <c r="I29" s="299">
        <v>621</v>
      </c>
      <c r="J29" s="300" t="s">
        <v>674</v>
      </c>
      <c r="K29" s="209">
        <f t="shared" si="0"/>
        <v>0</v>
      </c>
      <c r="N29" s="204"/>
      <c r="O29" s="204"/>
      <c r="P29" s="252" t="b">
        <f t="shared" si="1"/>
        <v>1</v>
      </c>
      <c r="Q29" s="304">
        <f t="shared" si="2"/>
        <v>0</v>
      </c>
    </row>
    <row r="30" spans="1:20" customFormat="1" ht="177.05" customHeight="1" x14ac:dyDescent="0.3">
      <c r="A30" s="250">
        <f>'Collection Worksheet'!A42</f>
        <v>547</v>
      </c>
      <c r="B30" s="110" t="str">
        <f>'Collection Worksheet'!C42</f>
        <v>OPEB Note</v>
      </c>
      <c r="C30" s="237" t="str">
        <f>'Collection Worksheet'!D42</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30" s="230"/>
      <c r="E30" s="294">
        <f>'Collection Worksheet'!F42</f>
        <v>0</v>
      </c>
      <c r="F30" s="282" t="str">
        <f>'Collection Worksheet'!G42</f>
        <v>Please answer this question</v>
      </c>
      <c r="G30" s="317"/>
      <c r="H30" s="302"/>
      <c r="I30" s="82">
        <v>547</v>
      </c>
      <c r="J30" s="301" t="s">
        <v>667</v>
      </c>
      <c r="K30" s="209">
        <f t="shared" si="0"/>
        <v>0</v>
      </c>
      <c r="N30" s="204"/>
      <c r="O30" s="204"/>
      <c r="P30" s="252" t="b">
        <f t="shared" si="1"/>
        <v>1</v>
      </c>
      <c r="Q30" s="304">
        <f t="shared" si="2"/>
        <v>0</v>
      </c>
    </row>
    <row r="31" spans="1:20" customFormat="1" ht="177.05" customHeight="1" x14ac:dyDescent="0.3">
      <c r="A31" s="259">
        <f>'Collection Worksheet'!A43</f>
        <v>607</v>
      </c>
      <c r="B31" s="260" t="str">
        <f>'Collection Worksheet'!C43</f>
        <v>OPEB
 Note or RSI</v>
      </c>
      <c r="C31" s="261" t="str">
        <f>'Collection Worksheet'!D43</f>
        <v>Health benefits - total OPEB liability
If you do not provide benefit, please enter 0</v>
      </c>
      <c r="D31" s="230"/>
      <c r="E31" s="295">
        <f>'Collection Worksheet'!F43</f>
        <v>0</v>
      </c>
      <c r="F31" s="314" t="str">
        <f>IF(L31&lt;0,"Error: Enter as positive.","")</f>
        <v/>
      </c>
      <c r="G31" s="314"/>
      <c r="H31" s="302"/>
      <c r="I31" s="291">
        <v>607</v>
      </c>
      <c r="J31" s="319" t="s">
        <v>668</v>
      </c>
      <c r="K31" s="293">
        <f t="shared" si="0"/>
        <v>0</v>
      </c>
      <c r="N31" s="204"/>
      <c r="O31" s="204"/>
      <c r="P31" s="252" t="b">
        <f t="shared" si="1"/>
        <v>1</v>
      </c>
      <c r="Q31" s="304">
        <f t="shared" si="2"/>
        <v>0</v>
      </c>
    </row>
    <row r="32" spans="1:20" customFormat="1" ht="177.05" customHeight="1" x14ac:dyDescent="0.3">
      <c r="A32" s="259">
        <f>'Collection Worksheet'!A44</f>
        <v>608</v>
      </c>
      <c r="B32" s="260" t="str">
        <f>'Collection Worksheet'!C44</f>
        <v>OPEB
 Note or RSI</v>
      </c>
      <c r="C32" s="261" t="str">
        <f>'Collection Worksheet'!D44</f>
        <v>Health benefits- OPEB plan fiduciary net position
If no fiduciary net position, enter 0</v>
      </c>
      <c r="D32" s="230"/>
      <c r="E32" s="295">
        <f>'Collection Worksheet'!F44</f>
        <v>0</v>
      </c>
      <c r="F32" s="314" t="str">
        <f>IF(L32&lt;0,"Note: Number is normally positive.","")</f>
        <v/>
      </c>
      <c r="G32" s="314"/>
      <c r="H32" s="302"/>
      <c r="I32" s="291">
        <v>608</v>
      </c>
      <c r="J32" s="319" t="s">
        <v>669</v>
      </c>
      <c r="K32" s="293">
        <f t="shared" si="0"/>
        <v>0</v>
      </c>
      <c r="N32" s="204"/>
      <c r="O32" s="204"/>
      <c r="P32" s="252" t="b">
        <f t="shared" si="1"/>
        <v>1</v>
      </c>
      <c r="Q32" s="304">
        <f t="shared" si="2"/>
        <v>0</v>
      </c>
    </row>
    <row r="33" spans="1:20" customFormat="1" ht="177.05" customHeight="1" x14ac:dyDescent="0.3">
      <c r="A33" s="259">
        <f>'Collection Worksheet'!A45</f>
        <v>609</v>
      </c>
      <c r="B33" s="260" t="str">
        <f>'Collection Worksheet'!C45</f>
        <v>OPEB
RSI</v>
      </c>
      <c r="C33" s="261" t="str">
        <f>'Collection Worksheet'!D45</f>
        <v>Health benefits - What is the plan’s fiduciary net position as a percentage of the total OPEB liability?  Please enter as percentage value; for example, 83.5% should be entered as 83.5.  If assets have not been set aside in a trust, please enter 0.0</v>
      </c>
      <c r="D33" s="230"/>
      <c r="E33" s="315">
        <f>'Collection Worksheet'!F45</f>
        <v>0</v>
      </c>
      <c r="F33" s="314" t="str">
        <f>IF(H32=L32,"","Column L does not equal Column H")</f>
        <v/>
      </c>
      <c r="G33" s="316">
        <f>ROUND(IFERROR((K32/K31)*100,0),1)</f>
        <v>0</v>
      </c>
      <c r="H33" s="302"/>
      <c r="I33" s="291">
        <v>609</v>
      </c>
      <c r="J33" s="319" t="s">
        <v>670</v>
      </c>
      <c r="K33" s="318">
        <f t="shared" si="0"/>
        <v>0</v>
      </c>
      <c r="N33" s="204"/>
      <c r="O33" s="204"/>
      <c r="P33" s="252" t="b">
        <f t="shared" si="1"/>
        <v>1</v>
      </c>
      <c r="Q33" s="304">
        <f t="shared" si="2"/>
        <v>0</v>
      </c>
    </row>
    <row r="34" spans="1:20" customFormat="1" ht="177.05" customHeight="1" x14ac:dyDescent="0.3">
      <c r="A34" s="259">
        <f>'Collection Worksheet'!A46</f>
        <v>610</v>
      </c>
      <c r="B34" s="260" t="str">
        <f>'Collection Worksheet'!C46</f>
        <v>OPEB
 Note or RSI</v>
      </c>
      <c r="C34" s="261" t="str">
        <f>'Collection Worksheet'!D46</f>
        <v>Vision benefits - total OPEB liability</v>
      </c>
      <c r="D34" s="230"/>
      <c r="E34" s="295">
        <f>'Collection Worksheet'!F46</f>
        <v>0</v>
      </c>
      <c r="F34" s="314" t="str">
        <f>IF(L34&lt;0,"Error: Enter as positive.","")</f>
        <v/>
      </c>
      <c r="G34" s="314"/>
      <c r="H34" s="302"/>
      <c r="I34" s="291">
        <v>610</v>
      </c>
      <c r="J34" s="319" t="s">
        <v>655</v>
      </c>
      <c r="K34" s="293">
        <f t="shared" si="0"/>
        <v>0</v>
      </c>
      <c r="N34" s="204"/>
      <c r="O34" s="204"/>
      <c r="P34" s="252" t="b">
        <f t="shared" si="1"/>
        <v>1</v>
      </c>
      <c r="Q34" s="304">
        <f t="shared" si="2"/>
        <v>0</v>
      </c>
    </row>
    <row r="35" spans="1:20" customFormat="1" ht="177.05" customHeight="1" x14ac:dyDescent="0.3">
      <c r="A35" s="259">
        <f>'Collection Worksheet'!A47</f>
        <v>611</v>
      </c>
      <c r="B35" s="260" t="str">
        <f>'Collection Worksheet'!C47</f>
        <v>OPEB
 Note or RSI</v>
      </c>
      <c r="C35" s="261" t="str">
        <f>'Collection Worksheet'!D47</f>
        <v>Vision benefits - OPEB plan fiduciary net position</v>
      </c>
      <c r="D35" s="230"/>
      <c r="E35" s="295">
        <f>'Collection Worksheet'!F47</f>
        <v>0</v>
      </c>
      <c r="F35" s="314" t="str">
        <f>IF(L35&lt;0,"Note: Number is normally positive.","")</f>
        <v/>
      </c>
      <c r="G35" s="314"/>
      <c r="H35" s="302"/>
      <c r="I35" s="291">
        <v>611</v>
      </c>
      <c r="J35" s="319" t="s">
        <v>656</v>
      </c>
      <c r="K35" s="293">
        <f t="shared" si="0"/>
        <v>0</v>
      </c>
      <c r="N35" s="204"/>
      <c r="O35" s="204"/>
      <c r="P35" s="252" t="b">
        <f t="shared" si="1"/>
        <v>1</v>
      </c>
      <c r="Q35" s="304">
        <f t="shared" si="2"/>
        <v>0</v>
      </c>
    </row>
    <row r="36" spans="1:20" customFormat="1" ht="177.05" customHeight="1" x14ac:dyDescent="0.3">
      <c r="A36" s="259">
        <f>'Collection Worksheet'!A48</f>
        <v>612</v>
      </c>
      <c r="B36" s="260" t="str">
        <f>'Collection Worksheet'!C48</f>
        <v>OPEB
RSI</v>
      </c>
      <c r="C36" s="261" t="str">
        <f>'Collection Worksheet'!D48</f>
        <v>Vision benefits - What is the plan’s fiduciary net position as a percentage of the total OPEB liability?  Please enter as percentage value; for example, 83.5% should be entered as 83.5.  If assets have not been set aside in a trust, please enter 0.0</v>
      </c>
      <c r="D36" s="230"/>
      <c r="E36" s="295">
        <f>'Collection Worksheet'!F48</f>
        <v>0</v>
      </c>
      <c r="F36" s="314" t="str">
        <f>IF(H35=L35,"","Column L does not equal Column H")</f>
        <v/>
      </c>
      <c r="G36" s="316">
        <f>ROUND(IFERROR((K35/K34)*100,0),1)</f>
        <v>0</v>
      </c>
      <c r="H36" s="302"/>
      <c r="I36" s="291">
        <v>612</v>
      </c>
      <c r="J36" s="319" t="s">
        <v>671</v>
      </c>
      <c r="K36" s="293">
        <f t="shared" si="0"/>
        <v>0</v>
      </c>
      <c r="N36" s="204"/>
      <c r="O36" s="204"/>
      <c r="P36" s="252" t="b">
        <f t="shared" si="1"/>
        <v>1</v>
      </c>
      <c r="Q36" s="304">
        <f t="shared" si="2"/>
        <v>0</v>
      </c>
    </row>
    <row r="37" spans="1:20" customFormat="1" ht="177.05" customHeight="1" x14ac:dyDescent="0.3">
      <c r="A37" s="259">
        <f>'Collection Worksheet'!A49</f>
        <v>613</v>
      </c>
      <c r="B37" s="260" t="str">
        <f>'Collection Worksheet'!C49</f>
        <v>OPEB
 Note or RSI</v>
      </c>
      <c r="C37" s="261" t="str">
        <f>'Collection Worksheet'!D49</f>
        <v>Dental benefits - total OPEB liability</v>
      </c>
      <c r="D37" s="230"/>
      <c r="E37" s="295">
        <f>'Collection Worksheet'!F49</f>
        <v>0</v>
      </c>
      <c r="F37" s="314" t="str">
        <f>IF(L37&lt;0,"Error: Enter as positive.","")</f>
        <v/>
      </c>
      <c r="G37" s="314"/>
      <c r="H37" s="302"/>
      <c r="I37" s="291">
        <v>613</v>
      </c>
      <c r="J37" s="319" t="s">
        <v>658</v>
      </c>
      <c r="K37" s="293">
        <f t="shared" si="0"/>
        <v>0</v>
      </c>
      <c r="N37" s="204"/>
      <c r="O37" s="204"/>
      <c r="P37" s="252" t="b">
        <f t="shared" si="1"/>
        <v>1</v>
      </c>
      <c r="Q37" s="304">
        <f t="shared" si="2"/>
        <v>0</v>
      </c>
    </row>
    <row r="38" spans="1:20" customFormat="1" ht="177.05" customHeight="1" x14ac:dyDescent="0.3">
      <c r="A38" s="259">
        <f>'Collection Worksheet'!A50</f>
        <v>614</v>
      </c>
      <c r="B38" s="260" t="str">
        <f>'Collection Worksheet'!C50</f>
        <v>OPEB
 Note or RSI</v>
      </c>
      <c r="C38" s="261" t="str">
        <f>'Collection Worksheet'!D50</f>
        <v>Dental benefits - OPEB plan fiduciary net position</v>
      </c>
      <c r="D38" s="230"/>
      <c r="E38" s="295">
        <f>'Collection Worksheet'!F50</f>
        <v>0</v>
      </c>
      <c r="F38" s="314" t="str">
        <f>IF(L38&lt;0,"Note: Number is normally positive.","")</f>
        <v/>
      </c>
      <c r="G38" s="314"/>
      <c r="H38" s="302"/>
      <c r="I38" s="291">
        <v>614</v>
      </c>
      <c r="J38" s="319" t="s">
        <v>659</v>
      </c>
      <c r="K38" s="293">
        <f t="shared" si="0"/>
        <v>0</v>
      </c>
      <c r="N38" s="204"/>
      <c r="O38" s="204"/>
      <c r="P38" s="252" t="b">
        <f t="shared" si="1"/>
        <v>1</v>
      </c>
      <c r="Q38" s="304">
        <f t="shared" si="2"/>
        <v>0</v>
      </c>
    </row>
    <row r="39" spans="1:20" customFormat="1" ht="177.05" customHeight="1" x14ac:dyDescent="0.3">
      <c r="A39" s="259">
        <f>'Collection Worksheet'!A51</f>
        <v>615</v>
      </c>
      <c r="B39" s="260" t="str">
        <f>'Collection Worksheet'!C51</f>
        <v>OPEB
RSI</v>
      </c>
      <c r="C39" s="261" t="str">
        <f>'Collection Worksheet'!D51</f>
        <v>Dental benefits - What is the plan’s fiduciary net position as a percentage of the total OPEB liability?  Please enter as percentage value; for example, 83.5% should be entered as 83.5.  If assets have not been set aside in a trust, please enter 0.0</v>
      </c>
      <c r="D39" s="230"/>
      <c r="E39" s="295">
        <f>'Collection Worksheet'!F51</f>
        <v>0</v>
      </c>
      <c r="F39" s="314" t="str">
        <f>IF(H38=L38,"","Column L does not equal Column H")</f>
        <v/>
      </c>
      <c r="G39" s="316">
        <f>ROUND(IFERROR((K38/K37)*100,0),1)</f>
        <v>0</v>
      </c>
      <c r="H39" s="302"/>
      <c r="I39" s="291">
        <v>615</v>
      </c>
      <c r="J39" s="319" t="s">
        <v>672</v>
      </c>
      <c r="K39" s="293">
        <f t="shared" si="0"/>
        <v>0</v>
      </c>
      <c r="N39" s="204"/>
      <c r="O39" s="204"/>
      <c r="P39" s="252" t="b">
        <f t="shared" si="1"/>
        <v>1</v>
      </c>
      <c r="Q39" s="304">
        <f t="shared" si="2"/>
        <v>0</v>
      </c>
    </row>
    <row r="40" spans="1:20" customFormat="1" ht="177.05" customHeight="1" x14ac:dyDescent="0.3">
      <c r="A40" s="259">
        <f>'Collection Worksheet'!A52</f>
        <v>616</v>
      </c>
      <c r="B40" s="260" t="str">
        <f>'Collection Worksheet'!C52</f>
        <v>OPEB
 Note or RSI</v>
      </c>
      <c r="C40" s="261" t="str">
        <f>'Collection Worksheet'!D52</f>
        <v>Other benefits - total OPEB liability</v>
      </c>
      <c r="D40" s="230"/>
      <c r="E40" s="295">
        <f>'Collection Worksheet'!F52</f>
        <v>0</v>
      </c>
      <c r="F40" s="314" t="str">
        <f>IF(L40&lt;0,"Error: Enter as positive.","")</f>
        <v/>
      </c>
      <c r="G40" s="314"/>
      <c r="H40" s="302"/>
      <c r="I40" s="291">
        <v>616</v>
      </c>
      <c r="J40" s="319" t="s">
        <v>661</v>
      </c>
      <c r="K40" s="293">
        <f t="shared" si="0"/>
        <v>0</v>
      </c>
      <c r="N40" s="204"/>
      <c r="O40" s="204"/>
      <c r="P40" s="252" t="b">
        <f t="shared" si="1"/>
        <v>1</v>
      </c>
      <c r="Q40" s="304">
        <f t="shared" si="2"/>
        <v>0</v>
      </c>
    </row>
    <row r="41" spans="1:20" customFormat="1" ht="177.05" customHeight="1" x14ac:dyDescent="0.3">
      <c r="A41" s="259">
        <f>'Collection Worksheet'!A53</f>
        <v>617</v>
      </c>
      <c r="B41" s="260" t="str">
        <f>'Collection Worksheet'!C53</f>
        <v>OPEB
 Note or RSI</v>
      </c>
      <c r="C41" s="261" t="str">
        <f>'Collection Worksheet'!D53</f>
        <v>Other benefits - OPEB plan fiduciary net position</v>
      </c>
      <c r="D41" s="230"/>
      <c r="E41" s="295">
        <f>'Collection Worksheet'!F53</f>
        <v>0</v>
      </c>
      <c r="F41" s="314" t="str">
        <f>IF(L41&lt;0,"Note: Number is normally positive.","")</f>
        <v/>
      </c>
      <c r="G41" s="314"/>
      <c r="H41" s="302"/>
      <c r="I41" s="291">
        <v>617</v>
      </c>
      <c r="J41" s="319" t="s">
        <v>662</v>
      </c>
      <c r="K41" s="293">
        <f t="shared" si="0"/>
        <v>0</v>
      </c>
      <c r="N41" s="204"/>
      <c r="O41" s="204"/>
      <c r="P41" s="252" t="b">
        <f t="shared" si="1"/>
        <v>1</v>
      </c>
      <c r="Q41" s="304">
        <f t="shared" si="2"/>
        <v>0</v>
      </c>
    </row>
    <row r="42" spans="1:20" customFormat="1" ht="177.05" customHeight="1" x14ac:dyDescent="0.3">
      <c r="A42" s="259">
        <f>'Collection Worksheet'!A54</f>
        <v>618</v>
      </c>
      <c r="B42" s="260" t="str">
        <f>'Collection Worksheet'!C54</f>
        <v>OPEB
RSI</v>
      </c>
      <c r="C42" s="261" t="str">
        <f>'Collection Worksheet'!D54</f>
        <v>Other benefits  - What is the plan’s fiduciary net position as a percentage of the total OPEB liability?  Please enter as percentage value; for example, 83.5% should be entered as 83.5.  If assets have not been set aside in a trust, please enter 0.0</v>
      </c>
      <c r="D42" s="230"/>
      <c r="E42" s="295">
        <f>'Collection Worksheet'!F54</f>
        <v>0</v>
      </c>
      <c r="F42" s="314" t="str">
        <f>IF(H41=L41,"","Column L does not equal Column H")</f>
        <v/>
      </c>
      <c r="G42" s="316">
        <f>ROUND(IFERROR((K41/K40)*100,0),1)</f>
        <v>0</v>
      </c>
      <c r="H42" s="302"/>
      <c r="I42" s="291">
        <v>618</v>
      </c>
      <c r="J42" s="319" t="s">
        <v>673</v>
      </c>
      <c r="K42" s="293">
        <f t="shared" si="0"/>
        <v>0</v>
      </c>
      <c r="N42" s="204"/>
      <c r="O42" s="204"/>
      <c r="P42" s="252" t="b">
        <f t="shared" si="1"/>
        <v>1</v>
      </c>
      <c r="Q42" s="304">
        <f t="shared" si="2"/>
        <v>0</v>
      </c>
    </row>
    <row r="43" spans="1:20" customFormat="1" ht="177.05" customHeight="1" x14ac:dyDescent="0.3">
      <c r="A43" s="250">
        <f>'Collection Worksheet'!A57</f>
        <v>620</v>
      </c>
      <c r="B43" s="110"/>
      <c r="C43" s="237" t="str">
        <f>'Collection Worksheet'!D57</f>
        <v>Do you expect to issue debt requiring LGC approval within 12 months from the date that the audit is submitted - select "1" for yes and "2" for no</v>
      </c>
      <c r="D43" s="230"/>
      <c r="E43" s="294" t="e">
        <f>'Collection Worksheet'!E57</f>
        <v>#N/A</v>
      </c>
      <c r="H43" s="245"/>
      <c r="I43" s="296">
        <v>620</v>
      </c>
      <c r="J43" s="311" t="s">
        <v>627</v>
      </c>
      <c r="K43" s="312" t="e">
        <f>IF(D43="",E43,D43)</f>
        <v>#N/A</v>
      </c>
      <c r="N43" s="204"/>
      <c r="O43" s="204"/>
      <c r="P43" s="252" t="b">
        <f t="shared" si="1"/>
        <v>1</v>
      </c>
      <c r="Q43" s="304" t="e">
        <f t="shared" si="2"/>
        <v>#N/A</v>
      </c>
    </row>
    <row r="44" spans="1:20" s="220" customFormat="1" ht="190.5" customHeight="1" x14ac:dyDescent="0.3">
      <c r="A44" s="170"/>
      <c r="B44" s="171"/>
      <c r="C44" s="169"/>
      <c r="D44" s="168"/>
      <c r="E44" s="168"/>
      <c r="F44" s="167"/>
      <c r="G44" s="166"/>
      <c r="H44" s="79"/>
      <c r="I44" s="296" t="s">
        <v>628</v>
      </c>
      <c r="J44" s="297" t="s">
        <v>629</v>
      </c>
      <c r="K44" s="298"/>
      <c r="N44" s="252"/>
      <c r="O44" s="252"/>
      <c r="P44" s="252"/>
      <c r="Q44" s="304"/>
      <c r="T44" s="252" t="b">
        <f t="shared" ref="T44:T50" si="5">EXACT(A45,I45)</f>
        <v>0</v>
      </c>
    </row>
    <row r="45" spans="1:20" s="244" customFormat="1" ht="135" customHeight="1" x14ac:dyDescent="0.3">
      <c r="A45" s="232"/>
      <c r="B45" s="233"/>
      <c r="C45" s="231"/>
      <c r="D45" s="229"/>
      <c r="E45" s="229"/>
      <c r="F45" s="191"/>
      <c r="G45" s="228"/>
      <c r="H45" s="227"/>
      <c r="I45" s="253">
        <v>625</v>
      </c>
      <c r="J45" s="254" t="s">
        <v>665</v>
      </c>
      <c r="K45" s="263"/>
      <c r="N45" s="252"/>
      <c r="O45" s="252"/>
      <c r="P45" s="252"/>
      <c r="Q45" s="304"/>
      <c r="T45" s="252" t="b">
        <f t="shared" si="5"/>
        <v>0</v>
      </c>
    </row>
    <row r="46" spans="1:20" s="101" customFormat="1" ht="62.2" customHeight="1" x14ac:dyDescent="0.3">
      <c r="A46" s="250"/>
      <c r="B46" s="251"/>
      <c r="C46" s="249"/>
      <c r="D46" s="248"/>
      <c r="E46" s="248"/>
      <c r="F46" s="247"/>
      <c r="G46" s="246"/>
      <c r="H46" s="245"/>
      <c r="I46" s="296" t="s">
        <v>631</v>
      </c>
      <c r="J46" s="297" t="s">
        <v>666</v>
      </c>
      <c r="K46" s="298"/>
      <c r="N46" s="252"/>
      <c r="O46" s="252"/>
      <c r="P46" s="252"/>
      <c r="Q46" s="304"/>
      <c r="T46" s="252" t="b">
        <f t="shared" si="5"/>
        <v>0</v>
      </c>
    </row>
    <row r="47" spans="1:20" s="101" customFormat="1" x14ac:dyDescent="0.3">
      <c r="A47" s="102"/>
      <c r="B47" s="111"/>
      <c r="C47" s="100"/>
      <c r="D47" s="185"/>
      <c r="E47" s="215"/>
      <c r="F47" s="215"/>
      <c r="G47" s="214"/>
      <c r="H47" s="79"/>
      <c r="I47" s="165" t="s">
        <v>96</v>
      </c>
      <c r="J47" s="180" t="s">
        <v>114</v>
      </c>
      <c r="K47" s="216" t="e">
        <f>HLOOKUP('Collection Worksheet'!$D$2,'2018 Data'!$E$1:$X$248,225,FALSE)</f>
        <v>#N/A</v>
      </c>
      <c r="N47" s="252"/>
      <c r="O47" s="252"/>
      <c r="P47" s="252"/>
      <c r="Q47" s="304"/>
      <c r="T47" s="252" t="b">
        <f t="shared" si="5"/>
        <v>0</v>
      </c>
    </row>
    <row r="48" spans="1:20" s="101" customFormat="1" x14ac:dyDescent="0.3">
      <c r="A48" s="102"/>
      <c r="B48" s="111"/>
      <c r="C48" s="100"/>
      <c r="D48" s="185"/>
      <c r="E48" s="215"/>
      <c r="F48" s="215"/>
      <c r="G48" s="214"/>
      <c r="H48" s="79"/>
      <c r="I48" s="165" t="s">
        <v>98</v>
      </c>
      <c r="J48" s="180" t="s">
        <v>99</v>
      </c>
      <c r="K48" s="216" t="e">
        <f>HLOOKUP('Collection Worksheet'!$D$2,'2018 Data'!$E$1:$X$248,226,FALSE)</f>
        <v>#N/A</v>
      </c>
      <c r="N48" s="252"/>
      <c r="O48" s="252"/>
      <c r="P48" s="252"/>
      <c r="Q48" s="304"/>
      <c r="T48" s="252" t="b">
        <f t="shared" si="5"/>
        <v>0</v>
      </c>
    </row>
    <row r="49" spans="1:20" x14ac:dyDescent="0.3">
      <c r="A49" s="102"/>
      <c r="B49" s="111"/>
      <c r="C49" s="100"/>
      <c r="D49" s="185"/>
      <c r="E49" s="215"/>
      <c r="F49" s="215"/>
      <c r="G49" s="214"/>
      <c r="H49" s="79"/>
      <c r="I49" s="165" t="s">
        <v>101</v>
      </c>
      <c r="J49" s="181" t="s">
        <v>100</v>
      </c>
      <c r="K49" s="216" t="e">
        <f>HLOOKUP('Collection Worksheet'!$D$2,'2018 Data'!$E$1:$X$248,227,FALSE)</f>
        <v>#N/A</v>
      </c>
      <c r="P49" s="252"/>
      <c r="Q49" s="304"/>
      <c r="T49" s="252" t="b">
        <f t="shared" si="5"/>
        <v>0</v>
      </c>
    </row>
    <row r="50" spans="1:20" x14ac:dyDescent="0.3">
      <c r="A50" s="102"/>
      <c r="B50" s="111"/>
      <c r="C50" s="100"/>
      <c r="D50" s="89"/>
      <c r="E50" s="99"/>
      <c r="F50" s="99"/>
      <c r="G50" s="85"/>
      <c r="H50" s="79"/>
      <c r="I50" s="175" t="s">
        <v>61</v>
      </c>
      <c r="J50" s="78" t="s">
        <v>55</v>
      </c>
      <c r="K50" s="216" t="e">
        <f>HLOOKUP('Collection Worksheet'!$D$2,'2018 Data'!$E$1:$X$248,231,FALSE)</f>
        <v>#N/A</v>
      </c>
      <c r="P50" s="252"/>
      <c r="Q50" s="304"/>
      <c r="T50" s="252" t="b">
        <f t="shared" si="5"/>
        <v>0</v>
      </c>
    </row>
    <row r="51" spans="1:20" x14ac:dyDescent="0.3">
      <c r="A51" s="96"/>
      <c r="B51" s="112"/>
      <c r="C51" s="88"/>
      <c r="D51" s="95"/>
      <c r="E51" s="87"/>
      <c r="F51" s="87"/>
      <c r="G51" s="84"/>
      <c r="H51" s="79"/>
      <c r="I51" s="175" t="s">
        <v>62</v>
      </c>
      <c r="J51" s="226" t="s">
        <v>56</v>
      </c>
      <c r="K51" s="216" t="e">
        <f>HLOOKUP('Collection Worksheet'!$D$2,'2018 Data'!$E$1:$X$248,232,FALSE)</f>
        <v>#N/A</v>
      </c>
      <c r="P51" s="252"/>
      <c r="Q51" s="304"/>
    </row>
    <row r="52" spans="1:20" x14ac:dyDescent="0.3">
      <c r="A52" s="18"/>
      <c r="B52" s="113"/>
      <c r="C52" s="106"/>
      <c r="D52" s="28"/>
      <c r="E52" s="24"/>
      <c r="F52" s="24"/>
      <c r="G52" s="24"/>
      <c r="H52" s="79"/>
      <c r="J52" s="43"/>
      <c r="K52" s="59"/>
    </row>
    <row r="53" spans="1:20" x14ac:dyDescent="0.3">
      <c r="D53" s="28"/>
      <c r="E53" s="24"/>
      <c r="F53" s="24"/>
      <c r="G53" s="24"/>
      <c r="H53" s="79"/>
      <c r="J53" s="43"/>
      <c r="K53" s="59"/>
    </row>
    <row r="54" spans="1:20" ht="24.05" customHeight="1" x14ac:dyDescent="0.3">
      <c r="B54" s="310" t="s">
        <v>676</v>
      </c>
      <c r="D54" s="28"/>
      <c r="E54" s="24"/>
      <c r="F54" s="24"/>
      <c r="G54" s="24"/>
      <c r="H54" s="79"/>
      <c r="J54" s="43"/>
      <c r="K54" s="59"/>
    </row>
    <row r="55" spans="1:20" ht="60.75" customHeight="1" x14ac:dyDescent="0.3">
      <c r="A55" s="305">
        <f>'Collection Worksheet'!A37</f>
        <v>623</v>
      </c>
      <c r="B55" s="306"/>
      <c r="C55" s="307" t="str">
        <f>'Collection Worksheet'!D37</f>
        <v>Please provide the name of any additional agencies included in the above net pension liability</v>
      </c>
      <c r="D55" s="308"/>
      <c r="E55" s="309">
        <f>'Collection Worksheet'!F37</f>
        <v>0</v>
      </c>
      <c r="F55" s="24"/>
      <c r="G55" s="24"/>
      <c r="H55" s="79"/>
      <c r="J55" s="43"/>
      <c r="K55" s="59"/>
    </row>
    <row r="56" spans="1:20" x14ac:dyDescent="0.3">
      <c r="D56" s="28"/>
      <c r="E56" s="24"/>
      <c r="F56" s="24"/>
      <c r="G56" s="24"/>
      <c r="H56" s="79"/>
      <c r="J56" s="43"/>
      <c r="K56" s="59"/>
    </row>
    <row r="57" spans="1:20" x14ac:dyDescent="0.3">
      <c r="D57" s="28"/>
      <c r="E57" s="24"/>
      <c r="F57" s="24"/>
      <c r="G57" s="24"/>
      <c r="H57" s="79"/>
      <c r="J57" s="43"/>
      <c r="K57" s="59"/>
    </row>
    <row r="58" spans="1:20" x14ac:dyDescent="0.3">
      <c r="D58" s="28"/>
      <c r="E58" s="24"/>
      <c r="F58" s="24"/>
      <c r="G58" s="24"/>
      <c r="H58" s="79"/>
      <c r="J58" s="43"/>
      <c r="K58" s="59"/>
    </row>
    <row r="59" spans="1:20" x14ac:dyDescent="0.3">
      <c r="D59" s="28"/>
      <c r="E59" s="24"/>
      <c r="F59" s="24"/>
      <c r="G59" s="24"/>
      <c r="H59" s="79"/>
      <c r="J59" s="43"/>
      <c r="K59" s="59"/>
    </row>
    <row r="60" spans="1:20" x14ac:dyDescent="0.3">
      <c r="A60" s="18"/>
      <c r="B60" s="113"/>
      <c r="C60" s="106"/>
      <c r="D60" s="28"/>
      <c r="E60" s="24"/>
      <c r="F60" s="24"/>
      <c r="G60" s="24"/>
      <c r="H60" s="79"/>
      <c r="J60" s="43"/>
      <c r="K60" s="59"/>
    </row>
    <row r="61" spans="1:20" x14ac:dyDescent="0.3">
      <c r="A61" s="18"/>
      <c r="B61" s="113"/>
      <c r="C61" s="106"/>
      <c r="D61" s="28"/>
      <c r="E61" s="24"/>
      <c r="F61" s="24"/>
      <c r="G61" s="24"/>
      <c r="H61" s="79"/>
      <c r="J61" s="43"/>
      <c r="K61" s="59"/>
    </row>
    <row r="62" spans="1:20" x14ac:dyDescent="0.3">
      <c r="A62" s="18"/>
      <c r="B62" s="113"/>
      <c r="C62" s="106"/>
      <c r="D62" s="28"/>
      <c r="E62" s="24"/>
      <c r="F62" s="24"/>
      <c r="G62" s="24"/>
      <c r="H62" s="79"/>
      <c r="J62" s="43"/>
      <c r="K62" s="59"/>
    </row>
    <row r="63" spans="1:20" x14ac:dyDescent="0.3">
      <c r="D63" s="28"/>
      <c r="E63" s="24"/>
      <c r="F63" s="24"/>
      <c r="G63" s="24"/>
      <c r="H63" s="79"/>
      <c r="J63" s="43"/>
      <c r="K63" s="59"/>
    </row>
    <row r="64" spans="1:20" x14ac:dyDescent="0.3">
      <c r="D64" s="28"/>
      <c r="E64" s="24"/>
      <c r="F64" s="24"/>
      <c r="G64" s="24"/>
      <c r="H64" s="79"/>
      <c r="J64" s="43"/>
      <c r="K64" s="59"/>
    </row>
    <row r="65" spans="1:11" x14ac:dyDescent="0.3">
      <c r="A65" s="18"/>
      <c r="B65" s="113"/>
      <c r="C65" s="106"/>
      <c r="D65" s="28"/>
      <c r="E65" s="24"/>
      <c r="F65" s="24"/>
      <c r="G65" s="24"/>
      <c r="H65" s="79"/>
      <c r="J65" s="43"/>
      <c r="K65" s="59"/>
    </row>
    <row r="66" spans="1:11" x14ac:dyDescent="0.3">
      <c r="A66" s="18"/>
      <c r="B66" s="113"/>
      <c r="C66" s="106"/>
      <c r="D66" s="28"/>
      <c r="E66" s="24"/>
      <c r="F66" s="24"/>
      <c r="G66" s="24"/>
      <c r="H66" s="79"/>
      <c r="J66" s="43"/>
      <c r="K66" s="59"/>
    </row>
    <row r="67" spans="1:11" x14ac:dyDescent="0.3">
      <c r="A67" s="18"/>
      <c r="B67" s="113"/>
      <c r="C67" s="106"/>
      <c r="D67" s="28"/>
      <c r="E67" s="24"/>
      <c r="F67" s="24"/>
      <c r="G67" s="24"/>
      <c r="H67" s="79"/>
      <c r="J67" s="43"/>
      <c r="K67" s="59"/>
    </row>
    <row r="68" spans="1:11" x14ac:dyDescent="0.3">
      <c r="D68" s="29"/>
    </row>
    <row r="69" spans="1:11" x14ac:dyDescent="0.3">
      <c r="D69" s="29"/>
    </row>
    <row r="70" spans="1:11" x14ac:dyDescent="0.3">
      <c r="A70" s="18"/>
      <c r="B70" s="113"/>
      <c r="C70" s="106"/>
      <c r="D70" s="29"/>
    </row>
    <row r="71" spans="1:11" x14ac:dyDescent="0.3">
      <c r="A71" s="18"/>
      <c r="B71" s="113"/>
      <c r="C71" s="106"/>
      <c r="D71" s="29"/>
    </row>
    <row r="72" spans="1:11" x14ac:dyDescent="0.3">
      <c r="A72" s="18"/>
      <c r="B72" s="113"/>
      <c r="C72" s="106"/>
      <c r="D72" s="29"/>
    </row>
    <row r="73" spans="1:11" x14ac:dyDescent="0.3">
      <c r="D73" s="29"/>
    </row>
    <row r="74" spans="1:11" x14ac:dyDescent="0.3">
      <c r="D74" s="29"/>
    </row>
    <row r="75" spans="1:11" x14ac:dyDescent="0.3">
      <c r="D75" s="29"/>
    </row>
    <row r="76" spans="1:11" x14ac:dyDescent="0.3">
      <c r="D76" s="29"/>
    </row>
    <row r="77" spans="1:11" x14ac:dyDescent="0.3">
      <c r="A77" s="18"/>
      <c r="B77" s="113"/>
      <c r="C77" s="106"/>
      <c r="D77" s="29"/>
    </row>
    <row r="78" spans="1:11" x14ac:dyDescent="0.3">
      <c r="A78" s="18"/>
      <c r="B78" s="113"/>
      <c r="C78" s="106"/>
      <c r="D78" s="29"/>
    </row>
    <row r="79" spans="1:11" x14ac:dyDescent="0.3">
      <c r="D79" s="29"/>
    </row>
    <row r="80" spans="1:11" x14ac:dyDescent="0.3">
      <c r="D80" s="29"/>
    </row>
    <row r="81" spans="1:4" x14ac:dyDescent="0.3">
      <c r="D81" s="29"/>
    </row>
    <row r="82" spans="1:4" x14ac:dyDescent="0.3">
      <c r="D82" s="29"/>
    </row>
    <row r="83" spans="1:4" x14ac:dyDescent="0.3">
      <c r="A83" s="18"/>
      <c r="B83" s="113"/>
      <c r="C83" s="106"/>
      <c r="D83" s="29"/>
    </row>
    <row r="84" spans="1:4" x14ac:dyDescent="0.3">
      <c r="A84" s="18"/>
      <c r="B84" s="113"/>
      <c r="C84" s="106"/>
      <c r="D84" s="29"/>
    </row>
    <row r="85" spans="1:4" x14ac:dyDescent="0.3">
      <c r="D85" s="29"/>
    </row>
    <row r="86" spans="1:4" x14ac:dyDescent="0.3">
      <c r="D86" s="29"/>
    </row>
    <row r="87" spans="1:4" x14ac:dyDescent="0.3">
      <c r="D87" s="29"/>
    </row>
    <row r="88" spans="1:4" x14ac:dyDescent="0.3">
      <c r="D88" s="29"/>
    </row>
    <row r="89" spans="1:4" x14ac:dyDescent="0.3">
      <c r="A89" s="18"/>
      <c r="B89" s="113"/>
      <c r="C89" s="106"/>
      <c r="D89" s="29"/>
    </row>
    <row r="90" spans="1:4" x14ac:dyDescent="0.3">
      <c r="A90" s="18"/>
      <c r="B90" s="113"/>
      <c r="C90" s="106"/>
      <c r="D90" s="29"/>
    </row>
    <row r="91" spans="1:4" x14ac:dyDescent="0.3">
      <c r="A91" s="18"/>
      <c r="B91" s="113"/>
      <c r="C91" s="106"/>
      <c r="D91" s="29"/>
    </row>
    <row r="92" spans="1:4" x14ac:dyDescent="0.3">
      <c r="A92" s="18"/>
      <c r="B92" s="113"/>
      <c r="C92" s="106"/>
      <c r="D92" s="29"/>
    </row>
    <row r="93" spans="1:4" x14ac:dyDescent="0.3">
      <c r="D93" s="29"/>
    </row>
    <row r="94" spans="1:4" x14ac:dyDescent="0.3">
      <c r="D94" s="29"/>
    </row>
    <row r="95" spans="1:4" x14ac:dyDescent="0.3">
      <c r="D95" s="29"/>
    </row>
    <row r="96" spans="1:4" x14ac:dyDescent="0.3">
      <c r="A96" s="18"/>
      <c r="B96" s="113"/>
      <c r="C96" s="106"/>
      <c r="D96" s="29"/>
    </row>
    <row r="97" spans="1:4" x14ac:dyDescent="0.3">
      <c r="A97" s="18"/>
      <c r="B97" s="113"/>
      <c r="C97" s="106"/>
      <c r="D97" s="29"/>
    </row>
    <row r="98" spans="1:4" x14ac:dyDescent="0.3">
      <c r="A98" s="18"/>
      <c r="B98" s="113"/>
      <c r="C98" s="106"/>
      <c r="D98" s="29"/>
    </row>
    <row r="99" spans="1:4" x14ac:dyDescent="0.3">
      <c r="A99" s="18"/>
      <c r="B99" s="113"/>
      <c r="C99" s="106"/>
      <c r="D99" s="29"/>
    </row>
    <row r="100" spans="1:4" x14ac:dyDescent="0.3">
      <c r="A100" s="18"/>
      <c r="B100" s="113"/>
      <c r="C100" s="106"/>
      <c r="D100" s="29"/>
    </row>
    <row r="101" spans="1:4" x14ac:dyDescent="0.3">
      <c r="A101" s="18"/>
      <c r="B101" s="113"/>
      <c r="C101" s="106"/>
      <c r="D101" s="29"/>
    </row>
    <row r="102" spans="1:4" x14ac:dyDescent="0.3">
      <c r="A102" s="18"/>
      <c r="B102" s="113"/>
      <c r="C102" s="106"/>
      <c r="D102" s="29"/>
    </row>
    <row r="103" spans="1:4" x14ac:dyDescent="0.3">
      <c r="A103" s="18"/>
      <c r="B103" s="113"/>
      <c r="C103" s="106"/>
      <c r="D103" s="29"/>
    </row>
    <row r="104" spans="1:4" x14ac:dyDescent="0.3">
      <c r="A104" s="18"/>
      <c r="B104" s="113"/>
      <c r="C104" s="106"/>
      <c r="D104" s="29"/>
    </row>
    <row r="105" spans="1:4" x14ac:dyDescent="0.3">
      <c r="A105" s="18"/>
      <c r="B105" s="113"/>
      <c r="C105" s="106"/>
      <c r="D105" s="29"/>
    </row>
    <row r="106" spans="1:4" x14ac:dyDescent="0.3">
      <c r="A106" s="18"/>
      <c r="B106" s="113"/>
      <c r="C106" s="106"/>
      <c r="D106" s="29"/>
    </row>
    <row r="107" spans="1:4" x14ac:dyDescent="0.3">
      <c r="A107" s="18"/>
      <c r="B107" s="113"/>
      <c r="C107" s="106"/>
      <c r="D107" s="29"/>
    </row>
    <row r="108" spans="1:4" x14ac:dyDescent="0.3">
      <c r="A108" s="18"/>
      <c r="B108" s="113"/>
      <c r="C108" s="106"/>
      <c r="D108" s="29"/>
    </row>
    <row r="109" spans="1:4" x14ac:dyDescent="0.3">
      <c r="A109" s="18"/>
      <c r="B109" s="113"/>
      <c r="C109" s="106"/>
      <c r="D109" s="29"/>
    </row>
    <row r="110" spans="1:4" x14ac:dyDescent="0.3">
      <c r="A110" s="18"/>
      <c r="B110" s="113"/>
      <c r="C110" s="106"/>
      <c r="D110" s="29"/>
    </row>
    <row r="111" spans="1:4" x14ac:dyDescent="0.3">
      <c r="A111" s="18"/>
      <c r="B111" s="113"/>
      <c r="C111" s="106"/>
      <c r="D111" s="29"/>
    </row>
    <row r="112" spans="1:4" x14ac:dyDescent="0.3">
      <c r="A112" s="18"/>
      <c r="B112" s="113"/>
      <c r="C112" s="106"/>
      <c r="D112" s="29"/>
    </row>
    <row r="113" spans="1:4" x14ac:dyDescent="0.3">
      <c r="A113" s="18"/>
      <c r="B113" s="113"/>
      <c r="C113" s="106"/>
      <c r="D113" s="29"/>
    </row>
    <row r="114" spans="1:4" x14ac:dyDescent="0.3">
      <c r="A114" s="18"/>
      <c r="B114" s="113"/>
      <c r="C114" s="106"/>
      <c r="D114" s="29"/>
    </row>
    <row r="115" spans="1:4" x14ac:dyDescent="0.3">
      <c r="A115" s="18"/>
      <c r="B115" s="113"/>
      <c r="C115" s="106"/>
      <c r="D115" s="29"/>
    </row>
    <row r="116" spans="1:4" x14ac:dyDescent="0.3">
      <c r="A116" s="18"/>
      <c r="B116" s="113"/>
      <c r="C116" s="106"/>
      <c r="D116" s="29"/>
    </row>
    <row r="117" spans="1:4" x14ac:dyDescent="0.3">
      <c r="A117" s="18"/>
      <c r="B117" s="113"/>
      <c r="C117" s="106"/>
      <c r="D117" s="29"/>
    </row>
    <row r="118" spans="1:4" x14ac:dyDescent="0.3">
      <c r="A118" s="18"/>
      <c r="B118" s="113"/>
      <c r="C118" s="106"/>
      <c r="D118" s="29"/>
    </row>
    <row r="119" spans="1:4" x14ac:dyDescent="0.3">
      <c r="A119" s="18"/>
      <c r="B119" s="113"/>
      <c r="C119" s="106"/>
      <c r="D119" s="29"/>
    </row>
    <row r="120" spans="1:4" x14ac:dyDescent="0.3">
      <c r="A120" s="18"/>
      <c r="B120" s="113"/>
      <c r="C120" s="106"/>
      <c r="D120" s="29"/>
    </row>
    <row r="121" spans="1:4" x14ac:dyDescent="0.3">
      <c r="A121" s="18"/>
      <c r="B121" s="113"/>
      <c r="C121" s="106"/>
      <c r="D121" s="29"/>
    </row>
    <row r="122" spans="1:4" x14ac:dyDescent="0.3">
      <c r="A122" s="18"/>
      <c r="B122" s="113"/>
      <c r="C122" s="106"/>
      <c r="D122" s="29"/>
    </row>
    <row r="123" spans="1:4" x14ac:dyDescent="0.3">
      <c r="A123" s="18"/>
      <c r="B123" s="113"/>
      <c r="C123" s="106"/>
      <c r="D123" s="29"/>
    </row>
    <row r="124" spans="1:4" x14ac:dyDescent="0.3">
      <c r="A124" s="18"/>
      <c r="B124" s="113"/>
      <c r="C124" s="106"/>
      <c r="D124" s="29"/>
    </row>
    <row r="125" spans="1:4" x14ac:dyDescent="0.3">
      <c r="A125" s="18"/>
      <c r="B125" s="113"/>
      <c r="C125" s="106"/>
      <c r="D125" s="29"/>
    </row>
    <row r="126" spans="1:4" x14ac:dyDescent="0.3">
      <c r="A126" s="18"/>
      <c r="B126" s="113"/>
      <c r="C126" s="106"/>
      <c r="D126" s="29"/>
    </row>
    <row r="127" spans="1:4" x14ac:dyDescent="0.3">
      <c r="A127" s="18"/>
      <c r="B127" s="113"/>
      <c r="C127" s="106"/>
      <c r="D127" s="29"/>
    </row>
    <row r="128" spans="1:4" x14ac:dyDescent="0.3">
      <c r="A128" s="18"/>
      <c r="B128" s="113"/>
      <c r="C128" s="106"/>
      <c r="D128" s="29"/>
    </row>
    <row r="129" spans="1:4" x14ac:dyDescent="0.3">
      <c r="A129" s="18"/>
      <c r="B129" s="113"/>
      <c r="C129" s="106"/>
      <c r="D129" s="29"/>
    </row>
    <row r="130" spans="1:4" x14ac:dyDescent="0.3">
      <c r="A130" s="18"/>
      <c r="B130" s="113"/>
      <c r="C130" s="106"/>
      <c r="D130" s="29"/>
    </row>
    <row r="131" spans="1:4" x14ac:dyDescent="0.3">
      <c r="A131" s="18"/>
      <c r="B131" s="113"/>
      <c r="C131" s="106"/>
      <c r="D131" s="29"/>
    </row>
    <row r="132" spans="1:4" x14ac:dyDescent="0.3">
      <c r="A132" s="18"/>
      <c r="B132" s="113"/>
      <c r="C132" s="106"/>
      <c r="D132" s="29"/>
    </row>
    <row r="133" spans="1:4" x14ac:dyDescent="0.3">
      <c r="A133" s="18"/>
      <c r="B133" s="113"/>
      <c r="C133" s="106"/>
      <c r="D133" s="29"/>
    </row>
    <row r="134" spans="1:4" x14ac:dyDescent="0.3">
      <c r="A134" s="18"/>
      <c r="B134" s="113"/>
      <c r="C134" s="106"/>
      <c r="D134" s="29"/>
    </row>
    <row r="135" spans="1:4" x14ac:dyDescent="0.3">
      <c r="A135" s="18"/>
      <c r="B135" s="113"/>
      <c r="C135" s="106"/>
      <c r="D135" s="29"/>
    </row>
    <row r="136" spans="1:4" x14ac:dyDescent="0.3">
      <c r="A136" s="18"/>
      <c r="B136" s="113"/>
      <c r="C136" s="106"/>
      <c r="D136" s="29"/>
    </row>
    <row r="137" spans="1:4" x14ac:dyDescent="0.3">
      <c r="A137" s="18"/>
      <c r="B137" s="113"/>
      <c r="C137" s="106"/>
      <c r="D137" s="29"/>
    </row>
    <row r="138" spans="1:4" x14ac:dyDescent="0.3">
      <c r="A138" s="18"/>
      <c r="B138" s="113"/>
      <c r="C138" s="106"/>
      <c r="D138" s="29"/>
    </row>
    <row r="139" spans="1:4" x14ac:dyDescent="0.3">
      <c r="A139" s="18"/>
      <c r="B139" s="113"/>
      <c r="C139" s="106"/>
      <c r="D139" s="29"/>
    </row>
    <row r="140" spans="1:4" x14ac:dyDescent="0.3">
      <c r="A140" s="18"/>
      <c r="B140" s="113"/>
      <c r="C140" s="106"/>
      <c r="D140" s="29"/>
    </row>
    <row r="141" spans="1:4" x14ac:dyDescent="0.3">
      <c r="A141" s="18"/>
      <c r="B141" s="113"/>
      <c r="C141" s="106"/>
      <c r="D141" s="29"/>
    </row>
    <row r="142" spans="1:4" x14ac:dyDescent="0.3">
      <c r="A142" s="18"/>
      <c r="B142" s="113"/>
      <c r="C142" s="106"/>
      <c r="D142" s="29"/>
    </row>
    <row r="143" spans="1:4" x14ac:dyDescent="0.3">
      <c r="A143" s="18"/>
      <c r="B143" s="113"/>
      <c r="C143" s="106"/>
      <c r="D143" s="29"/>
    </row>
    <row r="144" spans="1:4" x14ac:dyDescent="0.3">
      <c r="A144" s="18"/>
      <c r="B144" s="113"/>
      <c r="C144" s="106"/>
      <c r="D144" s="29"/>
    </row>
    <row r="145" spans="1:4" x14ac:dyDescent="0.3">
      <c r="A145" s="18"/>
      <c r="B145" s="113"/>
      <c r="C145" s="106"/>
      <c r="D145" s="29"/>
    </row>
    <row r="146" spans="1:4" x14ac:dyDescent="0.3">
      <c r="A146" s="18"/>
      <c r="B146" s="113"/>
      <c r="C146" s="106"/>
      <c r="D146" s="29"/>
    </row>
    <row r="147" spans="1:4" x14ac:dyDescent="0.3">
      <c r="A147" s="18"/>
      <c r="B147" s="113"/>
      <c r="C147" s="106"/>
      <c r="D147" s="29"/>
    </row>
    <row r="148" spans="1:4" x14ac:dyDescent="0.3">
      <c r="A148" s="18"/>
      <c r="B148" s="113"/>
      <c r="C148" s="106"/>
      <c r="D148" s="29"/>
    </row>
    <row r="149" spans="1:4" x14ac:dyDescent="0.3">
      <c r="A149" s="18"/>
      <c r="B149" s="113"/>
      <c r="C149" s="106"/>
      <c r="D149" s="29"/>
    </row>
    <row r="150" spans="1:4" x14ac:dyDescent="0.3">
      <c r="A150" s="18"/>
      <c r="B150" s="113"/>
      <c r="C150" s="106"/>
      <c r="D150" s="29"/>
    </row>
    <row r="151" spans="1:4" x14ac:dyDescent="0.3">
      <c r="A151" s="18"/>
      <c r="B151" s="113"/>
      <c r="C151" s="106"/>
      <c r="D151" s="29"/>
    </row>
    <row r="152" spans="1:4" x14ac:dyDescent="0.3">
      <c r="A152" s="18"/>
      <c r="B152" s="113"/>
      <c r="C152" s="106"/>
      <c r="D152" s="29"/>
    </row>
    <row r="153" spans="1:4" x14ac:dyDescent="0.3">
      <c r="A153" s="18"/>
      <c r="B153" s="113"/>
      <c r="C153" s="106"/>
      <c r="D153" s="29"/>
    </row>
    <row r="154" spans="1:4" x14ac:dyDescent="0.3">
      <c r="A154" s="18"/>
      <c r="B154" s="113"/>
      <c r="C154" s="106"/>
      <c r="D154" s="29"/>
    </row>
    <row r="155" spans="1:4" x14ac:dyDescent="0.3">
      <c r="A155" s="18"/>
      <c r="B155" s="113"/>
      <c r="C155" s="106"/>
      <c r="D155" s="29"/>
    </row>
    <row r="156" spans="1:4" x14ac:dyDescent="0.3">
      <c r="A156" s="18"/>
      <c r="B156" s="113"/>
      <c r="C156" s="106"/>
      <c r="D156" s="29"/>
    </row>
    <row r="157" spans="1:4" x14ac:dyDescent="0.3">
      <c r="A157" s="18"/>
      <c r="B157" s="113"/>
      <c r="C157" s="106"/>
      <c r="D157" s="29"/>
    </row>
    <row r="158" spans="1:4" x14ac:dyDescent="0.3">
      <c r="A158" s="18"/>
      <c r="B158" s="113"/>
      <c r="C158" s="106"/>
      <c r="D158" s="29"/>
    </row>
    <row r="159" spans="1:4" x14ac:dyDescent="0.3">
      <c r="A159" s="18"/>
      <c r="B159" s="113"/>
      <c r="C159" s="106"/>
      <c r="D159" s="29"/>
    </row>
    <row r="160" spans="1:4" x14ac:dyDescent="0.3">
      <c r="A160" s="18"/>
      <c r="B160" s="113"/>
      <c r="C160" s="106"/>
      <c r="D160" s="29"/>
    </row>
    <row r="161" spans="1:4" x14ac:dyDescent="0.3">
      <c r="A161" s="18"/>
      <c r="B161" s="113"/>
      <c r="C161" s="106"/>
      <c r="D161" s="29"/>
    </row>
    <row r="162" spans="1:4" x14ac:dyDescent="0.3">
      <c r="A162" s="18"/>
      <c r="B162" s="113"/>
      <c r="C162" s="106"/>
      <c r="D162" s="29"/>
    </row>
    <row r="163" spans="1:4" x14ac:dyDescent="0.3">
      <c r="A163" s="18"/>
      <c r="B163" s="113"/>
      <c r="C163" s="106"/>
      <c r="D163" s="29"/>
    </row>
    <row r="164" spans="1:4" x14ac:dyDescent="0.3">
      <c r="A164" s="18"/>
      <c r="B164" s="113"/>
      <c r="C164" s="106"/>
      <c r="D164" s="29"/>
    </row>
    <row r="165" spans="1:4" x14ac:dyDescent="0.3">
      <c r="A165" s="18"/>
      <c r="B165" s="113"/>
      <c r="C165" s="106"/>
      <c r="D165" s="29"/>
    </row>
    <row r="166" spans="1:4" x14ac:dyDescent="0.3">
      <c r="A166" s="18"/>
      <c r="B166" s="113"/>
      <c r="C166" s="106"/>
      <c r="D166" s="29"/>
    </row>
    <row r="167" spans="1:4" x14ac:dyDescent="0.3">
      <c r="A167" s="18"/>
      <c r="B167" s="113"/>
      <c r="C167" s="106"/>
      <c r="D167" s="29"/>
    </row>
    <row r="168" spans="1:4" x14ac:dyDescent="0.3">
      <c r="A168" s="18"/>
      <c r="B168" s="113"/>
      <c r="C168" s="106"/>
      <c r="D168" s="29"/>
    </row>
    <row r="169" spans="1:4" x14ac:dyDescent="0.3">
      <c r="A169" s="18"/>
      <c r="B169" s="113"/>
      <c r="C169" s="106"/>
      <c r="D169" s="29"/>
    </row>
    <row r="170" spans="1:4" x14ac:dyDescent="0.3">
      <c r="A170" s="18"/>
      <c r="B170" s="113"/>
      <c r="C170" s="106"/>
      <c r="D170" s="29"/>
    </row>
    <row r="171" spans="1:4" x14ac:dyDescent="0.3">
      <c r="A171" s="18"/>
      <c r="B171" s="113"/>
      <c r="C171" s="106"/>
      <c r="D171" s="29"/>
    </row>
    <row r="172" spans="1:4" x14ac:dyDescent="0.3">
      <c r="A172" s="18"/>
      <c r="B172" s="113"/>
      <c r="C172" s="106"/>
      <c r="D172" s="29"/>
    </row>
    <row r="173" spans="1:4" x14ac:dyDescent="0.3">
      <c r="A173" s="18"/>
      <c r="B173" s="113"/>
      <c r="C173" s="106"/>
      <c r="D173" s="29"/>
    </row>
    <row r="174" spans="1:4" x14ac:dyDescent="0.3">
      <c r="A174" s="18"/>
      <c r="B174" s="113"/>
      <c r="C174" s="106"/>
      <c r="D174" s="29"/>
    </row>
    <row r="175" spans="1:4" x14ac:dyDescent="0.3">
      <c r="A175" s="18"/>
      <c r="B175" s="113"/>
      <c r="C175" s="106"/>
      <c r="D175" s="29"/>
    </row>
    <row r="176" spans="1:4" x14ac:dyDescent="0.3">
      <c r="A176" s="18"/>
      <c r="B176" s="113"/>
      <c r="C176" s="106"/>
      <c r="D176" s="29"/>
    </row>
    <row r="177" spans="1:4" x14ac:dyDescent="0.3">
      <c r="A177" s="18"/>
      <c r="B177" s="113"/>
      <c r="C177" s="106"/>
      <c r="D177" s="29"/>
    </row>
    <row r="178" spans="1:4" x14ac:dyDescent="0.3">
      <c r="A178" s="18"/>
      <c r="B178" s="113"/>
      <c r="C178" s="106"/>
      <c r="D178" s="29"/>
    </row>
    <row r="179" spans="1:4" x14ac:dyDescent="0.3">
      <c r="A179" s="18"/>
      <c r="B179" s="113"/>
      <c r="C179" s="106"/>
      <c r="D179" s="29"/>
    </row>
    <row r="180" spans="1:4" x14ac:dyDescent="0.3">
      <c r="A180" s="18"/>
      <c r="B180" s="113"/>
      <c r="C180" s="106"/>
      <c r="D180" s="29"/>
    </row>
    <row r="181" spans="1:4" x14ac:dyDescent="0.3">
      <c r="A181" s="18"/>
      <c r="B181" s="113"/>
      <c r="C181" s="106"/>
      <c r="D181" s="29"/>
    </row>
    <row r="182" spans="1:4" x14ac:dyDescent="0.3">
      <c r="A182" s="18"/>
      <c r="B182" s="113"/>
      <c r="C182" s="106"/>
      <c r="D182" s="29"/>
    </row>
    <row r="183" spans="1:4" x14ac:dyDescent="0.3">
      <c r="A183" s="18"/>
      <c r="B183" s="113"/>
      <c r="C183" s="106"/>
      <c r="D183" s="29"/>
    </row>
    <row r="184" spans="1:4" x14ac:dyDescent="0.3">
      <c r="A184" s="18"/>
      <c r="B184" s="113"/>
      <c r="C184" s="106"/>
      <c r="D184" s="29"/>
    </row>
    <row r="185" spans="1:4" x14ac:dyDescent="0.3">
      <c r="A185" s="18"/>
      <c r="B185" s="113"/>
      <c r="C185" s="106"/>
      <c r="D185" s="29"/>
    </row>
    <row r="186" spans="1:4" x14ac:dyDescent="0.3">
      <c r="A186" s="18"/>
      <c r="B186" s="113"/>
      <c r="C186" s="106"/>
      <c r="D186" s="29"/>
    </row>
    <row r="187" spans="1:4" x14ac:dyDescent="0.3">
      <c r="A187" s="18"/>
      <c r="B187" s="113"/>
      <c r="C187" s="106"/>
      <c r="D187" s="29"/>
    </row>
    <row r="188" spans="1:4" x14ac:dyDescent="0.3">
      <c r="A188" s="18"/>
      <c r="B188" s="113"/>
      <c r="C188" s="106"/>
      <c r="D188" s="29"/>
    </row>
    <row r="189" spans="1:4" x14ac:dyDescent="0.3">
      <c r="A189" s="18"/>
      <c r="B189" s="113"/>
      <c r="C189" s="106"/>
      <c r="D189" s="29"/>
    </row>
    <row r="190" spans="1:4" x14ac:dyDescent="0.3">
      <c r="A190" s="18"/>
      <c r="B190" s="113"/>
      <c r="C190" s="106"/>
      <c r="D190" s="29"/>
    </row>
    <row r="191" spans="1:4" x14ac:dyDescent="0.3">
      <c r="A191" s="18"/>
      <c r="B191" s="113"/>
      <c r="C191" s="106"/>
      <c r="D191" s="29"/>
    </row>
    <row r="192" spans="1:4" x14ac:dyDescent="0.3">
      <c r="A192" s="18"/>
      <c r="B192" s="113"/>
      <c r="C192" s="106"/>
      <c r="D192" s="29"/>
    </row>
    <row r="193" spans="1:4" x14ac:dyDescent="0.3">
      <c r="A193" s="18"/>
      <c r="B193" s="113"/>
      <c r="C193" s="106"/>
      <c r="D193" s="29"/>
    </row>
    <row r="194" spans="1:4" x14ac:dyDescent="0.3">
      <c r="A194" s="18"/>
      <c r="B194" s="113"/>
      <c r="C194" s="106"/>
      <c r="D194" s="29"/>
    </row>
    <row r="195" spans="1:4" x14ac:dyDescent="0.3">
      <c r="A195" s="18"/>
      <c r="B195" s="113"/>
      <c r="C195" s="106"/>
      <c r="D195" s="29"/>
    </row>
    <row r="196" spans="1:4" x14ac:dyDescent="0.3">
      <c r="A196" s="18"/>
      <c r="B196" s="113"/>
      <c r="C196" s="106"/>
      <c r="D196" s="29"/>
    </row>
    <row r="197" spans="1:4" x14ac:dyDescent="0.3">
      <c r="A197" s="18"/>
      <c r="B197" s="113"/>
      <c r="C197" s="106"/>
      <c r="D197" s="29"/>
    </row>
    <row r="198" spans="1:4" x14ac:dyDescent="0.3">
      <c r="A198" s="18"/>
      <c r="B198" s="113"/>
      <c r="C198" s="106"/>
      <c r="D198" s="29"/>
    </row>
    <row r="199" spans="1:4" x14ac:dyDescent="0.3">
      <c r="A199" s="18"/>
      <c r="B199" s="113"/>
      <c r="C199" s="106"/>
      <c r="D199" s="29"/>
    </row>
    <row r="200" spans="1:4" x14ac:dyDescent="0.3">
      <c r="A200" s="18"/>
      <c r="B200" s="113"/>
      <c r="C200" s="106"/>
      <c r="D200" s="29"/>
    </row>
    <row r="201" spans="1:4" x14ac:dyDescent="0.3">
      <c r="A201" s="18"/>
      <c r="B201" s="113"/>
      <c r="C201" s="106"/>
      <c r="D201" s="29"/>
    </row>
    <row r="202" spans="1:4" x14ac:dyDescent="0.3">
      <c r="A202" s="18"/>
      <c r="B202" s="113"/>
      <c r="C202" s="106"/>
      <c r="D202" s="29"/>
    </row>
    <row r="203" spans="1:4" x14ac:dyDescent="0.3">
      <c r="A203" s="18"/>
      <c r="B203" s="113"/>
      <c r="C203" s="106"/>
      <c r="D203" s="29"/>
    </row>
    <row r="204" spans="1:4" x14ac:dyDescent="0.3">
      <c r="A204" s="18"/>
      <c r="B204" s="113"/>
      <c r="C204" s="106"/>
      <c r="D204" s="29"/>
    </row>
    <row r="205" spans="1:4" x14ac:dyDescent="0.3">
      <c r="A205" s="18"/>
      <c r="B205" s="113"/>
      <c r="C205" s="106"/>
      <c r="D205" s="29"/>
    </row>
    <row r="206" spans="1:4" x14ac:dyDescent="0.3">
      <c r="A206" s="18"/>
      <c r="B206" s="113"/>
      <c r="C206" s="106"/>
      <c r="D206" s="29"/>
    </row>
    <row r="207" spans="1:4" x14ac:dyDescent="0.3">
      <c r="A207" s="18"/>
      <c r="B207" s="113"/>
      <c r="C207" s="106"/>
      <c r="D207" s="29"/>
    </row>
    <row r="208" spans="1:4" x14ac:dyDescent="0.3">
      <c r="D208" s="29"/>
    </row>
    <row r="209" spans="4:4" x14ac:dyDescent="0.3">
      <c r="D209" s="29"/>
    </row>
    <row r="210" spans="4:4" x14ac:dyDescent="0.3">
      <c r="D210" s="29"/>
    </row>
    <row r="211" spans="4:4" x14ac:dyDescent="0.3">
      <c r="D211" s="29"/>
    </row>
    <row r="212" spans="4:4" x14ac:dyDescent="0.3">
      <c r="D212" s="29"/>
    </row>
    <row r="213" spans="4:4" x14ac:dyDescent="0.3">
      <c r="D213" s="29"/>
    </row>
    <row r="214" spans="4:4" x14ac:dyDescent="0.3">
      <c r="D214" s="29"/>
    </row>
    <row r="215" spans="4:4" x14ac:dyDescent="0.3">
      <c r="D215" s="29"/>
    </row>
    <row r="216" spans="4:4" x14ac:dyDescent="0.3">
      <c r="D216" s="29"/>
    </row>
    <row r="217" spans="4:4" x14ac:dyDescent="0.3">
      <c r="D217" s="29"/>
    </row>
    <row r="218" spans="4:4" x14ac:dyDescent="0.3">
      <c r="D218" s="29"/>
    </row>
    <row r="219" spans="4:4" x14ac:dyDescent="0.3">
      <c r="D219" s="29"/>
    </row>
    <row r="220" spans="4:4" x14ac:dyDescent="0.3">
      <c r="D220" s="29"/>
    </row>
    <row r="221" spans="4:4" x14ac:dyDescent="0.3">
      <c r="D221" s="29"/>
    </row>
    <row r="222" spans="4:4" x14ac:dyDescent="0.3">
      <c r="D222" s="29"/>
    </row>
    <row r="223" spans="4:4" x14ac:dyDescent="0.3">
      <c r="D223" s="29"/>
    </row>
    <row r="224" spans="4:4" x14ac:dyDescent="0.3">
      <c r="D224" s="29"/>
    </row>
    <row r="225" spans="4:4" x14ac:dyDescent="0.3">
      <c r="D225" s="29"/>
    </row>
    <row r="226" spans="4:4" x14ac:dyDescent="0.3">
      <c r="D226" s="29"/>
    </row>
    <row r="227" spans="4:4" x14ac:dyDescent="0.3">
      <c r="D227" s="29"/>
    </row>
    <row r="228" spans="4:4" x14ac:dyDescent="0.3">
      <c r="D228" s="29"/>
    </row>
    <row r="229" spans="4:4" x14ac:dyDescent="0.3">
      <c r="D229" s="29"/>
    </row>
    <row r="230" spans="4:4" x14ac:dyDescent="0.3">
      <c r="D230" s="29"/>
    </row>
    <row r="231" spans="4:4" x14ac:dyDescent="0.3">
      <c r="D231" s="29"/>
    </row>
    <row r="232" spans="4:4" x14ac:dyDescent="0.3">
      <c r="D232" s="29"/>
    </row>
    <row r="233" spans="4:4" x14ac:dyDescent="0.3">
      <c r="D233" s="29"/>
    </row>
    <row r="234" spans="4:4" x14ac:dyDescent="0.3">
      <c r="D234" s="29"/>
    </row>
    <row r="235" spans="4:4" x14ac:dyDescent="0.3">
      <c r="D235" s="29"/>
    </row>
    <row r="236" spans="4:4" x14ac:dyDescent="0.3">
      <c r="D236" s="29"/>
    </row>
    <row r="237" spans="4:4" x14ac:dyDescent="0.3">
      <c r="D237" s="29"/>
    </row>
    <row r="238" spans="4:4" x14ac:dyDescent="0.3">
      <c r="D238" s="29"/>
    </row>
    <row r="239" spans="4:4" x14ac:dyDescent="0.3">
      <c r="D239" s="29"/>
    </row>
    <row r="240" spans="4:4" x14ac:dyDescent="0.3">
      <c r="D240" s="29"/>
    </row>
    <row r="241" spans="4:4" x14ac:dyDescent="0.3">
      <c r="D241" s="29"/>
    </row>
    <row r="242" spans="4:4" x14ac:dyDescent="0.3">
      <c r="D242" s="29"/>
    </row>
    <row r="243" spans="4:4" x14ac:dyDescent="0.3">
      <c r="D243" s="29"/>
    </row>
    <row r="244" spans="4:4" x14ac:dyDescent="0.3">
      <c r="D244" s="29"/>
    </row>
    <row r="245" spans="4:4" x14ac:dyDescent="0.3">
      <c r="D245" s="29"/>
    </row>
    <row r="246" spans="4:4" x14ac:dyDescent="0.3">
      <c r="D246" s="29"/>
    </row>
    <row r="247" spans="4:4" x14ac:dyDescent="0.3">
      <c r="D247" s="29"/>
    </row>
    <row r="248" spans="4:4" x14ac:dyDescent="0.3">
      <c r="D248" s="29"/>
    </row>
    <row r="249" spans="4:4" x14ac:dyDescent="0.3">
      <c r="D249" s="29"/>
    </row>
    <row r="250" spans="4:4" x14ac:dyDescent="0.3">
      <c r="D250" s="29"/>
    </row>
    <row r="251" spans="4:4" x14ac:dyDescent="0.3">
      <c r="D251" s="29"/>
    </row>
    <row r="252" spans="4:4" x14ac:dyDescent="0.3">
      <c r="D252" s="29"/>
    </row>
    <row r="253" spans="4:4" x14ac:dyDescent="0.3">
      <c r="D253" s="29"/>
    </row>
    <row r="254" spans="4:4" x14ac:dyDescent="0.3">
      <c r="D254" s="29"/>
    </row>
    <row r="255" spans="4:4" x14ac:dyDescent="0.3">
      <c r="D255" s="29"/>
    </row>
    <row r="256" spans="4:4" x14ac:dyDescent="0.3">
      <c r="D256" s="29"/>
    </row>
    <row r="257" spans="4:4" x14ac:dyDescent="0.3">
      <c r="D257" s="29"/>
    </row>
    <row r="258" spans="4:4" x14ac:dyDescent="0.3">
      <c r="D258" s="29"/>
    </row>
    <row r="259" spans="4:4" x14ac:dyDescent="0.3">
      <c r="D259" s="29"/>
    </row>
    <row r="260" spans="4:4" x14ac:dyDescent="0.3">
      <c r="D260" s="29"/>
    </row>
    <row r="261" spans="4:4" x14ac:dyDescent="0.3">
      <c r="D261" s="29"/>
    </row>
    <row r="262" spans="4:4" x14ac:dyDescent="0.3">
      <c r="D262" s="29"/>
    </row>
    <row r="263" spans="4:4" x14ac:dyDescent="0.3">
      <c r="D263" s="29"/>
    </row>
    <row r="264" spans="4:4" x14ac:dyDescent="0.3">
      <c r="D264" s="29"/>
    </row>
    <row r="265" spans="4:4" x14ac:dyDescent="0.3">
      <c r="D265" s="29"/>
    </row>
    <row r="266" spans="4:4" x14ac:dyDescent="0.3">
      <c r="D266" s="29"/>
    </row>
    <row r="267" spans="4:4" x14ac:dyDescent="0.3">
      <c r="D267" s="29"/>
    </row>
    <row r="268" spans="4:4" x14ac:dyDescent="0.3">
      <c r="D268" s="29"/>
    </row>
    <row r="269" spans="4:4" x14ac:dyDescent="0.3">
      <c r="D269" s="29"/>
    </row>
    <row r="270" spans="4:4" x14ac:dyDescent="0.3">
      <c r="D270" s="29"/>
    </row>
    <row r="271" spans="4:4" x14ac:dyDescent="0.3">
      <c r="D271" s="29"/>
    </row>
    <row r="272" spans="4:4" x14ac:dyDescent="0.3">
      <c r="D272" s="29"/>
    </row>
    <row r="273" spans="4:4" x14ac:dyDescent="0.3">
      <c r="D273" s="29"/>
    </row>
    <row r="274" spans="4:4" x14ac:dyDescent="0.3">
      <c r="D274" s="29"/>
    </row>
    <row r="275" spans="4:4" x14ac:dyDescent="0.3">
      <c r="D275" s="29"/>
    </row>
    <row r="276" spans="4:4" x14ac:dyDescent="0.3">
      <c r="D276" s="29"/>
    </row>
    <row r="277" spans="4:4" x14ac:dyDescent="0.3">
      <c r="D277" s="29"/>
    </row>
    <row r="278" spans="4:4" x14ac:dyDescent="0.3">
      <c r="D278" s="29"/>
    </row>
    <row r="279" spans="4:4" x14ac:dyDescent="0.3">
      <c r="D279" s="29"/>
    </row>
    <row r="280" spans="4:4" x14ac:dyDescent="0.3">
      <c r="D280" s="29"/>
    </row>
    <row r="281" spans="4:4" x14ac:dyDescent="0.3">
      <c r="D281" s="29"/>
    </row>
    <row r="282" spans="4:4" x14ac:dyDescent="0.3">
      <c r="D282" s="29"/>
    </row>
    <row r="283" spans="4:4" x14ac:dyDescent="0.3">
      <c r="D283" s="29"/>
    </row>
    <row r="284" spans="4:4" x14ac:dyDescent="0.3">
      <c r="D284" s="29"/>
    </row>
    <row r="285" spans="4:4" x14ac:dyDescent="0.3">
      <c r="D285" s="29"/>
    </row>
    <row r="286" spans="4:4" x14ac:dyDescent="0.3">
      <c r="D286" s="29"/>
    </row>
    <row r="287" spans="4:4" x14ac:dyDescent="0.3">
      <c r="D287" s="29"/>
    </row>
    <row r="288" spans="4:4" x14ac:dyDescent="0.3">
      <c r="D288" s="29"/>
    </row>
    <row r="289" spans="4:4" x14ac:dyDescent="0.3">
      <c r="D289" s="29"/>
    </row>
    <row r="290" spans="4:4" x14ac:dyDescent="0.3">
      <c r="D290" s="29"/>
    </row>
    <row r="291" spans="4:4" x14ac:dyDescent="0.3">
      <c r="D291" s="29"/>
    </row>
    <row r="292" spans="4:4" x14ac:dyDescent="0.3">
      <c r="D292" s="29"/>
    </row>
    <row r="293" spans="4:4" x14ac:dyDescent="0.3">
      <c r="D293" s="29"/>
    </row>
    <row r="294" spans="4:4" x14ac:dyDescent="0.3">
      <c r="D294" s="29"/>
    </row>
    <row r="295" spans="4:4" x14ac:dyDescent="0.3">
      <c r="D295" s="29"/>
    </row>
    <row r="296" spans="4:4" x14ac:dyDescent="0.3">
      <c r="D296" s="29"/>
    </row>
    <row r="297" spans="4:4" x14ac:dyDescent="0.3">
      <c r="D297" s="29"/>
    </row>
    <row r="298" spans="4:4" x14ac:dyDescent="0.3">
      <c r="D298" s="29"/>
    </row>
    <row r="299" spans="4:4" x14ac:dyDescent="0.3">
      <c r="D299" s="29"/>
    </row>
    <row r="300" spans="4:4" x14ac:dyDescent="0.3">
      <c r="D300" s="29"/>
    </row>
    <row r="301" spans="4:4" x14ac:dyDescent="0.3">
      <c r="D301" s="29"/>
    </row>
    <row r="302" spans="4:4" x14ac:dyDescent="0.3">
      <c r="D302" s="29"/>
    </row>
    <row r="303" spans="4:4" x14ac:dyDescent="0.3">
      <c r="D303" s="29"/>
    </row>
    <row r="304" spans="4:4" x14ac:dyDescent="0.3">
      <c r="D304" s="29"/>
    </row>
    <row r="305" spans="4:4" x14ac:dyDescent="0.3">
      <c r="D305" s="29"/>
    </row>
    <row r="306" spans="4:4" x14ac:dyDescent="0.3">
      <c r="D306" s="29"/>
    </row>
    <row r="307" spans="4:4" x14ac:dyDescent="0.3">
      <c r="D307" s="29"/>
    </row>
    <row r="308" spans="4:4" x14ac:dyDescent="0.3">
      <c r="D308" s="29"/>
    </row>
    <row r="309" spans="4:4" x14ac:dyDescent="0.3">
      <c r="D309" s="29"/>
    </row>
    <row r="310" spans="4:4" x14ac:dyDescent="0.3">
      <c r="D310" s="29"/>
    </row>
    <row r="311" spans="4:4" x14ac:dyDescent="0.3">
      <c r="D311" s="29"/>
    </row>
    <row r="312" spans="4:4" x14ac:dyDescent="0.3">
      <c r="D312" s="29"/>
    </row>
    <row r="313" spans="4:4" x14ac:dyDescent="0.3">
      <c r="D313" s="29"/>
    </row>
    <row r="314" spans="4:4" x14ac:dyDescent="0.3">
      <c r="D314" s="29"/>
    </row>
    <row r="315" spans="4:4" x14ac:dyDescent="0.3">
      <c r="D315" s="29"/>
    </row>
    <row r="316" spans="4:4" x14ac:dyDescent="0.3">
      <c r="D316" s="29"/>
    </row>
    <row r="317" spans="4:4" x14ac:dyDescent="0.3">
      <c r="D317" s="29"/>
    </row>
    <row r="318" spans="4:4" x14ac:dyDescent="0.3">
      <c r="D318" s="29"/>
    </row>
    <row r="319" spans="4:4" x14ac:dyDescent="0.3">
      <c r="D319" s="29"/>
    </row>
    <row r="320" spans="4:4" x14ac:dyDescent="0.3">
      <c r="D320" s="29"/>
    </row>
    <row r="321" spans="4:4" x14ac:dyDescent="0.3">
      <c r="D321" s="29"/>
    </row>
    <row r="322" spans="4:4" x14ac:dyDescent="0.3">
      <c r="D322" s="29"/>
    </row>
    <row r="323" spans="4:4" x14ac:dyDescent="0.3">
      <c r="D323" s="29"/>
    </row>
    <row r="324" spans="4:4" x14ac:dyDescent="0.3">
      <c r="D324" s="29"/>
    </row>
    <row r="325" spans="4:4" x14ac:dyDescent="0.3">
      <c r="D325" s="29"/>
    </row>
    <row r="326" spans="4:4" x14ac:dyDescent="0.3">
      <c r="D326" s="29"/>
    </row>
    <row r="327" spans="4:4" x14ac:dyDescent="0.3">
      <c r="D327" s="29"/>
    </row>
    <row r="328" spans="4:4" x14ac:dyDescent="0.3">
      <c r="D328" s="29"/>
    </row>
    <row r="329" spans="4:4" x14ac:dyDescent="0.3">
      <c r="D329" s="29"/>
    </row>
    <row r="330" spans="4:4" x14ac:dyDescent="0.3">
      <c r="D330" s="29"/>
    </row>
    <row r="331" spans="4:4" x14ac:dyDescent="0.3">
      <c r="D331" s="29"/>
    </row>
    <row r="332" spans="4:4" x14ac:dyDescent="0.3">
      <c r="D332" s="29"/>
    </row>
    <row r="333" spans="4:4" x14ac:dyDescent="0.3">
      <c r="D333" s="29"/>
    </row>
    <row r="334" spans="4:4" x14ac:dyDescent="0.3">
      <c r="D334" s="29"/>
    </row>
    <row r="335" spans="4:4" x14ac:dyDescent="0.3">
      <c r="D335" s="29"/>
    </row>
    <row r="336" spans="4:4" x14ac:dyDescent="0.3">
      <c r="D336" s="29"/>
    </row>
    <row r="337" spans="4:4" x14ac:dyDescent="0.3">
      <c r="D337" s="29"/>
    </row>
    <row r="338" spans="4:4" x14ac:dyDescent="0.3">
      <c r="D338" s="29"/>
    </row>
    <row r="339" spans="4:4" x14ac:dyDescent="0.3">
      <c r="D339" s="29"/>
    </row>
    <row r="340" spans="4:4" x14ac:dyDescent="0.3">
      <c r="D340" s="29"/>
    </row>
    <row r="341" spans="4:4" x14ac:dyDescent="0.3">
      <c r="D341" s="29"/>
    </row>
    <row r="342" spans="4:4" x14ac:dyDescent="0.3">
      <c r="D342" s="29"/>
    </row>
    <row r="343" spans="4:4" x14ac:dyDescent="0.3">
      <c r="D343" s="29"/>
    </row>
    <row r="344" spans="4:4" x14ac:dyDescent="0.3">
      <c r="D344" s="29"/>
    </row>
    <row r="345" spans="4:4" x14ac:dyDescent="0.3">
      <c r="D345" s="29"/>
    </row>
    <row r="346" spans="4:4" x14ac:dyDescent="0.3">
      <c r="D346" s="29"/>
    </row>
    <row r="347" spans="4:4" x14ac:dyDescent="0.3">
      <c r="D347" s="29"/>
    </row>
    <row r="348" spans="4:4" x14ac:dyDescent="0.3">
      <c r="D348" s="29"/>
    </row>
    <row r="349" spans="4:4" x14ac:dyDescent="0.3">
      <c r="D349" s="29"/>
    </row>
    <row r="350" spans="4:4" x14ac:dyDescent="0.3">
      <c r="D350" s="29"/>
    </row>
    <row r="351" spans="4:4" x14ac:dyDescent="0.3">
      <c r="D351" s="29"/>
    </row>
    <row r="352" spans="4:4" x14ac:dyDescent="0.3">
      <c r="D352" s="29"/>
    </row>
    <row r="353" spans="4:4" x14ac:dyDescent="0.3">
      <c r="D353" s="29"/>
    </row>
    <row r="354" spans="4:4" x14ac:dyDescent="0.3">
      <c r="D354" s="29"/>
    </row>
    <row r="355" spans="4:4" x14ac:dyDescent="0.3">
      <c r="D355" s="29"/>
    </row>
    <row r="356" spans="4:4" x14ac:dyDescent="0.3">
      <c r="D356" s="29"/>
    </row>
    <row r="357" spans="4:4" x14ac:dyDescent="0.3">
      <c r="D357" s="29"/>
    </row>
    <row r="358" spans="4:4" x14ac:dyDescent="0.3">
      <c r="D358" s="29"/>
    </row>
    <row r="359" spans="4:4" x14ac:dyDescent="0.3">
      <c r="D359" s="29"/>
    </row>
    <row r="360" spans="4:4" x14ac:dyDescent="0.3">
      <c r="D360" s="29"/>
    </row>
    <row r="361" spans="4:4" x14ac:dyDescent="0.3">
      <c r="D361" s="29"/>
    </row>
    <row r="362" spans="4:4" x14ac:dyDescent="0.3">
      <c r="D362" s="29"/>
    </row>
    <row r="363" spans="4:4" x14ac:dyDescent="0.3">
      <c r="D363" s="29"/>
    </row>
    <row r="364" spans="4:4" x14ac:dyDescent="0.3">
      <c r="D364" s="29"/>
    </row>
    <row r="365" spans="4:4" x14ac:dyDescent="0.3">
      <c r="D365" s="29"/>
    </row>
    <row r="366" spans="4:4" x14ac:dyDescent="0.3">
      <c r="D366" s="29"/>
    </row>
    <row r="367" spans="4:4" x14ac:dyDescent="0.3">
      <c r="D367" s="29"/>
    </row>
    <row r="368" spans="4:4" x14ac:dyDescent="0.3">
      <c r="D368" s="29"/>
    </row>
    <row r="369" spans="4:4" x14ac:dyDescent="0.3">
      <c r="D369" s="29"/>
    </row>
    <row r="370" spans="4:4" x14ac:dyDescent="0.3">
      <c r="D370" s="29"/>
    </row>
    <row r="371" spans="4:4" x14ac:dyDescent="0.3">
      <c r="D371" s="29"/>
    </row>
    <row r="372" spans="4:4" x14ac:dyDescent="0.3">
      <c r="D372" s="29"/>
    </row>
    <row r="373" spans="4:4" x14ac:dyDescent="0.3">
      <c r="D373" s="29"/>
    </row>
    <row r="374" spans="4:4" x14ac:dyDescent="0.3">
      <c r="D374" s="29"/>
    </row>
    <row r="375" spans="4:4" x14ac:dyDescent="0.3">
      <c r="D375" s="29"/>
    </row>
    <row r="376" spans="4:4" x14ac:dyDescent="0.3">
      <c r="D376" s="29"/>
    </row>
    <row r="377" spans="4:4" x14ac:dyDescent="0.3">
      <c r="D377" s="29"/>
    </row>
    <row r="378" spans="4:4" x14ac:dyDescent="0.3">
      <c r="D378" s="29"/>
    </row>
    <row r="379" spans="4:4" x14ac:dyDescent="0.3">
      <c r="D379" s="29"/>
    </row>
    <row r="380" spans="4:4" x14ac:dyDescent="0.3">
      <c r="D380" s="29"/>
    </row>
    <row r="381" spans="4:4" x14ac:dyDescent="0.3">
      <c r="D381" s="29"/>
    </row>
    <row r="382" spans="4:4" x14ac:dyDescent="0.3">
      <c r="D382" s="29"/>
    </row>
    <row r="383" spans="4:4" x14ac:dyDescent="0.3">
      <c r="D383" s="29"/>
    </row>
    <row r="384" spans="4:4" x14ac:dyDescent="0.3">
      <c r="D384" s="29"/>
    </row>
    <row r="385" spans="4:4" x14ac:dyDescent="0.3">
      <c r="D385" s="29"/>
    </row>
    <row r="386" spans="4:4" x14ac:dyDescent="0.3">
      <c r="D386" s="29"/>
    </row>
    <row r="387" spans="4:4" x14ac:dyDescent="0.3">
      <c r="D387" s="29"/>
    </row>
    <row r="388" spans="4:4" x14ac:dyDescent="0.3">
      <c r="D388" s="29"/>
    </row>
    <row r="389" spans="4:4" x14ac:dyDescent="0.3">
      <c r="D389" s="29"/>
    </row>
    <row r="390" spans="4:4" x14ac:dyDescent="0.3">
      <c r="D390" s="29"/>
    </row>
    <row r="391" spans="4:4" x14ac:dyDescent="0.3">
      <c r="D391" s="29"/>
    </row>
    <row r="392" spans="4:4" x14ac:dyDescent="0.3">
      <c r="D392" s="29"/>
    </row>
    <row r="393" spans="4:4" x14ac:dyDescent="0.3">
      <c r="D393" s="29"/>
    </row>
    <row r="394" spans="4:4" x14ac:dyDescent="0.3">
      <c r="D394" s="29"/>
    </row>
    <row r="395" spans="4:4" x14ac:dyDescent="0.3">
      <c r="D395" s="29"/>
    </row>
    <row r="396" spans="4:4" x14ac:dyDescent="0.3">
      <c r="D396" s="29"/>
    </row>
    <row r="397" spans="4:4" x14ac:dyDescent="0.3">
      <c r="D397" s="29"/>
    </row>
    <row r="398" spans="4:4" x14ac:dyDescent="0.3">
      <c r="D398" s="29"/>
    </row>
    <row r="399" spans="4:4" x14ac:dyDescent="0.3">
      <c r="D399" s="29"/>
    </row>
    <row r="400" spans="4:4" x14ac:dyDescent="0.3">
      <c r="D400" s="29"/>
    </row>
    <row r="401" spans="4:4" x14ac:dyDescent="0.3">
      <c r="D401" s="29"/>
    </row>
    <row r="402" spans="4:4" x14ac:dyDescent="0.3">
      <c r="D402" s="29"/>
    </row>
    <row r="403" spans="4:4" x14ac:dyDescent="0.3">
      <c r="D403" s="29"/>
    </row>
    <row r="404" spans="4:4" x14ac:dyDescent="0.3">
      <c r="D404" s="29"/>
    </row>
    <row r="405" spans="4:4" x14ac:dyDescent="0.3">
      <c r="D405" s="29"/>
    </row>
    <row r="406" spans="4:4" x14ac:dyDescent="0.3">
      <c r="D406" s="29"/>
    </row>
    <row r="407" spans="4:4" x14ac:dyDescent="0.3">
      <c r="D407" s="29"/>
    </row>
    <row r="408" spans="4:4" x14ac:dyDescent="0.3">
      <c r="D408" s="29"/>
    </row>
    <row r="409" spans="4:4" x14ac:dyDescent="0.3">
      <c r="D409" s="29"/>
    </row>
    <row r="410" spans="4:4" x14ac:dyDescent="0.3">
      <c r="D410" s="29"/>
    </row>
    <row r="411" spans="4:4" x14ac:dyDescent="0.3">
      <c r="D411" s="29"/>
    </row>
    <row r="412" spans="4:4" x14ac:dyDescent="0.3">
      <c r="D412" s="29"/>
    </row>
    <row r="413" spans="4:4" x14ac:dyDescent="0.3">
      <c r="D413" s="29"/>
    </row>
    <row r="414" spans="4:4" x14ac:dyDescent="0.3">
      <c r="D414" s="29"/>
    </row>
    <row r="415" spans="4:4" x14ac:dyDescent="0.3">
      <c r="D415" s="29"/>
    </row>
    <row r="416" spans="4:4" x14ac:dyDescent="0.3">
      <c r="D416" s="29"/>
    </row>
    <row r="417" spans="4:4" x14ac:dyDescent="0.3">
      <c r="D417" s="29"/>
    </row>
    <row r="418" spans="4:4" x14ac:dyDescent="0.3">
      <c r="D418" s="29"/>
    </row>
    <row r="419" spans="4:4" x14ac:dyDescent="0.3">
      <c r="D419" s="29"/>
    </row>
    <row r="420" spans="4:4" x14ac:dyDescent="0.3">
      <c r="D420" s="29"/>
    </row>
    <row r="421" spans="4:4" x14ac:dyDescent="0.3">
      <c r="D421" s="29"/>
    </row>
    <row r="422" spans="4:4" x14ac:dyDescent="0.3">
      <c r="D422" s="29"/>
    </row>
    <row r="423" spans="4:4" x14ac:dyDescent="0.3">
      <c r="D423" s="29"/>
    </row>
    <row r="424" spans="4:4" x14ac:dyDescent="0.3">
      <c r="D424" s="29"/>
    </row>
    <row r="425" spans="4:4" x14ac:dyDescent="0.3">
      <c r="D425" s="29"/>
    </row>
    <row r="426" spans="4:4" x14ac:dyDescent="0.3">
      <c r="D426" s="29"/>
    </row>
    <row r="427" spans="4:4" x14ac:dyDescent="0.3">
      <c r="D427" s="29"/>
    </row>
    <row r="428" spans="4:4" x14ac:dyDescent="0.3">
      <c r="D428" s="29"/>
    </row>
    <row r="429" spans="4:4" x14ac:dyDescent="0.3">
      <c r="D429" s="29"/>
    </row>
    <row r="430" spans="4:4" x14ac:dyDescent="0.3">
      <c r="D430" s="29"/>
    </row>
    <row r="431" spans="4:4" x14ac:dyDescent="0.3">
      <c r="D431" s="29"/>
    </row>
    <row r="432" spans="4:4" x14ac:dyDescent="0.3">
      <c r="D432" s="29"/>
    </row>
    <row r="433" spans="4:4" x14ac:dyDescent="0.3">
      <c r="D433" s="29"/>
    </row>
    <row r="434" spans="4:4" x14ac:dyDescent="0.3">
      <c r="D434" s="29"/>
    </row>
    <row r="435" spans="4:4" x14ac:dyDescent="0.3">
      <c r="D435" s="29"/>
    </row>
    <row r="436" spans="4:4" x14ac:dyDescent="0.3">
      <c r="D436" s="29"/>
    </row>
    <row r="437" spans="4:4" x14ac:dyDescent="0.3">
      <c r="D437" s="29"/>
    </row>
    <row r="438" spans="4:4" x14ac:dyDescent="0.3">
      <c r="D438" s="29"/>
    </row>
    <row r="439" spans="4:4" x14ac:dyDescent="0.3">
      <c r="D439" s="29"/>
    </row>
    <row r="440" spans="4:4" x14ac:dyDescent="0.3">
      <c r="D440" s="29"/>
    </row>
    <row r="441" spans="4:4" x14ac:dyDescent="0.3">
      <c r="D441" s="29"/>
    </row>
    <row r="442" spans="4:4" x14ac:dyDescent="0.3">
      <c r="D442" s="29"/>
    </row>
    <row r="443" spans="4:4" x14ac:dyDescent="0.3">
      <c r="D443" s="29"/>
    </row>
    <row r="444" spans="4:4" x14ac:dyDescent="0.3">
      <c r="D444" s="29"/>
    </row>
    <row r="445" spans="4:4" x14ac:dyDescent="0.3">
      <c r="D445" s="29"/>
    </row>
    <row r="446" spans="4:4" x14ac:dyDescent="0.3">
      <c r="D446" s="29"/>
    </row>
    <row r="447" spans="4:4" x14ac:dyDescent="0.3">
      <c r="D447" s="29"/>
    </row>
    <row r="448" spans="4:4" x14ac:dyDescent="0.3">
      <c r="D448" s="29"/>
    </row>
    <row r="449" spans="4:4" x14ac:dyDescent="0.3">
      <c r="D449" s="29"/>
    </row>
    <row r="450" spans="4:4" x14ac:dyDescent="0.3">
      <c r="D450" s="29"/>
    </row>
    <row r="451" spans="4:4" x14ac:dyDescent="0.3">
      <c r="D451" s="29"/>
    </row>
    <row r="452" spans="4:4" x14ac:dyDescent="0.3">
      <c r="D452" s="29"/>
    </row>
    <row r="453" spans="4:4" x14ac:dyDescent="0.3">
      <c r="D453" s="29"/>
    </row>
    <row r="454" spans="4:4" x14ac:dyDescent="0.3">
      <c r="D454" s="29"/>
    </row>
    <row r="455" spans="4:4" x14ac:dyDescent="0.3">
      <c r="D455" s="29"/>
    </row>
    <row r="456" spans="4:4" x14ac:dyDescent="0.3">
      <c r="D456" s="29"/>
    </row>
    <row r="457" spans="4:4" x14ac:dyDescent="0.3">
      <c r="D457" s="29"/>
    </row>
    <row r="458" spans="4:4" x14ac:dyDescent="0.3">
      <c r="D458" s="29"/>
    </row>
    <row r="459" spans="4:4" x14ac:dyDescent="0.3">
      <c r="D459" s="29"/>
    </row>
    <row r="460" spans="4:4" x14ac:dyDescent="0.3">
      <c r="D460" s="29"/>
    </row>
    <row r="461" spans="4:4" x14ac:dyDescent="0.3">
      <c r="D461" s="29"/>
    </row>
    <row r="462" spans="4:4" x14ac:dyDescent="0.3">
      <c r="D462" s="29"/>
    </row>
    <row r="463" spans="4:4" x14ac:dyDescent="0.3">
      <c r="D463" s="29"/>
    </row>
    <row r="464" spans="4:4" x14ac:dyDescent="0.3">
      <c r="D464" s="29"/>
    </row>
    <row r="465" spans="4:4" x14ac:dyDescent="0.3">
      <c r="D465" s="29"/>
    </row>
    <row r="466" spans="4:4" x14ac:dyDescent="0.3">
      <c r="D466" s="29"/>
    </row>
    <row r="467" spans="4:4" x14ac:dyDescent="0.3">
      <c r="D467" s="29"/>
    </row>
    <row r="468" spans="4:4" x14ac:dyDescent="0.3">
      <c r="D468" s="29"/>
    </row>
    <row r="469" spans="4:4" x14ac:dyDescent="0.3">
      <c r="D469" s="29"/>
    </row>
    <row r="470" spans="4:4" x14ac:dyDescent="0.3">
      <c r="D470" s="29"/>
    </row>
    <row r="471" spans="4:4" x14ac:dyDescent="0.3">
      <c r="D471" s="29"/>
    </row>
    <row r="472" spans="4:4" x14ac:dyDescent="0.3">
      <c r="D472" s="29"/>
    </row>
    <row r="473" spans="4:4" x14ac:dyDescent="0.3">
      <c r="D473" s="29"/>
    </row>
    <row r="474" spans="4:4" x14ac:dyDescent="0.3">
      <c r="D474" s="29"/>
    </row>
    <row r="475" spans="4:4" x14ac:dyDescent="0.3">
      <c r="D475" s="29"/>
    </row>
    <row r="476" spans="4:4" x14ac:dyDescent="0.3">
      <c r="D476" s="29"/>
    </row>
    <row r="477" spans="4:4" x14ac:dyDescent="0.3">
      <c r="D477" s="29"/>
    </row>
    <row r="478" spans="4:4" x14ac:dyDescent="0.3">
      <c r="D478" s="29"/>
    </row>
    <row r="479" spans="4:4" x14ac:dyDescent="0.3">
      <c r="D479" s="29"/>
    </row>
    <row r="480" spans="4:4" x14ac:dyDescent="0.3">
      <c r="D480" s="29"/>
    </row>
    <row r="481" spans="4:4" x14ac:dyDescent="0.3">
      <c r="D481" s="29"/>
    </row>
    <row r="482" spans="4:4" x14ac:dyDescent="0.3">
      <c r="D482" s="29"/>
    </row>
    <row r="483" spans="4:4" x14ac:dyDescent="0.3">
      <c r="D483" s="29"/>
    </row>
    <row r="484" spans="4:4" x14ac:dyDescent="0.3">
      <c r="D484" s="29"/>
    </row>
    <row r="485" spans="4:4" x14ac:dyDescent="0.3">
      <c r="D485" s="29"/>
    </row>
    <row r="486" spans="4:4" x14ac:dyDescent="0.3">
      <c r="D486" s="29"/>
    </row>
    <row r="487" spans="4:4" x14ac:dyDescent="0.3">
      <c r="D487" s="29"/>
    </row>
    <row r="488" spans="4:4" x14ac:dyDescent="0.3">
      <c r="D488" s="29"/>
    </row>
    <row r="489" spans="4:4" x14ac:dyDescent="0.3">
      <c r="D489" s="29"/>
    </row>
    <row r="490" spans="4:4" x14ac:dyDescent="0.3">
      <c r="D490" s="29"/>
    </row>
    <row r="491" spans="4:4" x14ac:dyDescent="0.3">
      <c r="D491" s="29"/>
    </row>
    <row r="492" spans="4:4" x14ac:dyDescent="0.3">
      <c r="D492" s="29"/>
    </row>
    <row r="493" spans="4:4" x14ac:dyDescent="0.3">
      <c r="D493" s="29"/>
    </row>
    <row r="494" spans="4:4" x14ac:dyDescent="0.3">
      <c r="D494" s="29"/>
    </row>
    <row r="495" spans="4:4" x14ac:dyDescent="0.3">
      <c r="D495" s="29"/>
    </row>
    <row r="496" spans="4:4" x14ac:dyDescent="0.3">
      <c r="D496" s="29"/>
    </row>
    <row r="497" spans="4:4" x14ac:dyDescent="0.3">
      <c r="D497" s="29"/>
    </row>
    <row r="498" spans="4:4" x14ac:dyDescent="0.3">
      <c r="D498" s="29"/>
    </row>
    <row r="499" spans="4:4" x14ac:dyDescent="0.3">
      <c r="D499" s="29"/>
    </row>
    <row r="500" spans="4:4" x14ac:dyDescent="0.3">
      <c r="D500" s="29"/>
    </row>
    <row r="501" spans="4:4" x14ac:dyDescent="0.3">
      <c r="D501" s="29"/>
    </row>
    <row r="502" spans="4:4" x14ac:dyDescent="0.3">
      <c r="D502" s="29"/>
    </row>
    <row r="503" spans="4:4" x14ac:dyDescent="0.3">
      <c r="D503" s="29"/>
    </row>
    <row r="504" spans="4:4" x14ac:dyDescent="0.3">
      <c r="D504" s="29"/>
    </row>
    <row r="505" spans="4:4" x14ac:dyDescent="0.3">
      <c r="D505" s="29"/>
    </row>
    <row r="506" spans="4:4" x14ac:dyDescent="0.3">
      <c r="D506" s="29"/>
    </row>
    <row r="507" spans="4:4" x14ac:dyDescent="0.3">
      <c r="D507" s="29"/>
    </row>
    <row r="508" spans="4:4" x14ac:dyDescent="0.3">
      <c r="D508" s="29"/>
    </row>
    <row r="509" spans="4:4" x14ac:dyDescent="0.3">
      <c r="D509" s="29"/>
    </row>
  </sheetData>
  <sheetProtection formatCells="0" formatColumns="0" formatRows="0"/>
  <dataValidations count="3">
    <dataValidation type="list" allowBlank="1" showInputMessage="1" showErrorMessage="1" sqref="K44" xr:uid="{00000000-0002-0000-0200-000000000000}">
      <formula1>$R$1:$R$7</formula1>
    </dataValidation>
    <dataValidation type="list" allowBlank="1" showInputMessage="1" showErrorMessage="1" sqref="K45" xr:uid="{00000000-0002-0000-0200-000001000000}">
      <formula1>$R$1:$R$5</formula1>
    </dataValidation>
    <dataValidation type="list" allowBlank="1" showInputMessage="1" showErrorMessage="1" sqref="K46" xr:uid="{00000000-0002-0000-0200-000002000000}">
      <formula1>$R$1:$R$2</formula1>
    </dataValidation>
  </dataValidation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84"/>
  <sheetViews>
    <sheetView workbookViewId="0">
      <pane xSplit="4" ySplit="2" topLeftCell="H201" activePane="bottomRight" state="frozen"/>
      <selection pane="topRight" activeCell="E1" sqref="E1"/>
      <selection pane="bottomLeft" activeCell="A3" sqref="A3"/>
      <selection pane="bottomRight" activeCell="C197" sqref="C197"/>
    </sheetView>
  </sheetViews>
  <sheetFormatPr defaultRowHeight="15.05" x14ac:dyDescent="0.3"/>
  <cols>
    <col min="3" max="3" width="35.6640625" customWidth="1"/>
    <col min="5" max="18" width="15.6640625" customWidth="1"/>
    <col min="19" max="19" width="19.5546875" customWidth="1"/>
    <col min="20" max="20" width="13" customWidth="1"/>
  </cols>
  <sheetData>
    <row r="1" spans="1:20" x14ac:dyDescent="0.3">
      <c r="A1" t="s">
        <v>633</v>
      </c>
      <c r="C1" t="s">
        <v>116</v>
      </c>
      <c r="D1" t="s">
        <v>116</v>
      </c>
      <c r="E1" t="s">
        <v>23</v>
      </c>
      <c r="F1" t="s">
        <v>24</v>
      </c>
      <c r="G1" t="s">
        <v>25</v>
      </c>
      <c r="H1" t="s">
        <v>26</v>
      </c>
      <c r="I1" t="s">
        <v>27</v>
      </c>
      <c r="J1" t="s">
        <v>29</v>
      </c>
      <c r="K1" t="s">
        <v>31</v>
      </c>
      <c r="L1" t="s">
        <v>33</v>
      </c>
      <c r="M1" t="s">
        <v>34</v>
      </c>
      <c r="N1" t="s">
        <v>35</v>
      </c>
      <c r="O1" t="s">
        <v>38</v>
      </c>
      <c r="P1" t="s">
        <v>84</v>
      </c>
      <c r="Q1" t="s">
        <v>39</v>
      </c>
      <c r="R1" t="s">
        <v>40</v>
      </c>
      <c r="S1" t="s">
        <v>85</v>
      </c>
      <c r="T1" t="s">
        <v>43</v>
      </c>
    </row>
    <row r="2" spans="1:20" x14ac:dyDescent="0.3">
      <c r="E2">
        <v>53876</v>
      </c>
      <c r="F2">
        <v>53926</v>
      </c>
      <c r="G2">
        <v>53880</v>
      </c>
      <c r="H2">
        <v>53881</v>
      </c>
      <c r="I2">
        <v>53938</v>
      </c>
      <c r="J2">
        <v>53884</v>
      </c>
      <c r="K2">
        <v>53889</v>
      </c>
      <c r="L2">
        <v>53890</v>
      </c>
      <c r="M2">
        <v>53897</v>
      </c>
      <c r="N2">
        <v>53970</v>
      </c>
      <c r="O2">
        <v>53901</v>
      </c>
      <c r="P2">
        <v>53902</v>
      </c>
      <c r="Q2">
        <v>53923</v>
      </c>
      <c r="R2">
        <v>53908</v>
      </c>
      <c r="S2">
        <v>53913</v>
      </c>
    </row>
    <row r="3" spans="1:20" x14ac:dyDescent="0.3">
      <c r="B3">
        <v>4</v>
      </c>
      <c r="C3" t="s">
        <v>344</v>
      </c>
      <c r="D3" t="s">
        <v>117</v>
      </c>
    </row>
    <row r="4" spans="1:20" x14ac:dyDescent="0.3">
      <c r="B4">
        <v>5</v>
      </c>
      <c r="C4" t="s">
        <v>345</v>
      </c>
      <c r="D4" t="s">
        <v>118</v>
      </c>
    </row>
    <row r="5" spans="1:20" x14ac:dyDescent="0.3">
      <c r="B5">
        <v>6</v>
      </c>
      <c r="C5" t="s">
        <v>346</v>
      </c>
      <c r="D5" t="s">
        <v>119</v>
      </c>
    </row>
    <row r="6" spans="1:20" x14ac:dyDescent="0.3">
      <c r="B6">
        <v>7</v>
      </c>
      <c r="C6" t="s">
        <v>347</v>
      </c>
      <c r="D6" t="s">
        <v>120</v>
      </c>
    </row>
    <row r="7" spans="1:20" x14ac:dyDescent="0.3">
      <c r="B7">
        <v>9</v>
      </c>
      <c r="C7" t="s">
        <v>348</v>
      </c>
      <c r="D7" t="s">
        <v>121</v>
      </c>
    </row>
    <row r="8" spans="1:20" x14ac:dyDescent="0.3">
      <c r="B8">
        <v>11</v>
      </c>
      <c r="C8" t="s">
        <v>349</v>
      </c>
      <c r="D8" t="s">
        <v>122</v>
      </c>
    </row>
    <row r="9" spans="1:20" x14ac:dyDescent="0.3">
      <c r="B9">
        <v>12</v>
      </c>
      <c r="C9" t="s">
        <v>350</v>
      </c>
      <c r="D9" t="s">
        <v>123</v>
      </c>
      <c r="E9">
        <v>0</v>
      </c>
      <c r="F9">
        <v>0</v>
      </c>
      <c r="G9">
        <v>0</v>
      </c>
      <c r="H9">
        <v>0</v>
      </c>
      <c r="I9">
        <v>0</v>
      </c>
      <c r="J9">
        <v>0</v>
      </c>
      <c r="K9">
        <v>0</v>
      </c>
      <c r="L9">
        <v>0</v>
      </c>
      <c r="M9">
        <v>0</v>
      </c>
      <c r="N9">
        <v>0</v>
      </c>
      <c r="O9">
        <v>0</v>
      </c>
      <c r="P9">
        <v>0</v>
      </c>
      <c r="Q9">
        <v>0</v>
      </c>
      <c r="R9">
        <v>0</v>
      </c>
      <c r="S9">
        <v>0</v>
      </c>
      <c r="T9">
        <v>0</v>
      </c>
    </row>
    <row r="10" spans="1:20" x14ac:dyDescent="0.3">
      <c r="A10">
        <v>13</v>
      </c>
      <c r="B10">
        <v>13</v>
      </c>
      <c r="C10" t="s">
        <v>351</v>
      </c>
      <c r="D10" t="s">
        <v>124</v>
      </c>
      <c r="E10" s="205">
        <v>728345</v>
      </c>
      <c r="F10" s="205">
        <v>170475654</v>
      </c>
      <c r="G10" s="205">
        <v>96834363</v>
      </c>
      <c r="H10" s="205">
        <v>148198497</v>
      </c>
      <c r="I10">
        <v>0</v>
      </c>
      <c r="J10" s="205">
        <v>19001628</v>
      </c>
      <c r="K10">
        <v>0</v>
      </c>
      <c r="L10">
        <v>0</v>
      </c>
      <c r="M10">
        <v>0</v>
      </c>
      <c r="N10" s="205">
        <v>22225046</v>
      </c>
      <c r="O10" s="205">
        <v>291054000</v>
      </c>
      <c r="P10" s="205">
        <v>24562592</v>
      </c>
      <c r="Q10" s="205">
        <v>32862541</v>
      </c>
      <c r="R10" s="205">
        <v>11790789</v>
      </c>
      <c r="S10" s="205">
        <v>118949250</v>
      </c>
      <c r="T10">
        <v>0</v>
      </c>
    </row>
    <row r="11" spans="1:20" x14ac:dyDescent="0.3">
      <c r="A11">
        <v>14</v>
      </c>
      <c r="B11">
        <v>14</v>
      </c>
      <c r="C11" t="s">
        <v>352</v>
      </c>
      <c r="D11" t="s">
        <v>125</v>
      </c>
      <c r="E11" s="205">
        <v>194130</v>
      </c>
      <c r="F11" s="205">
        <v>69309586</v>
      </c>
      <c r="G11" s="205">
        <v>27046711</v>
      </c>
      <c r="H11" s="205">
        <v>40878524</v>
      </c>
      <c r="I11">
        <v>0</v>
      </c>
      <c r="J11" s="205">
        <v>11822493</v>
      </c>
      <c r="K11">
        <v>0</v>
      </c>
      <c r="L11">
        <v>0</v>
      </c>
      <c r="M11">
        <v>0</v>
      </c>
      <c r="N11" s="205">
        <v>2751156</v>
      </c>
      <c r="O11" s="205">
        <v>161607000</v>
      </c>
      <c r="P11" s="205">
        <v>9458053</v>
      </c>
      <c r="Q11" s="205">
        <v>17467143</v>
      </c>
      <c r="R11" s="205">
        <v>6251380</v>
      </c>
      <c r="S11" s="205">
        <v>19316772</v>
      </c>
      <c r="T11">
        <v>0</v>
      </c>
    </row>
    <row r="12" spans="1:20" x14ac:dyDescent="0.3">
      <c r="B12">
        <v>16</v>
      </c>
      <c r="C12" t="s">
        <v>353</v>
      </c>
      <c r="D12" t="s">
        <v>126</v>
      </c>
      <c r="E12">
        <v>0</v>
      </c>
      <c r="F12">
        <v>0</v>
      </c>
      <c r="G12">
        <v>0</v>
      </c>
      <c r="H12">
        <v>0</v>
      </c>
      <c r="I12">
        <v>0</v>
      </c>
      <c r="J12">
        <v>0</v>
      </c>
      <c r="K12">
        <v>0</v>
      </c>
      <c r="L12">
        <v>0</v>
      </c>
      <c r="M12">
        <v>0</v>
      </c>
      <c r="N12">
        <v>0</v>
      </c>
      <c r="O12">
        <v>0</v>
      </c>
      <c r="P12">
        <v>0</v>
      </c>
      <c r="Q12">
        <v>0</v>
      </c>
      <c r="R12">
        <v>0</v>
      </c>
      <c r="S12">
        <v>0</v>
      </c>
      <c r="T12">
        <v>0</v>
      </c>
    </row>
    <row r="13" spans="1:20" x14ac:dyDescent="0.3">
      <c r="B13">
        <v>17</v>
      </c>
      <c r="C13" t="s">
        <v>354</v>
      </c>
      <c r="D13" t="s">
        <v>127</v>
      </c>
    </row>
    <row r="14" spans="1:20" x14ac:dyDescent="0.3">
      <c r="B14">
        <v>19</v>
      </c>
      <c r="C14" t="s">
        <v>355</v>
      </c>
      <c r="D14" t="s">
        <v>128</v>
      </c>
    </row>
    <row r="15" spans="1:20" x14ac:dyDescent="0.3">
      <c r="B15">
        <v>20</v>
      </c>
      <c r="C15" t="s">
        <v>356</v>
      </c>
      <c r="D15" t="s">
        <v>129</v>
      </c>
    </row>
    <row r="16" spans="1:20" x14ac:dyDescent="0.3">
      <c r="B16">
        <v>21</v>
      </c>
      <c r="C16" t="s">
        <v>357</v>
      </c>
      <c r="D16" t="s">
        <v>130</v>
      </c>
    </row>
    <row r="17" spans="1:20" x14ac:dyDescent="0.3">
      <c r="B17">
        <v>22</v>
      </c>
      <c r="C17" t="s">
        <v>358</v>
      </c>
      <c r="D17" t="s">
        <v>131</v>
      </c>
    </row>
    <row r="18" spans="1:20" x14ac:dyDescent="0.3">
      <c r="B18">
        <v>23</v>
      </c>
      <c r="C18" t="s">
        <v>359</v>
      </c>
      <c r="D18" t="s">
        <v>132</v>
      </c>
    </row>
    <row r="19" spans="1:20" x14ac:dyDescent="0.3">
      <c r="B19">
        <v>31</v>
      </c>
      <c r="C19" t="s">
        <v>360</v>
      </c>
      <c r="D19" t="s">
        <v>133</v>
      </c>
    </row>
    <row r="20" spans="1:20" x14ac:dyDescent="0.3">
      <c r="A20">
        <v>32</v>
      </c>
      <c r="B20">
        <v>32</v>
      </c>
      <c r="C20" t="s">
        <v>86</v>
      </c>
      <c r="D20" t="s">
        <v>134</v>
      </c>
      <c r="E20">
        <v>0</v>
      </c>
      <c r="F20" s="205">
        <v>21532777</v>
      </c>
      <c r="G20" s="205">
        <v>7778807</v>
      </c>
      <c r="H20" s="205">
        <v>16805627</v>
      </c>
      <c r="I20">
        <v>0</v>
      </c>
      <c r="J20" s="205">
        <v>6738795</v>
      </c>
      <c r="K20">
        <v>0</v>
      </c>
      <c r="L20">
        <v>0</v>
      </c>
      <c r="M20">
        <v>0</v>
      </c>
      <c r="N20" s="205">
        <v>2717191</v>
      </c>
      <c r="O20" s="205">
        <v>52416000</v>
      </c>
      <c r="P20" s="205">
        <v>4520472</v>
      </c>
      <c r="Q20" s="205">
        <v>8133722</v>
      </c>
      <c r="R20" s="205">
        <v>3826379</v>
      </c>
      <c r="S20" s="205">
        <v>11118304</v>
      </c>
      <c r="T20">
        <v>0</v>
      </c>
    </row>
    <row r="21" spans="1:20" x14ac:dyDescent="0.3">
      <c r="A21">
        <v>33</v>
      </c>
      <c r="B21">
        <v>33</v>
      </c>
      <c r="C21" t="s">
        <v>87</v>
      </c>
      <c r="D21" t="s">
        <v>135</v>
      </c>
      <c r="E21" s="205">
        <v>-41438</v>
      </c>
      <c r="F21" s="205">
        <v>16906836</v>
      </c>
      <c r="G21" s="205">
        <v>32086079</v>
      </c>
      <c r="H21" s="205">
        <v>22249765</v>
      </c>
      <c r="I21">
        <v>0</v>
      </c>
      <c r="J21" s="205">
        <v>4172264</v>
      </c>
      <c r="K21">
        <v>0</v>
      </c>
      <c r="L21">
        <v>0</v>
      </c>
      <c r="M21">
        <v>0</v>
      </c>
      <c r="N21" s="205">
        <v>727453</v>
      </c>
      <c r="O21" s="205">
        <v>133256000</v>
      </c>
      <c r="P21" s="205">
        <v>8636825</v>
      </c>
      <c r="Q21" s="205">
        <v>-5231717</v>
      </c>
      <c r="R21" s="205">
        <v>1889553</v>
      </c>
      <c r="S21" s="205">
        <v>11595603</v>
      </c>
      <c r="T21">
        <v>0</v>
      </c>
    </row>
    <row r="22" spans="1:20" x14ac:dyDescent="0.3">
      <c r="A22">
        <v>34</v>
      </c>
      <c r="B22">
        <v>34</v>
      </c>
      <c r="C22" t="s">
        <v>88</v>
      </c>
      <c r="D22" t="s">
        <v>136</v>
      </c>
      <c r="E22" s="205">
        <v>728345</v>
      </c>
      <c r="F22" s="205">
        <v>406083333</v>
      </c>
      <c r="G22" s="205">
        <v>142813611</v>
      </c>
      <c r="H22" s="205">
        <v>100573285</v>
      </c>
      <c r="I22">
        <v>0</v>
      </c>
      <c r="J22" s="205">
        <v>53815805</v>
      </c>
      <c r="K22">
        <v>0</v>
      </c>
      <c r="L22">
        <v>0</v>
      </c>
      <c r="M22">
        <v>0</v>
      </c>
      <c r="N22" s="205">
        <v>9276166</v>
      </c>
      <c r="O22" s="205">
        <v>113479000</v>
      </c>
      <c r="P22" s="205">
        <v>8949488</v>
      </c>
      <c r="Q22" s="205">
        <v>8299230</v>
      </c>
      <c r="R22" s="205">
        <v>3976341</v>
      </c>
      <c r="S22" s="205">
        <v>88943075</v>
      </c>
      <c r="T22">
        <v>0</v>
      </c>
    </row>
    <row r="23" spans="1:20" x14ac:dyDescent="0.3">
      <c r="A23">
        <v>35</v>
      </c>
      <c r="B23">
        <v>35</v>
      </c>
      <c r="C23" t="s">
        <v>361</v>
      </c>
      <c r="D23" t="s">
        <v>137</v>
      </c>
      <c r="E23">
        <v>0</v>
      </c>
      <c r="F23" s="205">
        <v>64859114</v>
      </c>
      <c r="G23" s="205">
        <v>28229410</v>
      </c>
      <c r="H23" s="205">
        <v>34023214</v>
      </c>
      <c r="I23">
        <v>0</v>
      </c>
      <c r="J23" s="205">
        <v>9083502</v>
      </c>
      <c r="K23">
        <v>0</v>
      </c>
      <c r="L23">
        <v>0</v>
      </c>
      <c r="M23">
        <v>0</v>
      </c>
      <c r="N23" s="205">
        <v>10405729</v>
      </c>
      <c r="O23" s="205">
        <v>114934000</v>
      </c>
      <c r="P23" s="205">
        <v>10928549</v>
      </c>
      <c r="Q23" s="205">
        <v>21298120</v>
      </c>
      <c r="R23" s="205">
        <v>5120972</v>
      </c>
      <c r="S23" s="205">
        <v>19437993</v>
      </c>
      <c r="T23">
        <v>0</v>
      </c>
    </row>
    <row r="24" spans="1:20" x14ac:dyDescent="0.3">
      <c r="A24">
        <v>36</v>
      </c>
      <c r="B24">
        <v>36</v>
      </c>
      <c r="C24" t="s">
        <v>362</v>
      </c>
      <c r="D24" t="s">
        <v>138</v>
      </c>
      <c r="E24">
        <v>0</v>
      </c>
      <c r="F24" s="205">
        <v>463644008</v>
      </c>
      <c r="G24" s="205">
        <v>183235985</v>
      </c>
      <c r="H24" s="205">
        <v>327228679</v>
      </c>
      <c r="I24">
        <v>0</v>
      </c>
      <c r="J24" s="205">
        <v>122891472</v>
      </c>
      <c r="K24">
        <v>0</v>
      </c>
      <c r="L24">
        <v>0</v>
      </c>
      <c r="M24">
        <v>0</v>
      </c>
      <c r="N24" s="205">
        <v>69072286</v>
      </c>
      <c r="O24" s="205">
        <v>1073247000</v>
      </c>
      <c r="P24" s="205">
        <v>115912901</v>
      </c>
      <c r="Q24" s="205">
        <v>173983420</v>
      </c>
      <c r="R24" s="205">
        <v>103026876</v>
      </c>
      <c r="S24" s="205">
        <v>262783995</v>
      </c>
      <c r="T24">
        <v>0</v>
      </c>
    </row>
    <row r="25" spans="1:20" x14ac:dyDescent="0.3">
      <c r="A25">
        <v>37</v>
      </c>
      <c r="B25">
        <v>37</v>
      </c>
      <c r="C25" t="s">
        <v>91</v>
      </c>
      <c r="D25" t="s">
        <v>139</v>
      </c>
      <c r="E25">
        <v>0</v>
      </c>
      <c r="F25" s="205">
        <v>57050000</v>
      </c>
      <c r="G25" s="205">
        <v>1642592</v>
      </c>
      <c r="H25" s="205">
        <v>37572008</v>
      </c>
      <c r="I25">
        <v>0</v>
      </c>
      <c r="J25" s="205">
        <v>21504136</v>
      </c>
      <c r="K25">
        <v>0</v>
      </c>
      <c r="L25">
        <v>0</v>
      </c>
      <c r="M25">
        <v>0</v>
      </c>
      <c r="N25" s="205">
        <v>9955301</v>
      </c>
      <c r="O25" s="205">
        <v>381592000</v>
      </c>
      <c r="P25" s="205">
        <v>24567240</v>
      </c>
      <c r="Q25" s="205">
        <v>37215111</v>
      </c>
      <c r="R25" s="205">
        <v>5020305</v>
      </c>
      <c r="S25" s="205">
        <v>54897198</v>
      </c>
      <c r="T25">
        <v>0</v>
      </c>
    </row>
    <row r="26" spans="1:20" x14ac:dyDescent="0.3">
      <c r="A26">
        <v>38</v>
      </c>
      <c r="B26">
        <v>38</v>
      </c>
      <c r="C26" t="s">
        <v>92</v>
      </c>
      <c r="D26" t="s">
        <v>140</v>
      </c>
      <c r="E26" s="205">
        <v>534215</v>
      </c>
      <c r="F26" s="205">
        <v>405957161</v>
      </c>
      <c r="G26" s="205">
        <v>144922378</v>
      </c>
      <c r="H26" s="205">
        <v>104863580</v>
      </c>
      <c r="I26">
        <v>0</v>
      </c>
      <c r="J26" s="205">
        <v>59789708</v>
      </c>
      <c r="K26">
        <v>0</v>
      </c>
      <c r="L26">
        <v>0</v>
      </c>
      <c r="M26">
        <v>0</v>
      </c>
      <c r="N26" s="205">
        <v>18016681</v>
      </c>
      <c r="O26" s="205">
        <v>796193000</v>
      </c>
      <c r="P26" s="205">
        <v>78069627</v>
      </c>
      <c r="Q26" s="205">
        <v>9112874</v>
      </c>
      <c r="R26" s="205">
        <v>13232493</v>
      </c>
      <c r="S26" s="205">
        <v>99931031</v>
      </c>
      <c r="T26">
        <v>0</v>
      </c>
    </row>
    <row r="27" spans="1:20" x14ac:dyDescent="0.3">
      <c r="A27">
        <v>39</v>
      </c>
      <c r="B27">
        <v>39</v>
      </c>
      <c r="C27" t="s">
        <v>93</v>
      </c>
      <c r="D27" t="s">
        <v>141</v>
      </c>
      <c r="E27">
        <v>0</v>
      </c>
      <c r="F27" s="205">
        <v>1460000</v>
      </c>
      <c r="G27" s="205">
        <v>354160</v>
      </c>
      <c r="H27" s="205">
        <v>3771503</v>
      </c>
      <c r="I27">
        <v>0</v>
      </c>
      <c r="J27" s="205">
        <v>515000</v>
      </c>
      <c r="K27">
        <v>0</v>
      </c>
      <c r="L27">
        <v>0</v>
      </c>
      <c r="M27">
        <v>0</v>
      </c>
      <c r="N27" s="205">
        <v>589801</v>
      </c>
      <c r="O27" s="205">
        <v>30993000</v>
      </c>
      <c r="P27" s="205">
        <v>2179692</v>
      </c>
      <c r="Q27" s="205">
        <v>2889584</v>
      </c>
      <c r="R27" s="205">
        <v>1089286</v>
      </c>
      <c r="S27" s="205">
        <v>3280992</v>
      </c>
      <c r="T27">
        <v>0</v>
      </c>
    </row>
    <row r="28" spans="1:20" x14ac:dyDescent="0.3">
      <c r="A28">
        <v>40</v>
      </c>
      <c r="B28">
        <v>40</v>
      </c>
      <c r="C28" t="s">
        <v>94</v>
      </c>
      <c r="D28" t="s">
        <v>142</v>
      </c>
      <c r="E28">
        <v>0</v>
      </c>
      <c r="F28" s="205">
        <v>405828279</v>
      </c>
      <c r="G28" s="205">
        <v>163588672</v>
      </c>
      <c r="H28" s="205">
        <v>283509981</v>
      </c>
      <c r="I28">
        <v>0</v>
      </c>
      <c r="J28" s="205">
        <v>89120601</v>
      </c>
      <c r="K28">
        <v>0</v>
      </c>
      <c r="L28">
        <v>0</v>
      </c>
      <c r="M28">
        <v>0</v>
      </c>
      <c r="N28" s="205">
        <v>38077164</v>
      </c>
      <c r="O28" s="205">
        <v>1003318000</v>
      </c>
      <c r="P28" s="205">
        <v>86947820</v>
      </c>
      <c r="Q28" s="205">
        <v>141510891</v>
      </c>
      <c r="R28" s="205">
        <v>61133284</v>
      </c>
      <c r="S28" s="205">
        <v>186221898</v>
      </c>
      <c r="T28">
        <v>0</v>
      </c>
    </row>
    <row r="29" spans="1:20" x14ac:dyDescent="0.3">
      <c r="A29">
        <v>41</v>
      </c>
      <c r="B29">
        <v>41</v>
      </c>
      <c r="C29" t="s">
        <v>95</v>
      </c>
      <c r="D29" t="s">
        <v>143</v>
      </c>
      <c r="E29">
        <v>0</v>
      </c>
      <c r="F29" s="205">
        <v>1530426</v>
      </c>
      <c r="G29" s="205">
        <v>58156</v>
      </c>
      <c r="H29" s="205">
        <v>712239</v>
      </c>
      <c r="I29">
        <v>0</v>
      </c>
      <c r="J29" s="205">
        <v>821706</v>
      </c>
      <c r="K29">
        <v>0</v>
      </c>
      <c r="L29">
        <v>0</v>
      </c>
      <c r="M29">
        <v>0</v>
      </c>
      <c r="N29" s="205">
        <v>298768</v>
      </c>
      <c r="O29" s="205">
        <v>13584000</v>
      </c>
      <c r="P29" s="205">
        <v>1282622</v>
      </c>
      <c r="Q29" s="205">
        <v>1288412</v>
      </c>
      <c r="R29" s="205">
        <v>211127</v>
      </c>
      <c r="S29" s="205">
        <v>3016175</v>
      </c>
      <c r="T29">
        <v>0</v>
      </c>
    </row>
    <row r="30" spans="1:20" x14ac:dyDescent="0.3">
      <c r="B30">
        <v>43</v>
      </c>
      <c r="C30" t="s">
        <v>363</v>
      </c>
      <c r="D30" t="s">
        <v>144</v>
      </c>
    </row>
    <row r="31" spans="1:20" x14ac:dyDescent="0.3">
      <c r="B31">
        <v>44</v>
      </c>
      <c r="C31" t="s">
        <v>364</v>
      </c>
      <c r="D31" t="s">
        <v>145</v>
      </c>
    </row>
    <row r="32" spans="1:20" x14ac:dyDescent="0.3">
      <c r="B32">
        <v>45</v>
      </c>
      <c r="C32" t="s">
        <v>365</v>
      </c>
      <c r="D32" t="s">
        <v>146</v>
      </c>
    </row>
    <row r="33" spans="2:4" x14ac:dyDescent="0.3">
      <c r="B33">
        <v>46</v>
      </c>
      <c r="C33" t="s">
        <v>366</v>
      </c>
      <c r="D33" t="s">
        <v>147</v>
      </c>
    </row>
    <row r="34" spans="2:4" x14ac:dyDescent="0.3">
      <c r="B34">
        <v>47</v>
      </c>
      <c r="C34" t="s">
        <v>367</v>
      </c>
      <c r="D34" t="s">
        <v>148</v>
      </c>
    </row>
    <row r="35" spans="2:4" x14ac:dyDescent="0.3">
      <c r="B35">
        <v>48</v>
      </c>
      <c r="C35" t="s">
        <v>368</v>
      </c>
      <c r="D35" t="s">
        <v>149</v>
      </c>
    </row>
    <row r="36" spans="2:4" x14ac:dyDescent="0.3">
      <c r="B36">
        <v>49</v>
      </c>
      <c r="C36" t="s">
        <v>369</v>
      </c>
      <c r="D36" t="s">
        <v>150</v>
      </c>
    </row>
    <row r="37" spans="2:4" x14ac:dyDescent="0.3">
      <c r="B37">
        <v>50</v>
      </c>
      <c r="C37" t="s">
        <v>370</v>
      </c>
      <c r="D37" t="s">
        <v>151</v>
      </c>
    </row>
    <row r="38" spans="2:4" x14ac:dyDescent="0.3">
      <c r="B38">
        <v>51</v>
      </c>
      <c r="C38" t="s">
        <v>371</v>
      </c>
      <c r="D38" t="s">
        <v>152</v>
      </c>
    </row>
    <row r="39" spans="2:4" x14ac:dyDescent="0.3">
      <c r="B39">
        <v>52</v>
      </c>
      <c r="C39" t="s">
        <v>372</v>
      </c>
      <c r="D39" t="s">
        <v>153</v>
      </c>
    </row>
    <row r="40" spans="2:4" x14ac:dyDescent="0.3">
      <c r="B40">
        <v>53</v>
      </c>
      <c r="C40" t="s">
        <v>373</v>
      </c>
      <c r="D40" t="s">
        <v>154</v>
      </c>
    </row>
    <row r="41" spans="2:4" x14ac:dyDescent="0.3">
      <c r="B41">
        <v>54</v>
      </c>
      <c r="C41" t="s">
        <v>374</v>
      </c>
      <c r="D41" t="s">
        <v>155</v>
      </c>
    </row>
    <row r="42" spans="2:4" x14ac:dyDescent="0.3">
      <c r="B42">
        <v>55</v>
      </c>
      <c r="C42" t="s">
        <v>375</v>
      </c>
      <c r="D42" t="s">
        <v>156</v>
      </c>
    </row>
    <row r="43" spans="2:4" x14ac:dyDescent="0.3">
      <c r="B43">
        <v>61</v>
      </c>
      <c r="C43" t="s">
        <v>376</v>
      </c>
      <c r="D43" t="s">
        <v>157</v>
      </c>
    </row>
    <row r="44" spans="2:4" x14ac:dyDescent="0.3">
      <c r="B44">
        <v>80</v>
      </c>
      <c r="C44" t="s">
        <v>377</v>
      </c>
      <c r="D44" t="s">
        <v>158</v>
      </c>
    </row>
    <row r="45" spans="2:4" x14ac:dyDescent="0.3">
      <c r="B45">
        <v>81</v>
      </c>
      <c r="C45" t="s">
        <v>378</v>
      </c>
      <c r="D45" t="s">
        <v>159</v>
      </c>
    </row>
    <row r="46" spans="2:4" x14ac:dyDescent="0.3">
      <c r="B46">
        <v>82</v>
      </c>
      <c r="C46" t="s">
        <v>379</v>
      </c>
      <c r="D46" t="s">
        <v>160</v>
      </c>
    </row>
    <row r="47" spans="2:4" x14ac:dyDescent="0.3">
      <c r="B47">
        <v>83</v>
      </c>
      <c r="C47" t="s">
        <v>380</v>
      </c>
      <c r="D47" t="s">
        <v>161</v>
      </c>
    </row>
    <row r="48" spans="2:4" x14ac:dyDescent="0.3">
      <c r="B48">
        <v>84</v>
      </c>
      <c r="C48" t="s">
        <v>381</v>
      </c>
      <c r="D48" t="s">
        <v>162</v>
      </c>
    </row>
    <row r="49" spans="1:20" x14ac:dyDescent="0.3">
      <c r="B49">
        <v>85</v>
      </c>
      <c r="C49" t="s">
        <v>382</v>
      </c>
      <c r="D49" t="s">
        <v>163</v>
      </c>
    </row>
    <row r="50" spans="1:20" x14ac:dyDescent="0.3">
      <c r="B50">
        <v>88</v>
      </c>
      <c r="C50" t="s">
        <v>383</v>
      </c>
      <c r="D50" t="s">
        <v>164</v>
      </c>
    </row>
    <row r="51" spans="1:20" x14ac:dyDescent="0.3">
      <c r="B51">
        <v>89</v>
      </c>
      <c r="C51" t="s">
        <v>384</v>
      </c>
      <c r="D51" t="s">
        <v>165</v>
      </c>
    </row>
    <row r="52" spans="1:20" x14ac:dyDescent="0.3">
      <c r="B52">
        <v>90</v>
      </c>
      <c r="C52" t="s">
        <v>385</v>
      </c>
      <c r="D52" t="s">
        <v>166</v>
      </c>
    </row>
    <row r="53" spans="1:20" x14ac:dyDescent="0.3">
      <c r="B53">
        <v>91</v>
      </c>
      <c r="C53" t="s">
        <v>386</v>
      </c>
      <c r="D53" t="s">
        <v>167</v>
      </c>
    </row>
    <row r="54" spans="1:20" x14ac:dyDescent="0.3">
      <c r="B54">
        <v>92</v>
      </c>
      <c r="C54" t="s">
        <v>387</v>
      </c>
      <c r="D54" t="s">
        <v>168</v>
      </c>
    </row>
    <row r="55" spans="1:20" x14ac:dyDescent="0.3">
      <c r="B55">
        <v>93</v>
      </c>
      <c r="C55" t="s">
        <v>388</v>
      </c>
      <c r="D55" t="s">
        <v>169</v>
      </c>
    </row>
    <row r="56" spans="1:20" x14ac:dyDescent="0.3">
      <c r="B56">
        <v>94</v>
      </c>
      <c r="C56" t="s">
        <v>389</v>
      </c>
      <c r="D56" t="s">
        <v>170</v>
      </c>
    </row>
    <row r="57" spans="1:20" x14ac:dyDescent="0.3">
      <c r="B57">
        <v>97</v>
      </c>
      <c r="C57" t="s">
        <v>390</v>
      </c>
      <c r="D57" t="s">
        <v>171</v>
      </c>
    </row>
    <row r="58" spans="1:20" x14ac:dyDescent="0.3">
      <c r="B58">
        <v>98</v>
      </c>
      <c r="C58" t="s">
        <v>391</v>
      </c>
      <c r="D58" t="s">
        <v>172</v>
      </c>
    </row>
    <row r="59" spans="1:20" x14ac:dyDescent="0.3">
      <c r="B59">
        <v>99</v>
      </c>
      <c r="C59" t="s">
        <v>392</v>
      </c>
      <c r="D59" t="s">
        <v>173</v>
      </c>
    </row>
    <row r="60" spans="1:20" x14ac:dyDescent="0.3">
      <c r="B60">
        <v>100</v>
      </c>
      <c r="C60" t="s">
        <v>393</v>
      </c>
      <c r="D60" t="s">
        <v>174</v>
      </c>
    </row>
    <row r="61" spans="1:20" x14ac:dyDescent="0.3">
      <c r="B61">
        <v>101</v>
      </c>
      <c r="C61" t="s">
        <v>394</v>
      </c>
      <c r="D61" t="s">
        <v>175</v>
      </c>
    </row>
    <row r="62" spans="1:20" x14ac:dyDescent="0.3">
      <c r="B62">
        <v>102</v>
      </c>
      <c r="C62" t="s">
        <v>395</v>
      </c>
      <c r="D62" t="s">
        <v>176</v>
      </c>
    </row>
    <row r="63" spans="1:20" x14ac:dyDescent="0.3">
      <c r="B63">
        <v>103</v>
      </c>
      <c r="C63" t="s">
        <v>396</v>
      </c>
      <c r="D63" t="s">
        <v>177</v>
      </c>
    </row>
    <row r="64" spans="1:20" x14ac:dyDescent="0.3">
      <c r="A64">
        <v>104</v>
      </c>
      <c r="B64">
        <v>104</v>
      </c>
      <c r="C64" t="s">
        <v>111</v>
      </c>
      <c r="D64" t="s">
        <v>178</v>
      </c>
      <c r="E64">
        <v>0</v>
      </c>
      <c r="F64" s="205">
        <v>44843796</v>
      </c>
      <c r="G64" s="205">
        <v>7179176</v>
      </c>
      <c r="H64" s="205">
        <v>12683625</v>
      </c>
      <c r="I64">
        <v>0</v>
      </c>
      <c r="J64" s="205">
        <v>7608930</v>
      </c>
      <c r="K64">
        <v>0</v>
      </c>
      <c r="L64">
        <v>0</v>
      </c>
      <c r="M64">
        <v>0</v>
      </c>
      <c r="N64" s="205">
        <v>1588673</v>
      </c>
      <c r="O64" s="205">
        <v>90925000</v>
      </c>
      <c r="P64" s="205">
        <v>2935521</v>
      </c>
      <c r="Q64" s="205">
        <v>8380808</v>
      </c>
      <c r="R64" s="205">
        <v>1486700</v>
      </c>
      <c r="S64" s="205">
        <v>13104111</v>
      </c>
      <c r="T64">
        <v>0</v>
      </c>
    </row>
    <row r="65" spans="1:20" x14ac:dyDescent="0.3">
      <c r="A65">
        <v>107</v>
      </c>
      <c r="B65">
        <v>107</v>
      </c>
      <c r="C65" t="s">
        <v>397</v>
      </c>
      <c r="D65" t="s">
        <v>179</v>
      </c>
      <c r="E65">
        <v>400</v>
      </c>
      <c r="F65" s="205">
        <v>411070837</v>
      </c>
      <c r="G65" s="205">
        <v>167008089</v>
      </c>
      <c r="H65" s="205">
        <v>288975664</v>
      </c>
      <c r="I65">
        <v>0</v>
      </c>
      <c r="J65" s="205">
        <v>91107555</v>
      </c>
      <c r="K65">
        <v>0</v>
      </c>
      <c r="L65">
        <v>0</v>
      </c>
      <c r="M65">
        <v>0</v>
      </c>
      <c r="N65" s="205">
        <v>41296631</v>
      </c>
      <c r="O65" s="205">
        <v>1040073000</v>
      </c>
      <c r="P65" s="205">
        <v>94951283</v>
      </c>
      <c r="Q65" s="205">
        <v>144507657</v>
      </c>
      <c r="R65" s="205">
        <v>62713297</v>
      </c>
      <c r="S65" s="205">
        <v>191828642</v>
      </c>
      <c r="T65">
        <v>0</v>
      </c>
    </row>
    <row r="66" spans="1:20" x14ac:dyDescent="0.3">
      <c r="A66">
        <v>108</v>
      </c>
      <c r="B66">
        <v>108</v>
      </c>
      <c r="C66" t="s">
        <v>398</v>
      </c>
      <c r="D66" t="s">
        <v>180</v>
      </c>
      <c r="E66" s="205">
        <v>47040</v>
      </c>
      <c r="F66" s="205">
        <v>402299993</v>
      </c>
      <c r="G66" s="205">
        <v>148283599</v>
      </c>
      <c r="H66" s="205">
        <v>285522906</v>
      </c>
      <c r="I66">
        <v>0</v>
      </c>
      <c r="J66" s="205">
        <v>94190563</v>
      </c>
      <c r="K66">
        <v>0</v>
      </c>
      <c r="L66">
        <v>0</v>
      </c>
      <c r="M66">
        <v>0</v>
      </c>
      <c r="N66" s="205">
        <v>44998924</v>
      </c>
      <c r="O66" s="205">
        <v>958091000</v>
      </c>
      <c r="P66" s="205">
        <v>90645882</v>
      </c>
      <c r="Q66" s="205">
        <v>158448627</v>
      </c>
      <c r="R66" s="205">
        <v>63270286</v>
      </c>
      <c r="S66" s="205">
        <v>191430455</v>
      </c>
      <c r="T66">
        <v>0</v>
      </c>
    </row>
    <row r="67" spans="1:20" x14ac:dyDescent="0.3">
      <c r="B67">
        <v>147</v>
      </c>
      <c r="C67" t="s">
        <v>399</v>
      </c>
      <c r="D67" t="s">
        <v>181</v>
      </c>
    </row>
    <row r="68" spans="1:20" x14ac:dyDescent="0.3">
      <c r="B68">
        <v>148</v>
      </c>
      <c r="C68" t="s">
        <v>400</v>
      </c>
      <c r="D68" t="s">
        <v>182</v>
      </c>
    </row>
    <row r="69" spans="1:20" x14ac:dyDescent="0.3">
      <c r="B69">
        <v>149</v>
      </c>
      <c r="C69" t="s">
        <v>401</v>
      </c>
      <c r="D69" t="s">
        <v>183</v>
      </c>
    </row>
    <row r="70" spans="1:20" x14ac:dyDescent="0.3">
      <c r="B70">
        <v>150</v>
      </c>
      <c r="C70" t="s">
        <v>402</v>
      </c>
      <c r="D70" t="s">
        <v>184</v>
      </c>
    </row>
    <row r="71" spans="1:20" x14ac:dyDescent="0.3">
      <c r="B71">
        <v>171</v>
      </c>
      <c r="C71" t="s">
        <v>403</v>
      </c>
      <c r="D71" t="s">
        <v>185</v>
      </c>
    </row>
    <row r="72" spans="1:20" x14ac:dyDescent="0.3">
      <c r="B72">
        <v>191</v>
      </c>
      <c r="C72" t="s">
        <v>404</v>
      </c>
      <c r="D72" t="s">
        <v>186</v>
      </c>
    </row>
    <row r="73" spans="1:20" x14ac:dyDescent="0.3">
      <c r="B73">
        <v>192</v>
      </c>
      <c r="C73" t="s">
        <v>405</v>
      </c>
      <c r="D73" t="s">
        <v>187</v>
      </c>
    </row>
    <row r="74" spans="1:20" x14ac:dyDescent="0.3">
      <c r="B74">
        <v>193</v>
      </c>
      <c r="C74" t="s">
        <v>406</v>
      </c>
      <c r="D74" t="s">
        <v>188</v>
      </c>
    </row>
    <row r="75" spans="1:20" x14ac:dyDescent="0.3">
      <c r="A75">
        <v>194</v>
      </c>
      <c r="B75">
        <v>194</v>
      </c>
      <c r="C75" t="s">
        <v>109</v>
      </c>
      <c r="D75" t="s">
        <v>189</v>
      </c>
      <c r="E75">
        <v>0</v>
      </c>
      <c r="F75">
        <v>0</v>
      </c>
      <c r="G75">
        <v>0</v>
      </c>
      <c r="H75" s="205">
        <v>328411</v>
      </c>
      <c r="I75">
        <v>0</v>
      </c>
      <c r="J75">
        <v>0</v>
      </c>
      <c r="K75">
        <v>0</v>
      </c>
      <c r="L75">
        <v>0</v>
      </c>
      <c r="M75">
        <v>0</v>
      </c>
      <c r="N75" s="205">
        <v>357654</v>
      </c>
      <c r="O75" s="205">
        <v>264000</v>
      </c>
      <c r="P75">
        <v>0</v>
      </c>
      <c r="Q75" s="205">
        <v>195894</v>
      </c>
      <c r="R75">
        <v>44</v>
      </c>
      <c r="S75" s="205">
        <v>931500</v>
      </c>
      <c r="T75">
        <v>0</v>
      </c>
    </row>
    <row r="76" spans="1:20" x14ac:dyDescent="0.3">
      <c r="B76">
        <v>231</v>
      </c>
      <c r="C76" t="s">
        <v>407</v>
      </c>
      <c r="D76" t="s">
        <v>190</v>
      </c>
    </row>
    <row r="77" spans="1:20" x14ac:dyDescent="0.3">
      <c r="B77">
        <v>251</v>
      </c>
      <c r="C77" t="s">
        <v>57</v>
      </c>
      <c r="D77" t="s">
        <v>191</v>
      </c>
      <c r="E77">
        <v>0</v>
      </c>
      <c r="F77">
        <v>0</v>
      </c>
      <c r="G77">
        <v>0</v>
      </c>
      <c r="H77">
        <v>0</v>
      </c>
      <c r="I77">
        <v>0</v>
      </c>
      <c r="J77">
        <v>0</v>
      </c>
      <c r="K77">
        <v>0</v>
      </c>
      <c r="L77">
        <v>0</v>
      </c>
      <c r="M77">
        <v>0</v>
      </c>
      <c r="N77">
        <v>0</v>
      </c>
      <c r="O77">
        <v>0</v>
      </c>
      <c r="P77">
        <v>0</v>
      </c>
      <c r="Q77">
        <v>0</v>
      </c>
      <c r="R77">
        <v>0</v>
      </c>
      <c r="S77">
        <v>0</v>
      </c>
      <c r="T77">
        <v>0</v>
      </c>
    </row>
    <row r="78" spans="1:20" x14ac:dyDescent="0.3">
      <c r="B78">
        <v>252</v>
      </c>
      <c r="C78" t="s">
        <v>408</v>
      </c>
      <c r="D78" t="s">
        <v>192</v>
      </c>
    </row>
    <row r="79" spans="1:20" x14ac:dyDescent="0.3">
      <c r="B79">
        <v>253</v>
      </c>
      <c r="C79" t="s">
        <v>409</v>
      </c>
      <c r="D79" t="s">
        <v>193</v>
      </c>
    </row>
    <row r="80" spans="1:20" x14ac:dyDescent="0.3">
      <c r="B80">
        <v>254</v>
      </c>
      <c r="C80" t="s">
        <v>410</v>
      </c>
      <c r="D80" t="s">
        <v>194</v>
      </c>
    </row>
    <row r="81" spans="1:20" x14ac:dyDescent="0.3">
      <c r="B81">
        <v>255</v>
      </c>
      <c r="C81" t="s">
        <v>411</v>
      </c>
      <c r="D81" t="s">
        <v>195</v>
      </c>
    </row>
    <row r="82" spans="1:20" x14ac:dyDescent="0.3">
      <c r="B82">
        <v>274</v>
      </c>
      <c r="C82" t="s">
        <v>412</v>
      </c>
      <c r="D82" t="s">
        <v>196</v>
      </c>
    </row>
    <row r="83" spans="1:20" x14ac:dyDescent="0.3">
      <c r="A83">
        <v>294</v>
      </c>
      <c r="B83">
        <v>294</v>
      </c>
      <c r="C83" t="s">
        <v>110</v>
      </c>
      <c r="D83" t="s">
        <v>197</v>
      </c>
      <c r="E83" s="205">
        <v>-46640</v>
      </c>
      <c r="F83" s="205">
        <v>37174480</v>
      </c>
      <c r="G83" s="205">
        <v>19064631</v>
      </c>
      <c r="H83" s="205">
        <v>5982951</v>
      </c>
      <c r="I83">
        <v>0</v>
      </c>
      <c r="J83" s="205">
        <v>-1196008</v>
      </c>
      <c r="K83">
        <v>0</v>
      </c>
      <c r="L83">
        <v>0</v>
      </c>
      <c r="M83">
        <v>0</v>
      </c>
      <c r="N83" s="205">
        <v>-1600977</v>
      </c>
      <c r="O83" s="205">
        <v>79777000</v>
      </c>
      <c r="P83" s="205">
        <v>3873047</v>
      </c>
      <c r="Q83" s="205">
        <v>6203797</v>
      </c>
      <c r="R83" s="205">
        <v>-674312</v>
      </c>
      <c r="S83" s="205">
        <v>7842650</v>
      </c>
      <c r="T83">
        <v>0</v>
      </c>
    </row>
    <row r="84" spans="1:20" x14ac:dyDescent="0.3">
      <c r="B84">
        <v>314</v>
      </c>
      <c r="C84" t="s">
        <v>413</v>
      </c>
      <c r="D84" t="s">
        <v>198</v>
      </c>
    </row>
    <row r="85" spans="1:20" x14ac:dyDescent="0.3">
      <c r="B85">
        <v>315</v>
      </c>
      <c r="C85" t="s">
        <v>414</v>
      </c>
      <c r="D85" t="s">
        <v>199</v>
      </c>
    </row>
    <row r="86" spans="1:20" x14ac:dyDescent="0.3">
      <c r="B86">
        <v>316</v>
      </c>
      <c r="C86" t="s">
        <v>415</v>
      </c>
      <c r="D86" t="s">
        <v>200</v>
      </c>
    </row>
    <row r="87" spans="1:20" x14ac:dyDescent="0.3">
      <c r="B87">
        <v>320</v>
      </c>
      <c r="C87" t="s">
        <v>416</v>
      </c>
      <c r="D87" t="s">
        <v>201</v>
      </c>
    </row>
    <row r="88" spans="1:20" x14ac:dyDescent="0.3">
      <c r="B88">
        <v>321</v>
      </c>
      <c r="C88" t="s">
        <v>417</v>
      </c>
      <c r="D88" t="s">
        <v>202</v>
      </c>
    </row>
    <row r="89" spans="1:20" x14ac:dyDescent="0.3">
      <c r="B89">
        <v>322</v>
      </c>
      <c r="C89" t="s">
        <v>418</v>
      </c>
      <c r="D89" t="s">
        <v>203</v>
      </c>
    </row>
    <row r="90" spans="1:20" x14ac:dyDescent="0.3">
      <c r="B90">
        <v>323</v>
      </c>
      <c r="C90" t="s">
        <v>419</v>
      </c>
      <c r="D90" t="s">
        <v>204</v>
      </c>
    </row>
    <row r="91" spans="1:20" x14ac:dyDescent="0.3">
      <c r="B91">
        <v>324</v>
      </c>
      <c r="C91" t="s">
        <v>420</v>
      </c>
      <c r="D91" t="s">
        <v>205</v>
      </c>
    </row>
    <row r="92" spans="1:20" x14ac:dyDescent="0.3">
      <c r="B92">
        <v>325</v>
      </c>
      <c r="C92" t="s">
        <v>421</v>
      </c>
      <c r="D92" t="s">
        <v>206</v>
      </c>
    </row>
    <row r="93" spans="1:20" x14ac:dyDescent="0.3">
      <c r="B93">
        <v>326</v>
      </c>
      <c r="C93" t="s">
        <v>422</v>
      </c>
      <c r="D93" t="s">
        <v>207</v>
      </c>
    </row>
    <row r="94" spans="1:20" x14ac:dyDescent="0.3">
      <c r="B94">
        <v>327</v>
      </c>
      <c r="C94" t="s">
        <v>423</v>
      </c>
      <c r="D94" t="s">
        <v>208</v>
      </c>
    </row>
    <row r="95" spans="1:20" x14ac:dyDescent="0.3">
      <c r="B95">
        <v>328</v>
      </c>
      <c r="C95" t="s">
        <v>424</v>
      </c>
      <c r="D95" t="s">
        <v>209</v>
      </c>
    </row>
    <row r="96" spans="1:20" x14ac:dyDescent="0.3">
      <c r="B96">
        <v>330</v>
      </c>
      <c r="C96" t="s">
        <v>425</v>
      </c>
      <c r="D96" t="s">
        <v>210</v>
      </c>
    </row>
    <row r="97" spans="2:4" x14ac:dyDescent="0.3">
      <c r="B97">
        <v>331</v>
      </c>
      <c r="C97" t="s">
        <v>426</v>
      </c>
      <c r="D97" t="s">
        <v>211</v>
      </c>
    </row>
    <row r="98" spans="2:4" x14ac:dyDescent="0.3">
      <c r="B98">
        <v>332</v>
      </c>
      <c r="C98" t="s">
        <v>427</v>
      </c>
      <c r="D98" t="s">
        <v>212</v>
      </c>
    </row>
    <row r="99" spans="2:4" x14ac:dyDescent="0.3">
      <c r="B99">
        <v>333</v>
      </c>
      <c r="C99" t="s">
        <v>428</v>
      </c>
      <c r="D99" t="s">
        <v>213</v>
      </c>
    </row>
    <row r="100" spans="2:4" x14ac:dyDescent="0.3">
      <c r="B100">
        <v>334</v>
      </c>
      <c r="C100" t="s">
        <v>429</v>
      </c>
      <c r="D100" t="s">
        <v>214</v>
      </c>
    </row>
    <row r="101" spans="2:4" x14ac:dyDescent="0.3">
      <c r="B101">
        <v>335</v>
      </c>
      <c r="C101" t="s">
        <v>430</v>
      </c>
      <c r="D101" t="s">
        <v>215</v>
      </c>
    </row>
    <row r="102" spans="2:4" x14ac:dyDescent="0.3">
      <c r="B102">
        <v>336</v>
      </c>
      <c r="C102" t="s">
        <v>431</v>
      </c>
      <c r="D102" t="s">
        <v>216</v>
      </c>
    </row>
    <row r="103" spans="2:4" x14ac:dyDescent="0.3">
      <c r="B103">
        <v>337</v>
      </c>
      <c r="C103" t="s">
        <v>432</v>
      </c>
      <c r="D103" t="s">
        <v>217</v>
      </c>
    </row>
    <row r="104" spans="2:4" x14ac:dyDescent="0.3">
      <c r="B104">
        <v>338</v>
      </c>
      <c r="C104" t="s">
        <v>433</v>
      </c>
      <c r="D104" t="s">
        <v>218</v>
      </c>
    </row>
    <row r="105" spans="2:4" x14ac:dyDescent="0.3">
      <c r="B105">
        <v>339</v>
      </c>
      <c r="C105" t="s">
        <v>434</v>
      </c>
      <c r="D105" t="s">
        <v>219</v>
      </c>
    </row>
    <row r="106" spans="2:4" x14ac:dyDescent="0.3">
      <c r="B106">
        <v>340</v>
      </c>
      <c r="C106" t="s">
        <v>435</v>
      </c>
      <c r="D106" t="s">
        <v>220</v>
      </c>
    </row>
    <row r="107" spans="2:4" x14ac:dyDescent="0.3">
      <c r="B107">
        <v>341</v>
      </c>
      <c r="C107" t="s">
        <v>436</v>
      </c>
      <c r="D107" t="s">
        <v>221</v>
      </c>
    </row>
    <row r="108" spans="2:4" x14ac:dyDescent="0.3">
      <c r="B108">
        <v>342</v>
      </c>
      <c r="C108" t="s">
        <v>437</v>
      </c>
      <c r="D108" t="s">
        <v>222</v>
      </c>
    </row>
    <row r="109" spans="2:4" x14ac:dyDescent="0.3">
      <c r="B109">
        <v>343</v>
      </c>
      <c r="C109" t="s">
        <v>438</v>
      </c>
      <c r="D109" t="s">
        <v>223</v>
      </c>
    </row>
    <row r="110" spans="2:4" x14ac:dyDescent="0.3">
      <c r="B110">
        <v>344</v>
      </c>
      <c r="C110" t="s">
        <v>439</v>
      </c>
      <c r="D110" t="s">
        <v>224</v>
      </c>
    </row>
    <row r="111" spans="2:4" x14ac:dyDescent="0.3">
      <c r="B111">
        <v>346</v>
      </c>
      <c r="C111" t="s">
        <v>440</v>
      </c>
      <c r="D111" t="s">
        <v>225</v>
      </c>
    </row>
    <row r="112" spans="2:4" x14ac:dyDescent="0.3">
      <c r="B112">
        <v>347</v>
      </c>
      <c r="C112" t="s">
        <v>441</v>
      </c>
      <c r="D112" t="s">
        <v>226</v>
      </c>
    </row>
    <row r="113" spans="2:26" x14ac:dyDescent="0.3">
      <c r="B113">
        <v>349</v>
      </c>
      <c r="C113" t="s">
        <v>442</v>
      </c>
      <c r="D113" t="s">
        <v>227</v>
      </c>
    </row>
    <row r="114" spans="2:26" x14ac:dyDescent="0.3">
      <c r="B114">
        <v>350</v>
      </c>
      <c r="C114" t="s">
        <v>443</v>
      </c>
      <c r="D114" t="s">
        <v>228</v>
      </c>
    </row>
    <row r="115" spans="2:26" x14ac:dyDescent="0.3">
      <c r="B115">
        <v>351</v>
      </c>
      <c r="C115" t="s">
        <v>444</v>
      </c>
      <c r="D115" t="s">
        <v>229</v>
      </c>
    </row>
    <row r="116" spans="2:26" x14ac:dyDescent="0.3">
      <c r="B116">
        <v>352</v>
      </c>
      <c r="C116" t="s">
        <v>445</v>
      </c>
      <c r="D116" t="s">
        <v>230</v>
      </c>
    </row>
    <row r="117" spans="2:26" x14ac:dyDescent="0.3">
      <c r="B117">
        <v>353</v>
      </c>
      <c r="C117" t="s">
        <v>446</v>
      </c>
      <c r="D117" t="s">
        <v>231</v>
      </c>
    </row>
    <row r="118" spans="2:26" x14ac:dyDescent="0.3">
      <c r="B118">
        <v>356</v>
      </c>
      <c r="C118" t="s">
        <v>447</v>
      </c>
      <c r="D118" t="s">
        <v>232</v>
      </c>
    </row>
    <row r="119" spans="2:26" x14ac:dyDescent="0.3">
      <c r="B119">
        <v>357</v>
      </c>
      <c r="C119" t="s">
        <v>448</v>
      </c>
      <c r="D119" t="s">
        <v>233</v>
      </c>
    </row>
    <row r="120" spans="2:26" x14ac:dyDescent="0.3">
      <c r="B120">
        <v>359</v>
      </c>
      <c r="C120" t="s">
        <v>449</v>
      </c>
      <c r="D120" t="s">
        <v>234</v>
      </c>
    </row>
    <row r="121" spans="2:26" x14ac:dyDescent="0.3">
      <c r="B121">
        <v>360</v>
      </c>
      <c r="C121" t="s">
        <v>450</v>
      </c>
      <c r="D121" t="s">
        <v>235</v>
      </c>
    </row>
    <row r="122" spans="2:26" x14ac:dyDescent="0.3">
      <c r="B122">
        <v>361</v>
      </c>
      <c r="C122" t="s">
        <v>451</v>
      </c>
      <c r="D122" t="s">
        <v>236</v>
      </c>
    </row>
    <row r="123" spans="2:26" x14ac:dyDescent="0.3">
      <c r="B123">
        <v>362</v>
      </c>
      <c r="C123" t="s">
        <v>452</v>
      </c>
      <c r="D123" t="s">
        <v>237</v>
      </c>
    </row>
    <row r="124" spans="2:26" x14ac:dyDescent="0.3">
      <c r="B124">
        <v>363</v>
      </c>
      <c r="C124" t="s">
        <v>453</v>
      </c>
      <c r="D124" t="s">
        <v>238</v>
      </c>
    </row>
    <row r="125" spans="2:26" x14ac:dyDescent="0.3">
      <c r="B125">
        <v>364</v>
      </c>
      <c r="C125" t="s">
        <v>454</v>
      </c>
      <c r="D125" t="s">
        <v>239</v>
      </c>
    </row>
    <row r="126" spans="2:26" x14ac:dyDescent="0.3">
      <c r="B126">
        <v>365</v>
      </c>
      <c r="C126" t="s">
        <v>455</v>
      </c>
      <c r="D126" t="s">
        <v>240</v>
      </c>
    </row>
    <row r="127" spans="2:26" x14ac:dyDescent="0.3">
      <c r="B127">
        <v>366</v>
      </c>
      <c r="C127" t="s">
        <v>456</v>
      </c>
      <c r="D127" t="s">
        <v>241</v>
      </c>
      <c r="Z127" s="206">
        <v>6956919340.0500002</v>
      </c>
    </row>
    <row r="128" spans="2:26" x14ac:dyDescent="0.3">
      <c r="B128">
        <v>367</v>
      </c>
      <c r="C128" t="s">
        <v>457</v>
      </c>
      <c r="D128" t="s">
        <v>242</v>
      </c>
    </row>
    <row r="129" spans="2:4" x14ac:dyDescent="0.3">
      <c r="B129">
        <v>368</v>
      </c>
      <c r="C129" t="s">
        <v>458</v>
      </c>
      <c r="D129" t="s">
        <v>243</v>
      </c>
    </row>
    <row r="130" spans="2:4" x14ac:dyDescent="0.3">
      <c r="B130">
        <v>369</v>
      </c>
      <c r="C130" t="s">
        <v>459</v>
      </c>
      <c r="D130" t="s">
        <v>244</v>
      </c>
    </row>
    <row r="131" spans="2:4" x14ac:dyDescent="0.3">
      <c r="B131">
        <v>370</v>
      </c>
      <c r="C131" t="s">
        <v>460</v>
      </c>
      <c r="D131" t="s">
        <v>245</v>
      </c>
    </row>
    <row r="132" spans="2:4" x14ac:dyDescent="0.3">
      <c r="B132">
        <v>371</v>
      </c>
      <c r="C132" t="s">
        <v>461</v>
      </c>
      <c r="D132" t="s">
        <v>246</v>
      </c>
    </row>
    <row r="133" spans="2:4" x14ac:dyDescent="0.3">
      <c r="B133">
        <v>373</v>
      </c>
      <c r="C133" t="s">
        <v>462</v>
      </c>
      <c r="D133" t="s">
        <v>247</v>
      </c>
    </row>
    <row r="134" spans="2:4" x14ac:dyDescent="0.3">
      <c r="B134">
        <v>375</v>
      </c>
      <c r="C134" t="s">
        <v>463</v>
      </c>
      <c r="D134" t="s">
        <v>248</v>
      </c>
    </row>
    <row r="135" spans="2:4" x14ac:dyDescent="0.3">
      <c r="B135">
        <v>376</v>
      </c>
      <c r="C135" t="s">
        <v>464</v>
      </c>
      <c r="D135" t="s">
        <v>249</v>
      </c>
    </row>
    <row r="136" spans="2:4" x14ac:dyDescent="0.3">
      <c r="B136">
        <v>377</v>
      </c>
      <c r="C136" t="s">
        <v>465</v>
      </c>
      <c r="D136" t="s">
        <v>250</v>
      </c>
    </row>
    <row r="137" spans="2:4" x14ac:dyDescent="0.3">
      <c r="B137">
        <v>378</v>
      </c>
      <c r="C137" t="s">
        <v>466</v>
      </c>
      <c r="D137" t="s">
        <v>251</v>
      </c>
    </row>
    <row r="138" spans="2:4" x14ac:dyDescent="0.3">
      <c r="B138">
        <v>379</v>
      </c>
      <c r="C138" t="s">
        <v>467</v>
      </c>
      <c r="D138" t="s">
        <v>252</v>
      </c>
    </row>
    <row r="139" spans="2:4" x14ac:dyDescent="0.3">
      <c r="B139">
        <v>380</v>
      </c>
      <c r="C139" t="s">
        <v>468</v>
      </c>
      <c r="D139" t="s">
        <v>253</v>
      </c>
    </row>
    <row r="140" spans="2:4" x14ac:dyDescent="0.3">
      <c r="B140">
        <v>381</v>
      </c>
      <c r="C140" t="s">
        <v>469</v>
      </c>
      <c r="D140" t="s">
        <v>254</v>
      </c>
    </row>
    <row r="141" spans="2:4" x14ac:dyDescent="0.3">
      <c r="B141">
        <v>382</v>
      </c>
      <c r="C141" t="s">
        <v>470</v>
      </c>
      <c r="D141" t="s">
        <v>255</v>
      </c>
    </row>
    <row r="142" spans="2:4" x14ac:dyDescent="0.3">
      <c r="B142">
        <v>383</v>
      </c>
      <c r="C142" t="s">
        <v>471</v>
      </c>
      <c r="D142" t="s">
        <v>256</v>
      </c>
    </row>
    <row r="143" spans="2:4" x14ac:dyDescent="0.3">
      <c r="B143">
        <v>384</v>
      </c>
      <c r="C143" t="s">
        <v>472</v>
      </c>
      <c r="D143" t="s">
        <v>257</v>
      </c>
    </row>
    <row r="144" spans="2:4" x14ac:dyDescent="0.3">
      <c r="B144">
        <v>385</v>
      </c>
      <c r="C144" t="s">
        <v>473</v>
      </c>
      <c r="D144" t="s">
        <v>258</v>
      </c>
    </row>
    <row r="145" spans="1:20" x14ac:dyDescent="0.3">
      <c r="B145">
        <v>386</v>
      </c>
      <c r="C145" t="s">
        <v>474</v>
      </c>
      <c r="D145" t="s">
        <v>259</v>
      </c>
    </row>
    <row r="146" spans="1:20" x14ac:dyDescent="0.3">
      <c r="B146">
        <v>387</v>
      </c>
      <c r="C146" t="s">
        <v>475</v>
      </c>
      <c r="D146" t="s">
        <v>260</v>
      </c>
    </row>
    <row r="147" spans="1:20" x14ac:dyDescent="0.3">
      <c r="B147">
        <v>388</v>
      </c>
      <c r="C147" t="s">
        <v>476</v>
      </c>
      <c r="D147" t="s">
        <v>261</v>
      </c>
    </row>
    <row r="148" spans="1:20" x14ac:dyDescent="0.3">
      <c r="B148">
        <v>389</v>
      </c>
      <c r="C148" t="s">
        <v>477</v>
      </c>
      <c r="D148" t="s">
        <v>262</v>
      </c>
    </row>
    <row r="149" spans="1:20" x14ac:dyDescent="0.3">
      <c r="B149">
        <v>391</v>
      </c>
      <c r="C149" t="s">
        <v>478</v>
      </c>
      <c r="D149" t="s">
        <v>263</v>
      </c>
    </row>
    <row r="150" spans="1:20" x14ac:dyDescent="0.3">
      <c r="B150">
        <v>500</v>
      </c>
      <c r="C150" t="s">
        <v>479</v>
      </c>
      <c r="D150" t="s">
        <v>264</v>
      </c>
    </row>
    <row r="151" spans="1:20" x14ac:dyDescent="0.3">
      <c r="B151">
        <v>501</v>
      </c>
      <c r="C151" t="s">
        <v>480</v>
      </c>
      <c r="D151" t="s">
        <v>265</v>
      </c>
    </row>
    <row r="152" spans="1:20" x14ac:dyDescent="0.3">
      <c r="A152">
        <v>502</v>
      </c>
      <c r="B152">
        <v>502</v>
      </c>
      <c r="C152" t="s">
        <v>52</v>
      </c>
      <c r="D152" t="s">
        <v>266</v>
      </c>
      <c r="E152" s="205">
        <v>728345</v>
      </c>
      <c r="F152" s="205">
        <v>406083333</v>
      </c>
      <c r="G152" s="205">
        <v>142813611</v>
      </c>
      <c r="H152" s="205">
        <v>100573285</v>
      </c>
      <c r="I152">
        <v>0</v>
      </c>
      <c r="J152" s="205">
        <v>4622018</v>
      </c>
      <c r="K152">
        <v>0</v>
      </c>
      <c r="L152">
        <v>0</v>
      </c>
      <c r="M152">
        <v>0</v>
      </c>
      <c r="N152" s="205">
        <v>9276166</v>
      </c>
      <c r="O152" s="205">
        <v>113479000</v>
      </c>
      <c r="P152" s="205">
        <v>8949488</v>
      </c>
      <c r="Q152" s="205">
        <v>8299230</v>
      </c>
      <c r="R152" s="205">
        <v>3976341</v>
      </c>
      <c r="S152" s="205">
        <v>88943075</v>
      </c>
      <c r="T152">
        <v>0</v>
      </c>
    </row>
    <row r="153" spans="1:20" x14ac:dyDescent="0.3">
      <c r="A153">
        <v>503</v>
      </c>
      <c r="B153">
        <v>503</v>
      </c>
      <c r="C153" t="s">
        <v>53</v>
      </c>
      <c r="D153" t="s">
        <v>267</v>
      </c>
      <c r="E153">
        <v>0</v>
      </c>
      <c r="F153">
        <v>0</v>
      </c>
      <c r="G153" s="205">
        <v>3674554</v>
      </c>
      <c r="H153" s="205">
        <v>13860296</v>
      </c>
      <c r="I153">
        <v>0</v>
      </c>
      <c r="J153" s="205">
        <v>52490309</v>
      </c>
      <c r="K153">
        <v>0</v>
      </c>
      <c r="L153">
        <v>0</v>
      </c>
      <c r="M153">
        <v>0</v>
      </c>
      <c r="N153" s="205">
        <v>311798</v>
      </c>
      <c r="O153" s="205">
        <v>665857000</v>
      </c>
      <c r="P153" s="205">
        <v>61042198</v>
      </c>
      <c r="Q153" s="205">
        <v>1113381</v>
      </c>
      <c r="R153" s="205">
        <v>9175845</v>
      </c>
      <c r="S153" s="205">
        <v>6606739</v>
      </c>
      <c r="T153">
        <v>0</v>
      </c>
    </row>
    <row r="154" spans="1:20" x14ac:dyDescent="0.3">
      <c r="B154">
        <v>504</v>
      </c>
      <c r="C154" t="s">
        <v>481</v>
      </c>
      <c r="D154" t="s">
        <v>268</v>
      </c>
    </row>
    <row r="155" spans="1:20" x14ac:dyDescent="0.3">
      <c r="B155">
        <v>505</v>
      </c>
      <c r="C155" t="s">
        <v>482</v>
      </c>
      <c r="D155" t="s">
        <v>269</v>
      </c>
    </row>
    <row r="156" spans="1:20" x14ac:dyDescent="0.3">
      <c r="B156">
        <v>506</v>
      </c>
      <c r="C156" t="s">
        <v>483</v>
      </c>
      <c r="D156" t="s">
        <v>270</v>
      </c>
    </row>
    <row r="157" spans="1:20" x14ac:dyDescent="0.3">
      <c r="B157">
        <v>507</v>
      </c>
      <c r="C157" t="s">
        <v>484</v>
      </c>
      <c r="D157" t="s">
        <v>271</v>
      </c>
    </row>
    <row r="158" spans="1:20" x14ac:dyDescent="0.3">
      <c r="B158">
        <v>508</v>
      </c>
      <c r="C158" t="s">
        <v>485</v>
      </c>
      <c r="D158" t="s">
        <v>272</v>
      </c>
    </row>
    <row r="159" spans="1:20" x14ac:dyDescent="0.3">
      <c r="B159">
        <v>509</v>
      </c>
      <c r="C159" t="s">
        <v>486</v>
      </c>
      <c r="D159" t="s">
        <v>273</v>
      </c>
    </row>
    <row r="160" spans="1:20" x14ac:dyDescent="0.3">
      <c r="B160">
        <v>510</v>
      </c>
      <c r="C160" t="s">
        <v>487</v>
      </c>
      <c r="D160" t="s">
        <v>274</v>
      </c>
    </row>
    <row r="161" spans="2:4" x14ac:dyDescent="0.3">
      <c r="B161">
        <v>511</v>
      </c>
      <c r="C161" t="s">
        <v>488</v>
      </c>
      <c r="D161" t="s">
        <v>275</v>
      </c>
    </row>
    <row r="162" spans="2:4" x14ac:dyDescent="0.3">
      <c r="B162">
        <v>512</v>
      </c>
      <c r="C162" t="s">
        <v>489</v>
      </c>
      <c r="D162" t="s">
        <v>276</v>
      </c>
    </row>
    <row r="163" spans="2:4" x14ac:dyDescent="0.3">
      <c r="B163">
        <v>513</v>
      </c>
      <c r="C163" t="s">
        <v>490</v>
      </c>
      <c r="D163" t="s">
        <v>277</v>
      </c>
    </row>
    <row r="164" spans="2:4" x14ac:dyDescent="0.3">
      <c r="B164">
        <v>514</v>
      </c>
      <c r="C164" t="s">
        <v>491</v>
      </c>
      <c r="D164" t="s">
        <v>278</v>
      </c>
    </row>
    <row r="165" spans="2:4" x14ac:dyDescent="0.3">
      <c r="B165">
        <v>515</v>
      </c>
      <c r="C165" t="s">
        <v>492</v>
      </c>
      <c r="D165" t="s">
        <v>279</v>
      </c>
    </row>
    <row r="166" spans="2:4" x14ac:dyDescent="0.3">
      <c r="B166">
        <v>516</v>
      </c>
      <c r="C166" t="s">
        <v>493</v>
      </c>
      <c r="D166" t="s">
        <v>280</v>
      </c>
    </row>
    <row r="167" spans="2:4" x14ac:dyDescent="0.3">
      <c r="B167">
        <v>517</v>
      </c>
      <c r="C167" t="s">
        <v>494</v>
      </c>
      <c r="D167" t="s">
        <v>281</v>
      </c>
    </row>
    <row r="168" spans="2:4" x14ac:dyDescent="0.3">
      <c r="B168">
        <v>518</v>
      </c>
      <c r="C168" t="s">
        <v>495</v>
      </c>
      <c r="D168" t="s">
        <v>282</v>
      </c>
    </row>
    <row r="169" spans="2:4" x14ac:dyDescent="0.3">
      <c r="B169">
        <v>519</v>
      </c>
      <c r="C169" t="s">
        <v>496</v>
      </c>
      <c r="D169" t="s">
        <v>283</v>
      </c>
    </row>
    <row r="170" spans="2:4" x14ac:dyDescent="0.3">
      <c r="B170">
        <v>520</v>
      </c>
      <c r="C170" t="s">
        <v>497</v>
      </c>
      <c r="D170" t="s">
        <v>284</v>
      </c>
    </row>
    <row r="171" spans="2:4" x14ac:dyDescent="0.3">
      <c r="B171">
        <v>521</v>
      </c>
      <c r="C171" t="s">
        <v>498</v>
      </c>
      <c r="D171" t="s">
        <v>285</v>
      </c>
    </row>
    <row r="172" spans="2:4" x14ac:dyDescent="0.3">
      <c r="B172">
        <v>522</v>
      </c>
      <c r="C172" t="s">
        <v>499</v>
      </c>
      <c r="D172" t="s">
        <v>286</v>
      </c>
    </row>
    <row r="173" spans="2:4" x14ac:dyDescent="0.3">
      <c r="B173">
        <v>523</v>
      </c>
      <c r="C173" t="s">
        <v>500</v>
      </c>
      <c r="D173" t="s">
        <v>287</v>
      </c>
    </row>
    <row r="174" spans="2:4" x14ac:dyDescent="0.3">
      <c r="B174">
        <v>524</v>
      </c>
      <c r="C174" t="s">
        <v>501</v>
      </c>
      <c r="D174" t="s">
        <v>288</v>
      </c>
    </row>
    <row r="175" spans="2:4" x14ac:dyDescent="0.3">
      <c r="B175">
        <v>525</v>
      </c>
      <c r="C175" t="s">
        <v>502</v>
      </c>
      <c r="D175" t="s">
        <v>289</v>
      </c>
    </row>
    <row r="176" spans="2:4" x14ac:dyDescent="0.3">
      <c r="B176">
        <v>526</v>
      </c>
      <c r="C176" t="s">
        <v>503</v>
      </c>
      <c r="D176" t="s">
        <v>290</v>
      </c>
    </row>
    <row r="177" spans="1:20" x14ac:dyDescent="0.3">
      <c r="B177">
        <v>527</v>
      </c>
      <c r="C177" t="s">
        <v>504</v>
      </c>
      <c r="D177" t="s">
        <v>291</v>
      </c>
    </row>
    <row r="178" spans="1:20" x14ac:dyDescent="0.3">
      <c r="B178">
        <v>528</v>
      </c>
      <c r="C178" t="s">
        <v>505</v>
      </c>
      <c r="D178" t="s">
        <v>292</v>
      </c>
    </row>
    <row r="179" spans="1:20" x14ac:dyDescent="0.3">
      <c r="B179">
        <v>529</v>
      </c>
      <c r="C179" t="s">
        <v>506</v>
      </c>
      <c r="D179" t="s">
        <v>293</v>
      </c>
    </row>
    <row r="180" spans="1:20" x14ac:dyDescent="0.3">
      <c r="B180">
        <v>530</v>
      </c>
      <c r="C180" t="s">
        <v>507</v>
      </c>
      <c r="D180" t="s">
        <v>294</v>
      </c>
    </row>
    <row r="181" spans="1:20" x14ac:dyDescent="0.3">
      <c r="B181">
        <v>531</v>
      </c>
      <c r="C181" t="s">
        <v>508</v>
      </c>
      <c r="D181" t="s">
        <v>295</v>
      </c>
    </row>
    <row r="182" spans="1:20" x14ac:dyDescent="0.3">
      <c r="B182">
        <v>532</v>
      </c>
      <c r="C182" t="s">
        <v>509</v>
      </c>
      <c r="D182" t="s">
        <v>296</v>
      </c>
    </row>
    <row r="183" spans="1:20" x14ac:dyDescent="0.3">
      <c r="B183">
        <v>533</v>
      </c>
      <c r="C183" t="s">
        <v>510</v>
      </c>
      <c r="D183" t="s">
        <v>297</v>
      </c>
    </row>
    <row r="184" spans="1:20" x14ac:dyDescent="0.3">
      <c r="A184">
        <v>534</v>
      </c>
      <c r="B184">
        <v>534</v>
      </c>
      <c r="C184" t="s">
        <v>54</v>
      </c>
      <c r="D184" t="s">
        <v>298</v>
      </c>
      <c r="E184">
        <v>0</v>
      </c>
      <c r="F184" s="205">
        <v>16631021</v>
      </c>
      <c r="G184" s="205">
        <v>6646668</v>
      </c>
      <c r="H184" s="205">
        <v>6689680</v>
      </c>
      <c r="I184">
        <v>0</v>
      </c>
      <c r="J184" s="205">
        <v>3071297</v>
      </c>
      <c r="K184">
        <v>0</v>
      </c>
      <c r="L184">
        <v>0</v>
      </c>
      <c r="M184">
        <v>0</v>
      </c>
      <c r="N184" s="205">
        <v>1383384</v>
      </c>
      <c r="O184" s="205">
        <v>45442000</v>
      </c>
      <c r="P184" s="205">
        <v>3247801</v>
      </c>
      <c r="Q184" s="205">
        <v>6430461</v>
      </c>
      <c r="R184" s="205">
        <v>2243097</v>
      </c>
      <c r="S184" s="205">
        <v>7129909</v>
      </c>
      <c r="T184">
        <v>0</v>
      </c>
    </row>
    <row r="185" spans="1:20" x14ac:dyDescent="0.3">
      <c r="B185">
        <v>535</v>
      </c>
      <c r="C185" t="s">
        <v>511</v>
      </c>
      <c r="D185" t="s">
        <v>299</v>
      </c>
    </row>
    <row r="186" spans="1:20" x14ac:dyDescent="0.3">
      <c r="B186">
        <v>536</v>
      </c>
      <c r="C186" t="s">
        <v>512</v>
      </c>
      <c r="D186" t="s">
        <v>300</v>
      </c>
    </row>
    <row r="187" spans="1:20" x14ac:dyDescent="0.3">
      <c r="B187">
        <v>537</v>
      </c>
      <c r="C187" t="s">
        <v>513</v>
      </c>
      <c r="D187" t="s">
        <v>301</v>
      </c>
    </row>
    <row r="188" spans="1:20" x14ac:dyDescent="0.3">
      <c r="B188">
        <v>538</v>
      </c>
      <c r="C188" t="s">
        <v>514</v>
      </c>
      <c r="D188" t="s">
        <v>302</v>
      </c>
    </row>
    <row r="189" spans="1:20" x14ac:dyDescent="0.3">
      <c r="B189">
        <v>539</v>
      </c>
      <c r="C189" t="s">
        <v>515</v>
      </c>
      <c r="D189" t="s">
        <v>303</v>
      </c>
    </row>
    <row r="190" spans="1:20" x14ac:dyDescent="0.3">
      <c r="B190">
        <v>540</v>
      </c>
      <c r="C190" t="s">
        <v>516</v>
      </c>
      <c r="D190" t="s">
        <v>304</v>
      </c>
    </row>
    <row r="191" spans="1:20" x14ac:dyDescent="0.3">
      <c r="B191">
        <v>541</v>
      </c>
      <c r="C191" t="s">
        <v>517</v>
      </c>
      <c r="D191" t="s">
        <v>305</v>
      </c>
    </row>
    <row r="192" spans="1:20" x14ac:dyDescent="0.3">
      <c r="B192">
        <v>542</v>
      </c>
      <c r="C192" t="s">
        <v>518</v>
      </c>
      <c r="D192" t="s">
        <v>306</v>
      </c>
    </row>
    <row r="193" spans="1:20" x14ac:dyDescent="0.3">
      <c r="B193">
        <v>543</v>
      </c>
      <c r="C193" t="s">
        <v>519</v>
      </c>
      <c r="D193" t="s">
        <v>307</v>
      </c>
    </row>
    <row r="194" spans="1:20" x14ac:dyDescent="0.3">
      <c r="B194">
        <v>544</v>
      </c>
      <c r="C194" t="s">
        <v>520</v>
      </c>
      <c r="D194" t="s">
        <v>308</v>
      </c>
    </row>
    <row r="195" spans="1:20" x14ac:dyDescent="0.3">
      <c r="B195">
        <v>545</v>
      </c>
      <c r="C195" t="s">
        <v>521</v>
      </c>
      <c r="D195" t="s">
        <v>309</v>
      </c>
    </row>
    <row r="196" spans="1:20" x14ac:dyDescent="0.3">
      <c r="B196">
        <v>546</v>
      </c>
      <c r="C196" t="s">
        <v>522</v>
      </c>
      <c r="D196" t="s">
        <v>310</v>
      </c>
    </row>
    <row r="197" spans="1:20" x14ac:dyDescent="0.3">
      <c r="B197">
        <v>547</v>
      </c>
      <c r="C197" t="s">
        <v>523</v>
      </c>
      <c r="D197" t="s">
        <v>311</v>
      </c>
    </row>
    <row r="198" spans="1:20" x14ac:dyDescent="0.3">
      <c r="B198">
        <v>548</v>
      </c>
      <c r="C198" t="s">
        <v>524</v>
      </c>
      <c r="D198" t="s">
        <v>312</v>
      </c>
    </row>
    <row r="199" spans="1:20" x14ac:dyDescent="0.3">
      <c r="B199">
        <v>549</v>
      </c>
      <c r="C199" t="s">
        <v>525</v>
      </c>
      <c r="D199" t="s">
        <v>313</v>
      </c>
    </row>
    <row r="200" spans="1:20" x14ac:dyDescent="0.3">
      <c r="B200">
        <v>550</v>
      </c>
      <c r="C200" t="s">
        <v>526</v>
      </c>
      <c r="D200" t="s">
        <v>314</v>
      </c>
    </row>
    <row r="201" spans="1:20" x14ac:dyDescent="0.3">
      <c r="B201">
        <v>551</v>
      </c>
      <c r="C201" t="s">
        <v>527</v>
      </c>
      <c r="D201" t="s">
        <v>315</v>
      </c>
    </row>
    <row r="202" spans="1:20" x14ac:dyDescent="0.3">
      <c r="B202">
        <v>552</v>
      </c>
      <c r="C202" t="s">
        <v>528</v>
      </c>
      <c r="D202" t="s">
        <v>316</v>
      </c>
    </row>
    <row r="203" spans="1:20" x14ac:dyDescent="0.3">
      <c r="B203">
        <v>553</v>
      </c>
      <c r="C203" t="s">
        <v>529</v>
      </c>
      <c r="D203" t="s">
        <v>317</v>
      </c>
    </row>
    <row r="204" spans="1:20" s="265" customFormat="1" x14ac:dyDescent="0.3">
      <c r="A204" s="265">
        <v>554</v>
      </c>
      <c r="B204" s="265">
        <v>554</v>
      </c>
      <c r="C204" s="265" t="s">
        <v>530</v>
      </c>
      <c r="D204" s="265" t="s">
        <v>318</v>
      </c>
      <c r="E204" s="265">
        <v>0</v>
      </c>
      <c r="F204" s="265">
        <v>0</v>
      </c>
      <c r="G204" s="265">
        <v>0</v>
      </c>
      <c r="H204" s="266">
        <v>1040826</v>
      </c>
      <c r="I204" s="265">
        <v>0</v>
      </c>
      <c r="J204" s="265">
        <v>0</v>
      </c>
      <c r="K204" s="265">
        <v>0</v>
      </c>
      <c r="L204" s="265">
        <v>0</v>
      </c>
      <c r="M204" s="265">
        <v>0</v>
      </c>
      <c r="N204" s="265">
        <v>0</v>
      </c>
      <c r="O204" s="266">
        <v>1879923</v>
      </c>
      <c r="P204" s="265">
        <v>0</v>
      </c>
      <c r="Q204" s="266">
        <v>39852738</v>
      </c>
      <c r="R204" s="265">
        <v>0</v>
      </c>
      <c r="S204" s="265">
        <v>0</v>
      </c>
      <c r="T204" s="265">
        <v>0</v>
      </c>
    </row>
    <row r="205" spans="1:20" s="265" customFormat="1" x14ac:dyDescent="0.3">
      <c r="A205" s="265">
        <v>555</v>
      </c>
      <c r="B205" s="265">
        <v>555</v>
      </c>
      <c r="C205" s="265" t="s">
        <v>531</v>
      </c>
      <c r="D205" s="265" t="s">
        <v>319</v>
      </c>
      <c r="E205" s="265">
        <v>0</v>
      </c>
      <c r="F205" s="265">
        <v>0</v>
      </c>
      <c r="G205" s="265">
        <v>0</v>
      </c>
      <c r="H205" s="266">
        <v>677804</v>
      </c>
      <c r="I205" s="265">
        <v>0</v>
      </c>
      <c r="J205" s="265">
        <v>0</v>
      </c>
      <c r="K205" s="265">
        <v>0</v>
      </c>
      <c r="L205" s="265">
        <v>0</v>
      </c>
      <c r="M205" s="265">
        <v>0</v>
      </c>
      <c r="N205" s="265">
        <v>0</v>
      </c>
      <c r="O205" s="266">
        <v>552927</v>
      </c>
      <c r="P205" s="265">
        <v>0</v>
      </c>
      <c r="Q205" s="266">
        <v>39852738</v>
      </c>
      <c r="R205" s="265">
        <v>0</v>
      </c>
      <c r="S205" s="265">
        <v>0</v>
      </c>
      <c r="T205" s="265">
        <v>0</v>
      </c>
    </row>
    <row r="206" spans="1:20" s="265" customFormat="1" x14ac:dyDescent="0.3">
      <c r="A206" s="265">
        <v>556</v>
      </c>
      <c r="B206" s="265">
        <v>556</v>
      </c>
      <c r="C206" s="265" t="s">
        <v>532</v>
      </c>
      <c r="D206" s="265" t="s">
        <v>320</v>
      </c>
      <c r="E206" s="265">
        <v>0</v>
      </c>
      <c r="F206" s="265">
        <v>0</v>
      </c>
      <c r="G206" s="265">
        <v>0</v>
      </c>
      <c r="H206" s="265">
        <v>0</v>
      </c>
      <c r="I206" s="265">
        <v>0</v>
      </c>
      <c r="J206" s="265">
        <v>0</v>
      </c>
      <c r="K206" s="265">
        <v>0</v>
      </c>
      <c r="L206" s="265">
        <v>0</v>
      </c>
      <c r="M206" s="265">
        <v>0</v>
      </c>
      <c r="N206" s="265">
        <v>0</v>
      </c>
      <c r="O206" s="266">
        <v>3660428</v>
      </c>
      <c r="P206" s="265">
        <v>0</v>
      </c>
      <c r="Q206" s="265">
        <v>0</v>
      </c>
      <c r="R206" s="265">
        <v>0</v>
      </c>
      <c r="S206" s="265">
        <v>0</v>
      </c>
      <c r="T206" s="265">
        <v>0</v>
      </c>
    </row>
    <row r="207" spans="1:20" s="265" customFormat="1" x14ac:dyDescent="0.3">
      <c r="A207" s="265">
        <v>557</v>
      </c>
      <c r="B207" s="265">
        <v>557</v>
      </c>
      <c r="C207" s="265" t="s">
        <v>533</v>
      </c>
      <c r="D207" s="265" t="s">
        <v>321</v>
      </c>
      <c r="E207" s="265">
        <v>0</v>
      </c>
      <c r="F207" s="265">
        <v>0</v>
      </c>
      <c r="G207" s="265">
        <v>0</v>
      </c>
      <c r="H207" s="265">
        <v>0</v>
      </c>
      <c r="I207" s="265">
        <v>0</v>
      </c>
      <c r="J207" s="265">
        <v>0</v>
      </c>
      <c r="K207" s="265">
        <v>0</v>
      </c>
      <c r="L207" s="265">
        <v>0</v>
      </c>
      <c r="M207" s="265">
        <v>0</v>
      </c>
      <c r="N207" s="265">
        <v>0</v>
      </c>
      <c r="O207" s="266">
        <v>3189428</v>
      </c>
      <c r="P207" s="265">
        <v>0</v>
      </c>
      <c r="Q207" s="265">
        <v>0</v>
      </c>
      <c r="R207" s="265">
        <v>0</v>
      </c>
      <c r="S207" s="265">
        <v>0</v>
      </c>
      <c r="T207" s="265">
        <v>0</v>
      </c>
    </row>
    <row r="208" spans="1:20" x14ac:dyDescent="0.3">
      <c r="B208">
        <v>558</v>
      </c>
      <c r="C208" t="s">
        <v>534</v>
      </c>
      <c r="D208" t="s">
        <v>322</v>
      </c>
    </row>
    <row r="209" spans="2:4" x14ac:dyDescent="0.3">
      <c r="B209">
        <v>559</v>
      </c>
      <c r="C209" t="s">
        <v>535</v>
      </c>
      <c r="D209" t="s">
        <v>323</v>
      </c>
    </row>
    <row r="210" spans="2:4" x14ac:dyDescent="0.3">
      <c r="B210">
        <v>560</v>
      </c>
      <c r="C210" t="s">
        <v>536</v>
      </c>
      <c r="D210" t="s">
        <v>324</v>
      </c>
    </row>
    <row r="211" spans="2:4" x14ac:dyDescent="0.3">
      <c r="B211">
        <v>561</v>
      </c>
      <c r="C211" t="s">
        <v>537</v>
      </c>
      <c r="D211" t="s">
        <v>325</v>
      </c>
    </row>
    <row r="212" spans="2:4" x14ac:dyDescent="0.3">
      <c r="B212">
        <v>562</v>
      </c>
      <c r="C212" t="s">
        <v>538</v>
      </c>
      <c r="D212" t="s">
        <v>326</v>
      </c>
    </row>
    <row r="213" spans="2:4" x14ac:dyDescent="0.3">
      <c r="B213">
        <v>563</v>
      </c>
      <c r="C213" t="s">
        <v>539</v>
      </c>
      <c r="D213" t="s">
        <v>327</v>
      </c>
    </row>
    <row r="214" spans="2:4" x14ac:dyDescent="0.3">
      <c r="B214">
        <v>564</v>
      </c>
      <c r="C214" t="s">
        <v>540</v>
      </c>
      <c r="D214" t="s">
        <v>328</v>
      </c>
    </row>
    <row r="215" spans="2:4" x14ac:dyDescent="0.3">
      <c r="B215">
        <v>565</v>
      </c>
      <c r="C215" t="s">
        <v>541</v>
      </c>
      <c r="D215" t="s">
        <v>329</v>
      </c>
    </row>
    <row r="216" spans="2:4" x14ac:dyDescent="0.3">
      <c r="B216">
        <v>566</v>
      </c>
      <c r="C216" t="s">
        <v>542</v>
      </c>
      <c r="D216" t="s">
        <v>330</v>
      </c>
    </row>
    <row r="217" spans="2:4" x14ac:dyDescent="0.3">
      <c r="B217">
        <v>567</v>
      </c>
      <c r="C217" t="s">
        <v>543</v>
      </c>
      <c r="D217" t="s">
        <v>331</v>
      </c>
    </row>
    <row r="218" spans="2:4" x14ac:dyDescent="0.3">
      <c r="B218">
        <v>568</v>
      </c>
      <c r="C218" t="s">
        <v>544</v>
      </c>
      <c r="D218" t="s">
        <v>332</v>
      </c>
    </row>
    <row r="219" spans="2:4" x14ac:dyDescent="0.3">
      <c r="B219">
        <v>569</v>
      </c>
      <c r="C219" t="s">
        <v>545</v>
      </c>
      <c r="D219" t="s">
        <v>333</v>
      </c>
    </row>
    <row r="220" spans="2:4" x14ac:dyDescent="0.3">
      <c r="B220">
        <v>570</v>
      </c>
      <c r="C220" t="s">
        <v>546</v>
      </c>
      <c r="D220" t="s">
        <v>334</v>
      </c>
    </row>
    <row r="221" spans="2:4" x14ac:dyDescent="0.3">
      <c r="B221">
        <v>571</v>
      </c>
      <c r="C221" t="s">
        <v>547</v>
      </c>
      <c r="D221" t="s">
        <v>335</v>
      </c>
    </row>
    <row r="222" spans="2:4" x14ac:dyDescent="0.3">
      <c r="B222">
        <v>572</v>
      </c>
      <c r="C222" t="s">
        <v>548</v>
      </c>
      <c r="D222" t="s">
        <v>336</v>
      </c>
    </row>
    <row r="223" spans="2:4" x14ac:dyDescent="0.3">
      <c r="B223">
        <v>573</v>
      </c>
      <c r="C223" t="s">
        <v>549</v>
      </c>
      <c r="D223" t="s">
        <v>337</v>
      </c>
    </row>
    <row r="224" spans="2:4" x14ac:dyDescent="0.3">
      <c r="B224">
        <v>574</v>
      </c>
      <c r="C224" t="s">
        <v>550</v>
      </c>
      <c r="D224" t="s">
        <v>338</v>
      </c>
    </row>
    <row r="225" spans="1:20" s="265" customFormat="1" x14ac:dyDescent="0.3">
      <c r="A225" s="265">
        <v>992</v>
      </c>
      <c r="B225" s="265">
        <v>992</v>
      </c>
      <c r="C225" s="265" t="s">
        <v>97</v>
      </c>
      <c r="D225" s="265" t="s">
        <v>339</v>
      </c>
      <c r="E225" s="265">
        <v>0</v>
      </c>
      <c r="F225" s="265">
        <v>0</v>
      </c>
      <c r="G225" s="265">
        <v>1</v>
      </c>
      <c r="H225" s="265">
        <v>1</v>
      </c>
      <c r="I225" s="265">
        <v>0</v>
      </c>
      <c r="J225" s="265">
        <v>0</v>
      </c>
      <c r="K225" s="265">
        <v>0</v>
      </c>
      <c r="L225" s="265">
        <v>0</v>
      </c>
      <c r="M225" s="265">
        <v>0</v>
      </c>
      <c r="N225" s="265">
        <v>3</v>
      </c>
      <c r="O225" s="265">
        <v>1</v>
      </c>
      <c r="P225" s="265">
        <v>3</v>
      </c>
      <c r="Q225" s="265">
        <v>2</v>
      </c>
      <c r="R225" s="265">
        <v>1</v>
      </c>
      <c r="S225" s="265">
        <v>1</v>
      </c>
      <c r="T225" s="265">
        <v>0</v>
      </c>
    </row>
    <row r="226" spans="1:20" s="265" customFormat="1" x14ac:dyDescent="0.3">
      <c r="A226" s="265">
        <v>993</v>
      </c>
      <c r="B226" s="265">
        <v>993</v>
      </c>
      <c r="C226" s="265" t="s">
        <v>551</v>
      </c>
      <c r="D226" s="265" t="s">
        <v>340</v>
      </c>
      <c r="E226" s="265">
        <v>0</v>
      </c>
      <c r="F226" s="265">
        <v>0</v>
      </c>
      <c r="G226" s="265">
        <v>0.02</v>
      </c>
      <c r="H226" s="265">
        <v>0.02</v>
      </c>
      <c r="I226" s="265">
        <v>0</v>
      </c>
      <c r="J226" s="265">
        <v>0</v>
      </c>
      <c r="K226" s="265">
        <v>0</v>
      </c>
      <c r="L226" s="265">
        <v>0</v>
      </c>
      <c r="M226" s="265">
        <v>0</v>
      </c>
      <c r="N226" s="265">
        <v>0</v>
      </c>
      <c r="O226" s="265">
        <v>0</v>
      </c>
      <c r="P226" s="265">
        <v>0</v>
      </c>
      <c r="Q226" s="265">
        <v>0</v>
      </c>
      <c r="R226" s="265">
        <v>0</v>
      </c>
      <c r="S226" s="265">
        <v>0</v>
      </c>
      <c r="T226" s="265">
        <v>0</v>
      </c>
    </row>
    <row r="227" spans="1:20" s="265" customFormat="1" x14ac:dyDescent="0.3">
      <c r="A227" s="265">
        <v>994</v>
      </c>
      <c r="B227" s="265">
        <v>994</v>
      </c>
      <c r="C227" s="265" t="s">
        <v>552</v>
      </c>
      <c r="D227" s="265" t="s">
        <v>341</v>
      </c>
      <c r="E227" s="265">
        <v>0</v>
      </c>
      <c r="F227" s="265">
        <v>0</v>
      </c>
      <c r="G227" s="265">
        <v>0.03</v>
      </c>
      <c r="H227" s="265">
        <v>0.03</v>
      </c>
      <c r="I227" s="265">
        <v>0</v>
      </c>
      <c r="J227" s="265">
        <v>0</v>
      </c>
      <c r="K227" s="265">
        <v>0</v>
      </c>
      <c r="L227" s="265">
        <v>0</v>
      </c>
      <c r="M227" s="265">
        <v>0</v>
      </c>
      <c r="N227" s="265">
        <v>0</v>
      </c>
      <c r="O227" s="265">
        <v>0</v>
      </c>
      <c r="P227" s="265">
        <v>0</v>
      </c>
      <c r="Q227" s="265">
        <v>0</v>
      </c>
      <c r="R227" s="265">
        <v>0</v>
      </c>
      <c r="S227" s="265">
        <v>0</v>
      </c>
      <c r="T227" s="265">
        <v>0</v>
      </c>
    </row>
    <row r="228" spans="1:20" x14ac:dyDescent="0.3">
      <c r="B228">
        <v>995</v>
      </c>
      <c r="C228" t="s">
        <v>553</v>
      </c>
      <c r="D228" t="s">
        <v>554</v>
      </c>
    </row>
    <row r="229" spans="1:20" x14ac:dyDescent="0.3">
      <c r="B229">
        <v>996</v>
      </c>
      <c r="C229" t="s">
        <v>555</v>
      </c>
      <c r="D229" t="s">
        <v>556</v>
      </c>
    </row>
    <row r="230" spans="1:20" x14ac:dyDescent="0.3">
      <c r="B230">
        <v>997</v>
      </c>
      <c r="C230" t="s">
        <v>557</v>
      </c>
      <c r="D230" t="s">
        <v>558</v>
      </c>
    </row>
    <row r="231" spans="1:20" s="265" customFormat="1" x14ac:dyDescent="0.3">
      <c r="A231" s="265">
        <v>998</v>
      </c>
      <c r="B231" s="265">
        <v>998</v>
      </c>
      <c r="C231" s="265" t="s">
        <v>55</v>
      </c>
      <c r="D231" s="265" t="s">
        <v>342</v>
      </c>
      <c r="E231" s="265">
        <v>53</v>
      </c>
      <c r="F231" s="265">
        <v>53</v>
      </c>
      <c r="G231" s="265">
        <v>53</v>
      </c>
      <c r="H231" s="265">
        <v>53</v>
      </c>
      <c r="I231" s="265">
        <v>0</v>
      </c>
      <c r="J231" s="265">
        <v>53</v>
      </c>
      <c r="K231" s="265">
        <v>0</v>
      </c>
      <c r="L231" s="265">
        <v>0</v>
      </c>
      <c r="M231" s="265">
        <v>0</v>
      </c>
      <c r="N231" s="265">
        <v>53</v>
      </c>
      <c r="O231" s="265">
        <v>53</v>
      </c>
      <c r="P231" s="265">
        <v>53</v>
      </c>
      <c r="Q231" s="265">
        <v>53</v>
      </c>
      <c r="R231" s="265">
        <v>53</v>
      </c>
      <c r="S231" s="265">
        <v>53</v>
      </c>
      <c r="T231" s="265">
        <v>0</v>
      </c>
    </row>
    <row r="232" spans="1:20" s="265" customFormat="1" x14ac:dyDescent="0.3">
      <c r="A232" s="265">
        <v>999</v>
      </c>
      <c r="B232" s="265">
        <v>999</v>
      </c>
      <c r="C232" s="265" t="s">
        <v>56</v>
      </c>
      <c r="D232" s="265" t="s">
        <v>343</v>
      </c>
      <c r="E232" s="265">
        <v>53876</v>
      </c>
      <c r="F232" s="265">
        <v>53926</v>
      </c>
      <c r="G232" s="265">
        <v>53880</v>
      </c>
      <c r="H232" s="265">
        <v>53881</v>
      </c>
      <c r="I232" s="265">
        <v>0</v>
      </c>
      <c r="J232" s="265">
        <v>53884</v>
      </c>
      <c r="K232" s="265">
        <v>0</v>
      </c>
      <c r="L232" s="265">
        <v>0</v>
      </c>
      <c r="M232" s="265">
        <v>0</v>
      </c>
      <c r="N232" s="265">
        <v>53970</v>
      </c>
      <c r="O232" s="265">
        <v>53901</v>
      </c>
      <c r="P232" s="265">
        <v>53902</v>
      </c>
      <c r="Q232" s="265">
        <v>53923</v>
      </c>
      <c r="R232" s="265">
        <v>53908</v>
      </c>
      <c r="S232" s="265">
        <v>53913</v>
      </c>
      <c r="T232" s="265">
        <v>0</v>
      </c>
    </row>
    <row r="233" spans="1:20" x14ac:dyDescent="0.3">
      <c r="B233">
        <v>575</v>
      </c>
      <c r="C233" t="s">
        <v>560</v>
      </c>
      <c r="D233" t="s">
        <v>561</v>
      </c>
    </row>
    <row r="234" spans="1:20" x14ac:dyDescent="0.3">
      <c r="B234">
        <v>576</v>
      </c>
      <c r="C234" t="s">
        <v>562</v>
      </c>
      <c r="D234" t="s">
        <v>563</v>
      </c>
    </row>
    <row r="235" spans="1:20" s="265" customFormat="1" x14ac:dyDescent="0.3">
      <c r="A235" s="265">
        <v>577</v>
      </c>
      <c r="B235" s="265">
        <v>577</v>
      </c>
      <c r="C235" s="265" t="s">
        <v>564</v>
      </c>
      <c r="D235" s="265" t="s">
        <v>565</v>
      </c>
      <c r="E235" s="265">
        <v>0</v>
      </c>
      <c r="F235" s="265">
        <v>0</v>
      </c>
      <c r="G235" s="265">
        <v>0</v>
      </c>
      <c r="H235" s="265">
        <v>1</v>
      </c>
      <c r="I235" s="265">
        <v>0</v>
      </c>
      <c r="J235" s="265">
        <v>1</v>
      </c>
      <c r="K235" s="265">
        <v>0</v>
      </c>
      <c r="L235" s="265">
        <v>0</v>
      </c>
      <c r="M235" s="265">
        <v>0</v>
      </c>
      <c r="N235" s="265">
        <v>0</v>
      </c>
      <c r="O235" s="265">
        <v>1</v>
      </c>
      <c r="P235" s="265">
        <v>1</v>
      </c>
      <c r="Q235" s="265">
        <v>0</v>
      </c>
      <c r="R235" s="265">
        <v>0</v>
      </c>
      <c r="S235" s="265">
        <v>0</v>
      </c>
      <c r="T235" s="265">
        <v>0</v>
      </c>
    </row>
    <row r="236" spans="1:20" x14ac:dyDescent="0.3">
      <c r="B236">
        <v>578</v>
      </c>
      <c r="C236" t="s">
        <v>566</v>
      </c>
      <c r="D236" t="s">
        <v>567</v>
      </c>
    </row>
    <row r="237" spans="1:20" x14ac:dyDescent="0.3">
      <c r="B237">
        <v>579</v>
      </c>
      <c r="C237" t="s">
        <v>568</v>
      </c>
      <c r="D237" t="s">
        <v>569</v>
      </c>
    </row>
    <row r="238" spans="1:20" x14ac:dyDescent="0.3">
      <c r="B238">
        <v>580</v>
      </c>
      <c r="C238" t="s">
        <v>570</v>
      </c>
      <c r="D238" t="s">
        <v>571</v>
      </c>
    </row>
    <row r="239" spans="1:20" x14ac:dyDescent="0.3">
      <c r="B239">
        <v>581</v>
      </c>
      <c r="C239" t="s">
        <v>572</v>
      </c>
      <c r="D239" t="s">
        <v>573</v>
      </c>
    </row>
    <row r="240" spans="1:20" x14ac:dyDescent="0.3">
      <c r="B240">
        <v>582</v>
      </c>
      <c r="C240" t="s">
        <v>574</v>
      </c>
      <c r="D240" t="s">
        <v>575</v>
      </c>
    </row>
    <row r="241" spans="1:20" x14ac:dyDescent="0.3">
      <c r="B241">
        <v>583</v>
      </c>
      <c r="C241" t="s">
        <v>576</v>
      </c>
      <c r="D241" t="s">
        <v>577</v>
      </c>
    </row>
    <row r="242" spans="1:20" x14ac:dyDescent="0.3">
      <c r="B242">
        <v>584</v>
      </c>
      <c r="C242" t="s">
        <v>578</v>
      </c>
      <c r="D242" t="s">
        <v>579</v>
      </c>
    </row>
    <row r="243" spans="1:20" x14ac:dyDescent="0.3">
      <c r="B243">
        <v>585</v>
      </c>
      <c r="C243" t="s">
        <v>580</v>
      </c>
      <c r="D243" t="s">
        <v>581</v>
      </c>
    </row>
    <row r="244" spans="1:20" x14ac:dyDescent="0.3">
      <c r="B244">
        <v>586</v>
      </c>
      <c r="C244" t="s">
        <v>582</v>
      </c>
      <c r="D244" t="s">
        <v>583</v>
      </c>
    </row>
    <row r="245" spans="1:20" x14ac:dyDescent="0.3">
      <c r="B245">
        <v>587</v>
      </c>
      <c r="C245" t="s">
        <v>584</v>
      </c>
      <c r="D245" t="s">
        <v>585</v>
      </c>
    </row>
    <row r="246" spans="1:20" x14ac:dyDescent="0.3">
      <c r="B246">
        <v>588</v>
      </c>
      <c r="C246" t="s">
        <v>586</v>
      </c>
      <c r="D246" t="s">
        <v>587</v>
      </c>
    </row>
    <row r="247" spans="1:20" x14ac:dyDescent="0.3">
      <c r="B247">
        <v>589</v>
      </c>
      <c r="C247" t="s">
        <v>588</v>
      </c>
      <c r="D247" t="s">
        <v>589</v>
      </c>
    </row>
    <row r="248" spans="1:20" x14ac:dyDescent="0.3">
      <c r="B248">
        <v>590</v>
      </c>
      <c r="C248" t="s">
        <v>590</v>
      </c>
      <c r="D248" t="s">
        <v>591</v>
      </c>
    </row>
    <row r="249" spans="1:20" x14ac:dyDescent="0.3">
      <c r="A249">
        <v>591</v>
      </c>
      <c r="B249">
        <v>591</v>
      </c>
      <c r="C249" t="s">
        <v>602</v>
      </c>
      <c r="E249" s="205">
        <v>47040</v>
      </c>
      <c r="F249" s="205">
        <v>404573099</v>
      </c>
      <c r="G249" s="205">
        <v>148283599</v>
      </c>
      <c r="H249" s="205">
        <v>286235145</v>
      </c>
      <c r="I249">
        <v>0</v>
      </c>
      <c r="J249" s="205">
        <v>94190563</v>
      </c>
      <c r="K249">
        <v>0</v>
      </c>
      <c r="L249">
        <v>0</v>
      </c>
      <c r="M249">
        <v>0</v>
      </c>
      <c r="N249" s="205">
        <v>44998924</v>
      </c>
      <c r="O249" s="205">
        <v>990559000</v>
      </c>
      <c r="P249" s="205">
        <v>91928504</v>
      </c>
      <c r="Q249" s="205">
        <v>158448627</v>
      </c>
      <c r="R249" s="205">
        <v>63594880</v>
      </c>
      <c r="S249" s="205">
        <v>191776923</v>
      </c>
      <c r="T249">
        <v>0</v>
      </c>
    </row>
    <row r="250" spans="1:20" x14ac:dyDescent="0.3">
      <c r="A250">
        <v>592</v>
      </c>
      <c r="B250">
        <v>592</v>
      </c>
      <c r="C250" t="s">
        <v>603</v>
      </c>
      <c r="E250" s="205">
        <v>-46640</v>
      </c>
      <c r="F250" s="205">
        <v>37174480</v>
      </c>
      <c r="G250" s="205">
        <v>19064631</v>
      </c>
      <c r="H250" s="205">
        <v>5982951</v>
      </c>
      <c r="I250">
        <v>0</v>
      </c>
      <c r="J250" s="205">
        <v>-1196008</v>
      </c>
      <c r="K250">
        <v>0</v>
      </c>
      <c r="L250">
        <v>0</v>
      </c>
      <c r="M250">
        <v>0</v>
      </c>
      <c r="N250" s="205">
        <v>-1600977</v>
      </c>
      <c r="O250" s="205">
        <v>79777000</v>
      </c>
      <c r="P250" s="205">
        <v>3873047</v>
      </c>
      <c r="Q250" s="205">
        <v>158448627</v>
      </c>
      <c r="R250" s="205">
        <v>-674312</v>
      </c>
      <c r="S250" s="205">
        <v>7842650</v>
      </c>
      <c r="T250">
        <v>0</v>
      </c>
    </row>
    <row r="251" spans="1:20" x14ac:dyDescent="0.3">
      <c r="B251">
        <v>595</v>
      </c>
      <c r="C251" t="s">
        <v>634</v>
      </c>
      <c r="D251" t="s">
        <v>635</v>
      </c>
    </row>
    <row r="252" spans="1:20" ht="105.4" x14ac:dyDescent="0.3">
      <c r="A252">
        <v>600</v>
      </c>
      <c r="C252" s="153" t="s">
        <v>607</v>
      </c>
    </row>
    <row r="253" spans="1:20" ht="210.8" x14ac:dyDescent="0.3">
      <c r="A253">
        <v>601</v>
      </c>
      <c r="C253" s="153" t="s">
        <v>608</v>
      </c>
    </row>
    <row r="254" spans="1:20" s="265" customFormat="1" ht="165.6" x14ac:dyDescent="0.3">
      <c r="A254" s="265">
        <v>603</v>
      </c>
      <c r="B254" s="265">
        <v>603</v>
      </c>
      <c r="C254" s="267" t="s">
        <v>629</v>
      </c>
      <c r="E254" s="265">
        <v>1</v>
      </c>
      <c r="F254" s="265">
        <v>1</v>
      </c>
      <c r="G254" s="265">
        <v>1</v>
      </c>
      <c r="H254" s="265">
        <v>1</v>
      </c>
      <c r="I254" s="265">
        <v>0</v>
      </c>
      <c r="J254" s="265">
        <v>1</v>
      </c>
      <c r="K254" s="265">
        <v>0</v>
      </c>
      <c r="L254" s="265">
        <v>0</v>
      </c>
      <c r="M254" s="265">
        <v>0</v>
      </c>
      <c r="N254" s="265">
        <v>1</v>
      </c>
      <c r="O254" s="265">
        <v>2</v>
      </c>
      <c r="P254" s="265">
        <v>1</v>
      </c>
      <c r="Q254" s="265">
        <v>1</v>
      </c>
      <c r="R254" s="265">
        <v>1</v>
      </c>
      <c r="S254" s="265">
        <v>1</v>
      </c>
      <c r="T254" s="265">
        <v>0</v>
      </c>
    </row>
    <row r="255" spans="1:20" s="265" customFormat="1" ht="120.45" x14ac:dyDescent="0.3">
      <c r="A255" s="265">
        <v>604</v>
      </c>
      <c r="B255" s="265">
        <v>604</v>
      </c>
      <c r="C255" s="267" t="s">
        <v>630</v>
      </c>
      <c r="E255" s="265">
        <v>1</v>
      </c>
      <c r="F255" s="265">
        <v>1</v>
      </c>
      <c r="G255" s="265">
        <v>1</v>
      </c>
      <c r="H255" s="265">
        <v>1</v>
      </c>
      <c r="I255" s="265">
        <v>0</v>
      </c>
      <c r="J255" s="265">
        <v>1</v>
      </c>
      <c r="K255" s="265">
        <v>0</v>
      </c>
      <c r="L255" s="265">
        <v>0</v>
      </c>
      <c r="M255" s="265">
        <v>0</v>
      </c>
      <c r="N255" s="265">
        <v>1</v>
      </c>
      <c r="O255" s="265">
        <v>1</v>
      </c>
      <c r="P255" s="265">
        <v>1</v>
      </c>
      <c r="Q255" s="265">
        <v>1</v>
      </c>
      <c r="R255" s="265">
        <v>1</v>
      </c>
      <c r="S255" s="265">
        <v>1</v>
      </c>
      <c r="T255" s="265">
        <v>0</v>
      </c>
    </row>
    <row r="256" spans="1:20" s="265" customFormat="1" x14ac:dyDescent="0.3">
      <c r="A256" s="265">
        <v>605</v>
      </c>
      <c r="B256" s="265">
        <v>605</v>
      </c>
      <c r="C256" s="265" t="s">
        <v>632</v>
      </c>
      <c r="E256" s="265">
        <v>1</v>
      </c>
      <c r="F256" s="265">
        <v>1</v>
      </c>
      <c r="G256" s="265">
        <v>0</v>
      </c>
      <c r="H256" s="265">
        <v>1</v>
      </c>
      <c r="I256" s="265">
        <v>0</v>
      </c>
      <c r="J256" s="265">
        <v>1</v>
      </c>
      <c r="K256" s="265">
        <v>0</v>
      </c>
      <c r="L256" s="265">
        <v>0</v>
      </c>
      <c r="M256" s="265">
        <v>0</v>
      </c>
      <c r="N256" s="265">
        <v>1</v>
      </c>
      <c r="O256" s="265">
        <v>1</v>
      </c>
      <c r="P256" s="265">
        <v>1</v>
      </c>
      <c r="Q256" s="265">
        <v>1</v>
      </c>
      <c r="R256" s="265">
        <v>1</v>
      </c>
      <c r="S256" s="265">
        <v>1</v>
      </c>
      <c r="T256" s="265">
        <v>0</v>
      </c>
    </row>
    <row r="257" spans="1:20" s="265" customFormat="1" x14ac:dyDescent="0.3">
      <c r="A257" s="265">
        <v>606</v>
      </c>
      <c r="B257" s="265">
        <v>606</v>
      </c>
      <c r="C257" s="265" t="s">
        <v>636</v>
      </c>
      <c r="E257" s="265">
        <v>0</v>
      </c>
      <c r="F257" s="265">
        <v>0</v>
      </c>
      <c r="G257" s="265">
        <v>0</v>
      </c>
      <c r="H257" s="265">
        <v>1</v>
      </c>
      <c r="I257" s="265">
        <v>0</v>
      </c>
      <c r="J257" s="265">
        <v>0</v>
      </c>
      <c r="K257" s="265">
        <v>0</v>
      </c>
      <c r="L257" s="265">
        <v>0</v>
      </c>
      <c r="M257" s="265">
        <v>0</v>
      </c>
      <c r="N257" s="265">
        <v>0</v>
      </c>
      <c r="O257" s="265">
        <v>1</v>
      </c>
      <c r="P257" s="265">
        <v>0</v>
      </c>
      <c r="Q257" s="265">
        <v>1</v>
      </c>
      <c r="R257" s="265">
        <v>0</v>
      </c>
      <c r="S257" s="265">
        <v>0</v>
      </c>
      <c r="T257" s="265">
        <v>0</v>
      </c>
    </row>
    <row r="258" spans="1:20" x14ac:dyDescent="0.3">
      <c r="A258">
        <v>620</v>
      </c>
      <c r="B258">
        <v>620</v>
      </c>
      <c r="C258" t="s">
        <v>627</v>
      </c>
      <c r="E258">
        <v>2</v>
      </c>
      <c r="F258">
        <v>2</v>
      </c>
      <c r="G258">
        <v>0</v>
      </c>
      <c r="H258">
        <v>2</v>
      </c>
      <c r="I258">
        <v>0</v>
      </c>
      <c r="J258">
        <v>2</v>
      </c>
      <c r="K258">
        <v>0</v>
      </c>
      <c r="L258">
        <v>0</v>
      </c>
      <c r="M258">
        <v>0</v>
      </c>
      <c r="N258">
        <v>2</v>
      </c>
      <c r="O258">
        <v>2</v>
      </c>
      <c r="P258">
        <v>2</v>
      </c>
      <c r="Q258">
        <v>2</v>
      </c>
      <c r="R258">
        <v>2</v>
      </c>
      <c r="S258">
        <v>1</v>
      </c>
      <c r="T258">
        <v>0</v>
      </c>
    </row>
    <row r="261" spans="1:20" x14ac:dyDescent="0.3">
      <c r="C261" t="s">
        <v>612</v>
      </c>
      <c r="E261" s="206">
        <f>SUM(E3:E260)</f>
        <v>2927076</v>
      </c>
      <c r="F261" s="206">
        <f t="shared" ref="F261:T261" si="0">SUM(F3:F260)</f>
        <v>3844542197</v>
      </c>
      <c r="G261" s="206">
        <f t="shared" si="0"/>
        <v>1490663418.05</v>
      </c>
      <c r="H261" s="206">
        <f t="shared" si="0"/>
        <v>2128994388.05</v>
      </c>
      <c r="I261" s="206">
        <f t="shared" si="0"/>
        <v>0</v>
      </c>
      <c r="J261" s="206">
        <f t="shared" si="0"/>
        <v>744220272</v>
      </c>
      <c r="K261" s="206">
        <f t="shared" si="0"/>
        <v>0</v>
      </c>
      <c r="L261" s="206">
        <f t="shared" si="0"/>
        <v>0</v>
      </c>
      <c r="M261" s="206">
        <f t="shared" si="0"/>
        <v>0</v>
      </c>
      <c r="N261" s="206">
        <f t="shared" si="0"/>
        <v>325176973</v>
      </c>
      <c r="O261" s="206">
        <f t="shared" si="0"/>
        <v>8239253669</v>
      </c>
      <c r="P261" s="206">
        <f t="shared" si="0"/>
        <v>737516616</v>
      </c>
      <c r="Q261" s="206">
        <f t="shared" si="0"/>
        <v>1179065900</v>
      </c>
      <c r="R261" s="206">
        <f t="shared" si="0"/>
        <v>421734618</v>
      </c>
      <c r="S261" s="206">
        <f t="shared" si="0"/>
        <v>1586982911</v>
      </c>
      <c r="T261" s="206">
        <f t="shared" si="0"/>
        <v>0</v>
      </c>
    </row>
    <row r="262" spans="1:20" x14ac:dyDescent="0.3">
      <c r="E262">
        <f>SUM(E204:E207,E225:E227,E231:E232,E235,E254:E257)</f>
        <v>53932</v>
      </c>
      <c r="F262" s="204">
        <f t="shared" ref="F262:T262" si="1">SUM(F204:F207,F225:F227,F231:F232,F235,F254:F257)</f>
        <v>53982</v>
      </c>
      <c r="G262" s="204">
        <f t="shared" si="1"/>
        <v>53936.05</v>
      </c>
      <c r="H262" s="204">
        <f t="shared" si="1"/>
        <v>1772570.05</v>
      </c>
      <c r="I262" s="204">
        <f t="shared" si="1"/>
        <v>0</v>
      </c>
      <c r="J262" s="204">
        <f t="shared" si="1"/>
        <v>53941</v>
      </c>
      <c r="K262" s="204">
        <f t="shared" si="1"/>
        <v>0</v>
      </c>
      <c r="L262" s="204">
        <f t="shared" si="1"/>
        <v>0</v>
      </c>
      <c r="M262" s="204">
        <f t="shared" si="1"/>
        <v>0</v>
      </c>
      <c r="N262" s="204">
        <f t="shared" si="1"/>
        <v>54029</v>
      </c>
      <c r="O262" s="204">
        <f t="shared" si="1"/>
        <v>9336667</v>
      </c>
      <c r="P262" s="204">
        <f t="shared" si="1"/>
        <v>53962</v>
      </c>
      <c r="Q262" s="204">
        <f t="shared" si="1"/>
        <v>79759458</v>
      </c>
      <c r="R262" s="204">
        <f t="shared" si="1"/>
        <v>53965</v>
      </c>
      <c r="S262" s="204">
        <f t="shared" si="1"/>
        <v>53970</v>
      </c>
      <c r="T262" s="204">
        <f t="shared" si="1"/>
        <v>0</v>
      </c>
    </row>
    <row r="263" spans="1:20" s="204" customFormat="1" x14ac:dyDescent="0.3">
      <c r="E263" s="206">
        <f>E261-E262</f>
        <v>2873144</v>
      </c>
      <c r="F263" s="206">
        <f t="shared" ref="F263:T263" si="2">F261-F262</f>
        <v>3844488215</v>
      </c>
      <c r="G263" s="206">
        <f t="shared" si="2"/>
        <v>1490609482</v>
      </c>
      <c r="H263" s="206">
        <f t="shared" si="2"/>
        <v>2127221818</v>
      </c>
      <c r="I263" s="206">
        <f t="shared" si="2"/>
        <v>0</v>
      </c>
      <c r="J263" s="206">
        <f t="shared" si="2"/>
        <v>744166331</v>
      </c>
      <c r="K263" s="206">
        <f t="shared" si="2"/>
        <v>0</v>
      </c>
      <c r="L263" s="206">
        <f t="shared" si="2"/>
        <v>0</v>
      </c>
      <c r="M263" s="206">
        <f t="shared" si="2"/>
        <v>0</v>
      </c>
      <c r="N263" s="206">
        <f t="shared" si="2"/>
        <v>325122944</v>
      </c>
      <c r="O263" s="206">
        <f t="shared" si="2"/>
        <v>8229917002</v>
      </c>
      <c r="P263" s="206">
        <f t="shared" si="2"/>
        <v>737462654</v>
      </c>
      <c r="Q263" s="206">
        <f t="shared" si="2"/>
        <v>1099306442</v>
      </c>
      <c r="R263" s="206">
        <f t="shared" si="2"/>
        <v>421680653</v>
      </c>
      <c r="S263" s="206">
        <f t="shared" si="2"/>
        <v>1586928941</v>
      </c>
      <c r="T263" s="206">
        <f t="shared" si="2"/>
        <v>0</v>
      </c>
    </row>
    <row r="264" spans="1:20" s="204" customFormat="1" x14ac:dyDescent="0.3"/>
    <row r="265" spans="1:20" s="204" customFormat="1" x14ac:dyDescent="0.3">
      <c r="S265" s="287"/>
    </row>
    <row r="266" spans="1:20" s="204" customFormat="1" x14ac:dyDescent="0.3"/>
    <row r="267" spans="1:20" s="204" customFormat="1" x14ac:dyDescent="0.3"/>
    <row r="268" spans="1:20" s="204" customFormat="1" x14ac:dyDescent="0.3"/>
    <row r="269" spans="1:20" s="204" customFormat="1" x14ac:dyDescent="0.3"/>
    <row r="270" spans="1:20" s="204" customFormat="1" x14ac:dyDescent="0.3"/>
    <row r="271" spans="1:20" x14ac:dyDescent="0.3">
      <c r="C271" t="s">
        <v>613</v>
      </c>
      <c r="E271" s="206">
        <v>2927076</v>
      </c>
      <c r="F271" s="206">
        <v>3844542197</v>
      </c>
      <c r="G271" s="206">
        <v>1490663418.05</v>
      </c>
      <c r="H271" s="206">
        <v>2128994388.05</v>
      </c>
      <c r="I271" t="s">
        <v>616</v>
      </c>
      <c r="J271" s="206">
        <v>744220272</v>
      </c>
      <c r="K271" t="s">
        <v>615</v>
      </c>
      <c r="L271" t="s">
        <v>615</v>
      </c>
      <c r="M271" t="s">
        <v>637</v>
      </c>
      <c r="N271" s="206">
        <v>325176973</v>
      </c>
      <c r="O271" s="206">
        <v>8239253669</v>
      </c>
      <c r="P271" s="206">
        <v>737516616</v>
      </c>
      <c r="Q271" s="206">
        <v>1179065900</v>
      </c>
      <c r="R271" s="206">
        <v>421734618</v>
      </c>
      <c r="S271" s="206">
        <v>1586982911</v>
      </c>
      <c r="T271" t="s">
        <v>614</v>
      </c>
    </row>
    <row r="273" spans="5:20" x14ac:dyDescent="0.3">
      <c r="E273" s="206">
        <f>E261-E271</f>
        <v>0</v>
      </c>
      <c r="F273" s="206">
        <f t="shared" ref="F273:T273" si="3">F261-F271</f>
        <v>0</v>
      </c>
      <c r="G273" s="206">
        <f t="shared" si="3"/>
        <v>0</v>
      </c>
      <c r="H273" s="206">
        <f t="shared" si="3"/>
        <v>0</v>
      </c>
      <c r="I273" s="206" t="e">
        <f t="shared" si="3"/>
        <v>#VALUE!</v>
      </c>
      <c r="J273" s="206">
        <f t="shared" si="3"/>
        <v>0</v>
      </c>
      <c r="K273" s="206" t="e">
        <f t="shared" si="3"/>
        <v>#VALUE!</v>
      </c>
      <c r="L273" s="206" t="e">
        <f t="shared" si="3"/>
        <v>#VALUE!</v>
      </c>
      <c r="M273" s="206" t="e">
        <f t="shared" si="3"/>
        <v>#VALUE!</v>
      </c>
      <c r="N273" s="206">
        <f t="shared" si="3"/>
        <v>0</v>
      </c>
      <c r="O273" s="206">
        <f t="shared" si="3"/>
        <v>0</v>
      </c>
      <c r="P273" s="206">
        <f t="shared" si="3"/>
        <v>0</v>
      </c>
      <c r="Q273" s="206">
        <f t="shared" si="3"/>
        <v>0</v>
      </c>
      <c r="R273" s="206">
        <f t="shared" si="3"/>
        <v>0</v>
      </c>
      <c r="S273" s="206">
        <f t="shared" si="3"/>
        <v>0</v>
      </c>
      <c r="T273" s="206" t="e">
        <f t="shared" si="3"/>
        <v>#VALUE!</v>
      </c>
    </row>
    <row r="282" spans="5:20" x14ac:dyDescent="0.3">
      <c r="F282" t="s">
        <v>617</v>
      </c>
      <c r="I282" t="s">
        <v>618</v>
      </c>
      <c r="K282" t="s">
        <v>619</v>
      </c>
    </row>
    <row r="283" spans="5:20" x14ac:dyDescent="0.3">
      <c r="F283" t="s">
        <v>620</v>
      </c>
      <c r="I283" t="s">
        <v>621</v>
      </c>
      <c r="K283" t="s">
        <v>621</v>
      </c>
    </row>
    <row r="284" spans="5:20" x14ac:dyDescent="0.3">
      <c r="F284" t="s">
        <v>622</v>
      </c>
    </row>
  </sheetData>
  <sheetProtection algorithmName="SHA-512" hashValue="6XmldQWrBEkFQK9lqhRKJ2XLZshZcUe2cqycGsSdiqlLD59CTyqLtjRhuvq6YOIlqib9kIto252Zig4wXIm88w==" saltValue="4UQ9N9F8oDkMTVXKhBeLO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5"/>
  <sheetViews>
    <sheetView zoomScaleNormal="100" workbookViewId="0"/>
  </sheetViews>
  <sheetFormatPr defaultColWidth="8.88671875" defaultRowHeight="15.05" x14ac:dyDescent="0.3"/>
  <cols>
    <col min="1" max="1" width="46.5546875" style="75" customWidth="1"/>
    <col min="2" max="2" width="8.88671875" style="75"/>
    <col min="3" max="3" width="16.5546875" style="75" customWidth="1"/>
    <col min="4" max="4" width="35.109375" style="75" customWidth="1"/>
    <col min="5" max="5" width="20.5546875" style="75" customWidth="1"/>
    <col min="6" max="6" width="8.33203125" style="75" bestFit="1" customWidth="1"/>
    <col min="7" max="8" width="11.88671875" style="75" bestFit="1" customWidth="1"/>
    <col min="9" max="9" width="13.5546875" style="75" bestFit="1" customWidth="1"/>
    <col min="10" max="10" width="8.88671875" style="75"/>
    <col min="11" max="11" width="10.88671875" style="75" bestFit="1" customWidth="1"/>
    <col min="12" max="12" width="8.33203125" style="75" bestFit="1" customWidth="1"/>
    <col min="13" max="13" width="10.88671875" style="75" bestFit="1" customWidth="1"/>
    <col min="14" max="14" width="8" style="75" bestFit="1" customWidth="1"/>
    <col min="15" max="16" width="11.88671875" style="75" bestFit="1" customWidth="1"/>
    <col min="17" max="17" width="10.88671875" style="75" bestFit="1" customWidth="1"/>
    <col min="18" max="18" width="8.44140625" style="75" bestFit="1" customWidth="1"/>
    <col min="19" max="19" width="8.6640625" style="75" bestFit="1" customWidth="1"/>
    <col min="20" max="20" width="11.88671875" style="75" bestFit="1" customWidth="1"/>
    <col min="21" max="21" width="8.33203125" style="75" bestFit="1" customWidth="1"/>
    <col min="22" max="22" width="8.44140625" style="75" bestFit="1" customWidth="1"/>
    <col min="23" max="23" width="8.6640625" style="75" bestFit="1" customWidth="1"/>
    <col min="24" max="24" width="8.88671875" style="75"/>
    <col min="25" max="25" width="8.6640625" style="75" bestFit="1" customWidth="1"/>
    <col min="26" max="26" width="11.88671875" style="75" bestFit="1" customWidth="1"/>
    <col min="27" max="27" width="8.6640625" style="75" bestFit="1" customWidth="1"/>
    <col min="28" max="16384" width="8.88671875" style="75"/>
  </cols>
  <sheetData>
    <row r="1" spans="1:27" x14ac:dyDescent="0.3">
      <c r="A1" s="200" t="s">
        <v>23</v>
      </c>
      <c r="B1" s="201">
        <v>53876</v>
      </c>
      <c r="C1" s="152"/>
      <c r="D1" s="151" t="s">
        <v>23</v>
      </c>
      <c r="E1" s="255">
        <v>53876</v>
      </c>
      <c r="F1" s="152"/>
      <c r="G1" s="152"/>
      <c r="H1" s="152"/>
      <c r="I1" s="152"/>
      <c r="J1" s="152"/>
      <c r="K1" s="152"/>
      <c r="L1" s="152"/>
      <c r="M1" s="152"/>
      <c r="N1" s="152"/>
      <c r="O1" s="152"/>
      <c r="P1" s="152"/>
      <c r="Q1" s="152"/>
      <c r="R1" s="152"/>
      <c r="S1" s="152"/>
      <c r="T1" s="152"/>
      <c r="U1" s="152"/>
      <c r="V1" s="152"/>
      <c r="W1" s="152"/>
      <c r="X1" s="152"/>
      <c r="Y1" s="152"/>
      <c r="Z1" s="152"/>
      <c r="AA1" s="152"/>
    </row>
    <row r="2" spans="1:27" x14ac:dyDescent="0.3">
      <c r="A2" s="200" t="s">
        <v>24</v>
      </c>
      <c r="B2" s="201">
        <v>53926</v>
      </c>
      <c r="C2" s="155"/>
      <c r="D2" s="258" t="s">
        <v>24</v>
      </c>
      <c r="E2" s="257">
        <v>53926</v>
      </c>
      <c r="F2" s="154"/>
      <c r="G2" s="154"/>
      <c r="H2" s="154"/>
      <c r="I2" s="154"/>
      <c r="J2" s="154"/>
      <c r="K2" s="154"/>
      <c r="L2" s="154"/>
      <c r="M2" s="154"/>
      <c r="N2" s="154"/>
      <c r="O2" s="154"/>
      <c r="P2" s="154"/>
      <c r="Q2" s="154"/>
      <c r="R2" s="154"/>
      <c r="S2" s="154"/>
      <c r="T2" s="154"/>
      <c r="U2" s="154"/>
      <c r="V2" s="154"/>
      <c r="W2" s="154"/>
      <c r="X2" s="154"/>
      <c r="Y2" s="154"/>
      <c r="Z2" s="154"/>
      <c r="AA2" s="154"/>
    </row>
    <row r="3" spans="1:27" x14ac:dyDescent="0.3">
      <c r="A3" s="200" t="s">
        <v>25</v>
      </c>
      <c r="B3" s="201">
        <v>53880</v>
      </c>
      <c r="C3" s="153"/>
      <c r="D3" s="150" t="s">
        <v>25</v>
      </c>
      <c r="E3" s="256">
        <v>53880</v>
      </c>
      <c r="F3" s="156"/>
      <c r="G3" s="156"/>
      <c r="H3" s="156"/>
      <c r="I3" s="156"/>
      <c r="J3" s="156"/>
      <c r="K3" s="156"/>
      <c r="L3" s="156"/>
      <c r="M3" s="156"/>
      <c r="N3" s="156"/>
      <c r="O3" s="156"/>
      <c r="P3" s="156"/>
      <c r="Q3" s="156"/>
      <c r="R3" s="156"/>
      <c r="S3" s="156"/>
      <c r="T3" s="156"/>
      <c r="U3" s="156"/>
      <c r="V3" s="156"/>
      <c r="W3" s="156"/>
      <c r="X3" s="156"/>
      <c r="Y3" s="156"/>
      <c r="Z3" s="156"/>
      <c r="AA3" s="156"/>
    </row>
    <row r="4" spans="1:27" x14ac:dyDescent="0.3">
      <c r="A4" s="200" t="s">
        <v>26</v>
      </c>
      <c r="B4" s="201">
        <v>53881</v>
      </c>
      <c r="C4" s="153"/>
      <c r="D4" s="150" t="s">
        <v>26</v>
      </c>
      <c r="E4" s="256">
        <v>53881</v>
      </c>
      <c r="F4" s="156"/>
      <c r="G4" s="156"/>
      <c r="H4" s="156"/>
      <c r="I4" s="156"/>
      <c r="J4" s="156"/>
      <c r="K4" s="156"/>
      <c r="L4" s="156"/>
      <c r="M4" s="156"/>
      <c r="N4" s="156"/>
      <c r="O4" s="156"/>
      <c r="P4" s="156"/>
      <c r="Q4" s="156"/>
      <c r="R4" s="156"/>
      <c r="S4" s="156"/>
      <c r="T4" s="156"/>
      <c r="U4" s="156"/>
      <c r="V4" s="156"/>
      <c r="W4" s="156"/>
      <c r="X4" s="156"/>
      <c r="Y4" s="156"/>
      <c r="Z4" s="156"/>
      <c r="AA4" s="156"/>
    </row>
    <row r="5" spans="1:27" x14ac:dyDescent="0.3">
      <c r="A5" s="200" t="s">
        <v>27</v>
      </c>
      <c r="B5" s="201">
        <v>53938</v>
      </c>
      <c r="C5" s="153"/>
      <c r="D5" s="150" t="s">
        <v>27</v>
      </c>
      <c r="E5" s="256">
        <v>53938</v>
      </c>
      <c r="F5" s="156"/>
      <c r="G5" s="156"/>
      <c r="H5" s="156"/>
      <c r="I5" s="156"/>
      <c r="J5" s="156"/>
      <c r="K5" s="156"/>
      <c r="L5" s="156"/>
      <c r="M5" s="156"/>
      <c r="N5" s="156"/>
      <c r="O5" s="156"/>
      <c r="P5" s="156"/>
      <c r="Q5" s="156"/>
      <c r="R5" s="156"/>
      <c r="S5" s="156"/>
      <c r="T5" s="156"/>
      <c r="U5" s="156"/>
      <c r="V5" s="156"/>
      <c r="W5" s="156"/>
      <c r="X5" s="156"/>
      <c r="Y5" s="156"/>
      <c r="Z5" s="156"/>
      <c r="AA5" s="156"/>
    </row>
    <row r="6" spans="1:27" x14ac:dyDescent="0.3">
      <c r="A6" s="200" t="s">
        <v>28</v>
      </c>
      <c r="B6" s="201">
        <v>53883</v>
      </c>
      <c r="C6" s="153"/>
      <c r="F6" s="156"/>
      <c r="G6" s="156"/>
      <c r="H6" s="156"/>
      <c r="I6" s="156"/>
      <c r="J6" s="156"/>
      <c r="K6" s="156"/>
      <c r="L6" s="156"/>
      <c r="M6" s="156"/>
      <c r="N6" s="156"/>
      <c r="O6" s="156"/>
      <c r="P6" s="156"/>
      <c r="Q6" s="156"/>
      <c r="R6" s="156"/>
      <c r="S6" s="156"/>
      <c r="T6" s="156"/>
      <c r="U6" s="156"/>
      <c r="V6" s="156"/>
      <c r="W6" s="156"/>
      <c r="X6" s="156"/>
      <c r="Y6" s="156"/>
      <c r="Z6" s="156"/>
      <c r="AA6" s="156"/>
    </row>
    <row r="7" spans="1:27" x14ac:dyDescent="0.3">
      <c r="A7" s="200" t="s">
        <v>29</v>
      </c>
      <c r="B7" s="201">
        <v>53884</v>
      </c>
      <c r="C7" s="153"/>
      <c r="D7" s="150" t="s">
        <v>29</v>
      </c>
      <c r="E7" s="256">
        <v>53884</v>
      </c>
      <c r="F7" s="156"/>
      <c r="G7" s="156"/>
      <c r="H7" s="156"/>
      <c r="I7" s="156"/>
      <c r="J7" s="156"/>
      <c r="K7" s="156"/>
      <c r="L7" s="156"/>
      <c r="M7" s="156"/>
      <c r="N7" s="156"/>
      <c r="O7" s="156"/>
      <c r="P7" s="156"/>
      <c r="Q7" s="156"/>
      <c r="R7" s="156"/>
      <c r="S7" s="156"/>
      <c r="T7" s="156"/>
      <c r="U7" s="156"/>
      <c r="V7" s="156"/>
      <c r="W7" s="156"/>
      <c r="X7" s="156"/>
      <c r="Y7" s="156"/>
      <c r="Z7" s="156"/>
      <c r="AA7" s="156"/>
    </row>
    <row r="8" spans="1:27" x14ac:dyDescent="0.3">
      <c r="A8" s="200" t="s">
        <v>30</v>
      </c>
      <c r="B8" s="201">
        <v>53887</v>
      </c>
      <c r="C8" s="153"/>
      <c r="D8" s="150" t="s">
        <v>31</v>
      </c>
      <c r="E8" s="256">
        <v>53889</v>
      </c>
      <c r="F8" s="156"/>
      <c r="G8" s="156"/>
      <c r="H8" s="156"/>
      <c r="I8" s="156"/>
      <c r="J8" s="156"/>
      <c r="K8" s="156"/>
      <c r="L8" s="156"/>
      <c r="M8" s="156"/>
      <c r="N8" s="156"/>
      <c r="O8" s="156"/>
      <c r="P8" s="156"/>
      <c r="Q8" s="156"/>
      <c r="R8" s="156"/>
      <c r="S8" s="156"/>
      <c r="T8" s="156"/>
      <c r="U8" s="156"/>
      <c r="V8" s="156"/>
      <c r="W8" s="156"/>
      <c r="X8" s="156"/>
      <c r="Y8" s="156"/>
      <c r="Z8" s="156"/>
      <c r="AA8" s="156"/>
    </row>
    <row r="9" spans="1:27" x14ac:dyDescent="0.3">
      <c r="A9" s="200" t="s">
        <v>31</v>
      </c>
      <c r="B9" s="201">
        <v>53889</v>
      </c>
      <c r="C9" s="153"/>
      <c r="F9" s="156"/>
      <c r="G9" s="156"/>
      <c r="H9" s="156"/>
      <c r="I9" s="156"/>
      <c r="J9" s="156"/>
      <c r="K9" s="156"/>
      <c r="L9" s="156"/>
      <c r="M9" s="156"/>
      <c r="N9" s="156"/>
      <c r="O9" s="156"/>
      <c r="P9" s="156"/>
      <c r="Q9" s="156"/>
      <c r="R9" s="156"/>
      <c r="S9" s="156"/>
      <c r="T9" s="156"/>
      <c r="U9" s="156"/>
      <c r="V9" s="156"/>
      <c r="W9" s="156"/>
      <c r="X9" s="156"/>
      <c r="Y9" s="156"/>
      <c r="Z9" s="156"/>
      <c r="AA9" s="156"/>
    </row>
    <row r="10" spans="1:27" x14ac:dyDescent="0.3">
      <c r="A10" s="200" t="s">
        <v>32</v>
      </c>
      <c r="B10" s="201">
        <v>53878</v>
      </c>
      <c r="C10" s="153"/>
      <c r="F10" s="156"/>
      <c r="G10" s="156"/>
      <c r="H10" s="156"/>
      <c r="I10" s="156"/>
      <c r="J10" s="156"/>
      <c r="K10" s="156"/>
      <c r="L10" s="156"/>
      <c r="M10" s="156"/>
      <c r="N10" s="156"/>
      <c r="O10" s="156"/>
      <c r="P10" s="156"/>
      <c r="Q10" s="156"/>
      <c r="R10" s="156"/>
      <c r="S10" s="156"/>
      <c r="T10" s="156"/>
      <c r="U10" s="156"/>
      <c r="V10" s="156"/>
      <c r="W10" s="156"/>
      <c r="X10" s="156"/>
      <c r="Y10" s="156"/>
      <c r="Z10" s="156"/>
      <c r="AA10" s="156"/>
    </row>
    <row r="11" spans="1:27" x14ac:dyDescent="0.3">
      <c r="A11" s="200" t="s">
        <v>33</v>
      </c>
      <c r="B11" s="201">
        <v>53890</v>
      </c>
      <c r="C11" s="153"/>
      <c r="F11" s="156"/>
      <c r="G11" s="156"/>
      <c r="H11" s="156"/>
      <c r="I11" s="156"/>
      <c r="J11" s="156"/>
      <c r="K11" s="156"/>
      <c r="L11" s="156"/>
      <c r="M11" s="156"/>
      <c r="N11" s="156"/>
      <c r="O11" s="156"/>
      <c r="P11" s="156"/>
      <c r="Q11" s="156"/>
      <c r="R11" s="156"/>
      <c r="S11" s="156"/>
      <c r="T11" s="156"/>
      <c r="U11" s="156"/>
      <c r="V11" s="156"/>
      <c r="W11" s="156"/>
      <c r="X11" s="156"/>
      <c r="Y11" s="156"/>
      <c r="Z11" s="156"/>
      <c r="AA11" s="156"/>
    </row>
    <row r="12" spans="1:27" x14ac:dyDescent="0.3">
      <c r="A12" s="200" t="s">
        <v>34</v>
      </c>
      <c r="B12" s="201">
        <v>53897</v>
      </c>
      <c r="C12" s="153"/>
      <c r="D12" s="150" t="s">
        <v>34</v>
      </c>
      <c r="E12" s="256">
        <v>53897</v>
      </c>
      <c r="F12" s="156"/>
      <c r="G12" s="156"/>
      <c r="H12" s="156"/>
      <c r="I12" s="156"/>
      <c r="J12" s="156"/>
      <c r="K12" s="156"/>
      <c r="L12" s="156"/>
      <c r="M12" s="156"/>
      <c r="N12" s="156"/>
      <c r="O12" s="156"/>
      <c r="P12" s="156"/>
      <c r="Q12" s="156"/>
      <c r="R12" s="156"/>
      <c r="S12" s="156"/>
      <c r="T12" s="156"/>
      <c r="U12" s="156"/>
      <c r="V12" s="156"/>
      <c r="W12" s="156"/>
      <c r="X12" s="156"/>
      <c r="Y12" s="156"/>
      <c r="Z12" s="156"/>
      <c r="AA12" s="156"/>
    </row>
    <row r="13" spans="1:27" x14ac:dyDescent="0.3">
      <c r="A13" s="200" t="s">
        <v>35</v>
      </c>
      <c r="B13" s="201">
        <v>53970</v>
      </c>
      <c r="C13" s="153"/>
      <c r="D13" s="150" t="s">
        <v>35</v>
      </c>
      <c r="E13" s="256">
        <v>53970</v>
      </c>
      <c r="F13" s="156"/>
      <c r="G13" s="156"/>
      <c r="H13" s="156"/>
      <c r="I13" s="156"/>
      <c r="J13" s="156"/>
      <c r="K13" s="156"/>
      <c r="L13" s="156"/>
      <c r="M13" s="156"/>
      <c r="N13" s="156"/>
      <c r="O13" s="156"/>
      <c r="P13" s="156"/>
      <c r="Q13" s="156"/>
      <c r="R13" s="156"/>
      <c r="S13" s="156"/>
      <c r="T13" s="156"/>
      <c r="U13" s="156"/>
      <c r="V13" s="156"/>
      <c r="W13" s="156"/>
      <c r="X13" s="156"/>
      <c r="Y13" s="156"/>
      <c r="Z13" s="156"/>
      <c r="AA13" s="156"/>
    </row>
    <row r="14" spans="1:27" x14ac:dyDescent="0.3">
      <c r="A14" s="200" t="s">
        <v>36</v>
      </c>
      <c r="B14" s="201">
        <v>53893</v>
      </c>
      <c r="C14" s="153"/>
      <c r="E14" s="256"/>
      <c r="F14" s="156"/>
      <c r="G14" s="156"/>
      <c r="H14" s="156"/>
      <c r="I14" s="156"/>
      <c r="J14" s="156"/>
      <c r="K14" s="156"/>
      <c r="L14" s="156"/>
      <c r="M14" s="156"/>
      <c r="N14" s="156"/>
      <c r="O14" s="156"/>
      <c r="P14" s="156"/>
      <c r="Q14" s="156"/>
      <c r="R14" s="156"/>
      <c r="S14" s="156"/>
      <c r="T14" s="156"/>
      <c r="U14" s="156"/>
      <c r="V14" s="156"/>
      <c r="W14" s="156"/>
      <c r="X14" s="156"/>
      <c r="Y14" s="156"/>
      <c r="Z14" s="156"/>
      <c r="AA14" s="156"/>
    </row>
    <row r="15" spans="1:27" x14ac:dyDescent="0.3">
      <c r="A15" s="200" t="s">
        <v>37</v>
      </c>
      <c r="B15" s="201">
        <v>53950</v>
      </c>
      <c r="C15" s="153"/>
      <c r="D15" s="150" t="s">
        <v>38</v>
      </c>
      <c r="E15" s="256">
        <v>53901</v>
      </c>
      <c r="F15" s="156"/>
      <c r="G15" s="156"/>
      <c r="H15" s="156"/>
      <c r="I15" s="156"/>
      <c r="J15" s="156"/>
      <c r="K15" s="156"/>
      <c r="L15" s="156"/>
      <c r="M15" s="156"/>
      <c r="N15" s="156"/>
      <c r="O15" s="156"/>
      <c r="P15" s="156"/>
      <c r="Q15" s="156"/>
      <c r="R15" s="156"/>
      <c r="S15" s="156"/>
      <c r="T15" s="156"/>
      <c r="U15" s="156"/>
      <c r="V15" s="156"/>
      <c r="W15" s="156"/>
      <c r="X15" s="156"/>
      <c r="Y15" s="156"/>
      <c r="Z15" s="156"/>
      <c r="AA15" s="156"/>
    </row>
    <row r="16" spans="1:27" x14ac:dyDescent="0.3">
      <c r="A16" s="200" t="s">
        <v>38</v>
      </c>
      <c r="B16" s="201">
        <v>53901</v>
      </c>
      <c r="C16" s="153"/>
      <c r="F16" s="156"/>
      <c r="G16" s="156"/>
      <c r="H16" s="156"/>
      <c r="I16" s="156"/>
      <c r="J16" s="156"/>
      <c r="K16" s="156"/>
      <c r="L16" s="156"/>
      <c r="M16" s="156"/>
      <c r="N16" s="156"/>
      <c r="O16" s="156"/>
      <c r="P16" s="156"/>
      <c r="Q16" s="156"/>
      <c r="R16" s="156"/>
      <c r="S16" s="156"/>
      <c r="T16" s="156"/>
      <c r="U16" s="156"/>
      <c r="V16" s="156"/>
      <c r="W16" s="156"/>
      <c r="X16" s="156"/>
      <c r="Y16" s="156"/>
      <c r="Z16" s="156"/>
      <c r="AA16" s="156"/>
    </row>
    <row r="17" spans="1:27" x14ac:dyDescent="0.3">
      <c r="A17" s="200" t="s">
        <v>84</v>
      </c>
      <c r="B17" s="201">
        <v>53902</v>
      </c>
      <c r="C17" s="153"/>
      <c r="D17" s="150" t="s">
        <v>84</v>
      </c>
      <c r="E17" s="256">
        <v>53902</v>
      </c>
      <c r="F17" s="156"/>
      <c r="G17" s="156"/>
      <c r="H17" s="156"/>
      <c r="I17" s="156"/>
      <c r="J17" s="156"/>
      <c r="K17" s="156"/>
      <c r="L17" s="156"/>
      <c r="M17" s="156"/>
      <c r="N17" s="156"/>
      <c r="O17" s="156"/>
      <c r="P17" s="156"/>
      <c r="Q17" s="156"/>
      <c r="R17" s="156"/>
      <c r="S17" s="156"/>
      <c r="T17" s="156"/>
      <c r="U17" s="156"/>
      <c r="V17" s="156"/>
      <c r="W17" s="156"/>
      <c r="X17" s="156"/>
      <c r="Y17" s="156"/>
      <c r="Z17" s="156"/>
      <c r="AA17" s="156"/>
    </row>
    <row r="18" spans="1:27" x14ac:dyDescent="0.3">
      <c r="A18" s="200" t="s">
        <v>39</v>
      </c>
      <c r="B18" s="201">
        <v>53923</v>
      </c>
      <c r="C18" s="153"/>
      <c r="D18" s="150" t="s">
        <v>39</v>
      </c>
      <c r="E18" s="256">
        <v>53923</v>
      </c>
      <c r="F18" s="156"/>
      <c r="G18" s="156"/>
      <c r="H18" s="156"/>
      <c r="I18" s="156"/>
      <c r="J18" s="156"/>
      <c r="K18" s="156"/>
      <c r="L18" s="156"/>
      <c r="M18" s="156"/>
      <c r="N18" s="156"/>
      <c r="O18" s="156"/>
      <c r="P18" s="156"/>
      <c r="Q18" s="156"/>
      <c r="R18" s="156"/>
      <c r="S18" s="156"/>
      <c r="T18" s="156"/>
      <c r="U18" s="156"/>
      <c r="V18" s="156"/>
      <c r="W18" s="156"/>
      <c r="X18" s="156"/>
      <c r="Y18" s="156"/>
      <c r="Z18" s="156"/>
      <c r="AA18" s="156"/>
    </row>
    <row r="19" spans="1:27" x14ac:dyDescent="0.3">
      <c r="A19" s="200" t="s">
        <v>40</v>
      </c>
      <c r="B19" s="201">
        <v>53908</v>
      </c>
      <c r="C19" s="153"/>
      <c r="D19" s="150" t="s">
        <v>40</v>
      </c>
      <c r="E19" s="256">
        <v>53908</v>
      </c>
      <c r="F19" s="156"/>
      <c r="G19" s="156"/>
      <c r="H19" s="156"/>
      <c r="I19" s="156"/>
      <c r="J19" s="156"/>
      <c r="K19" s="156"/>
      <c r="L19" s="156"/>
      <c r="M19" s="156"/>
      <c r="N19" s="156"/>
      <c r="O19" s="156"/>
      <c r="P19" s="156"/>
      <c r="Q19" s="156"/>
      <c r="R19" s="156"/>
      <c r="S19" s="156"/>
      <c r="T19" s="156"/>
      <c r="U19" s="156"/>
      <c r="V19" s="156"/>
      <c r="W19" s="156"/>
      <c r="X19" s="156"/>
      <c r="Y19" s="156"/>
      <c r="Z19" s="156"/>
      <c r="AA19" s="156"/>
    </row>
    <row r="20" spans="1:27" x14ac:dyDescent="0.3">
      <c r="A20" s="200" t="s">
        <v>41</v>
      </c>
      <c r="B20" s="201">
        <v>53909</v>
      </c>
      <c r="C20" s="153"/>
      <c r="D20" s="150"/>
      <c r="E20" s="256"/>
      <c r="F20" s="156"/>
      <c r="G20" s="156"/>
      <c r="H20" s="156"/>
      <c r="I20" s="156"/>
      <c r="J20" s="156"/>
      <c r="K20" s="156"/>
      <c r="L20" s="156"/>
      <c r="M20" s="156"/>
      <c r="N20" s="156"/>
      <c r="O20" s="156"/>
      <c r="P20" s="156"/>
      <c r="Q20" s="156"/>
      <c r="R20" s="156"/>
      <c r="S20" s="156"/>
      <c r="T20" s="156"/>
      <c r="U20" s="156"/>
      <c r="V20" s="156"/>
      <c r="W20" s="156"/>
      <c r="X20" s="156"/>
      <c r="Y20" s="156"/>
      <c r="Z20" s="156"/>
      <c r="AA20" s="156"/>
    </row>
    <row r="21" spans="1:27" x14ac:dyDescent="0.3">
      <c r="A21" s="200" t="s">
        <v>42</v>
      </c>
      <c r="B21" s="201">
        <v>53910</v>
      </c>
      <c r="C21" s="153"/>
      <c r="D21" s="150"/>
      <c r="E21" s="2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ht="30.15" x14ac:dyDescent="0.3">
      <c r="A22" s="200" t="s">
        <v>85</v>
      </c>
      <c r="B22" s="201">
        <v>53913</v>
      </c>
      <c r="C22" s="153"/>
      <c r="D22" s="150" t="s">
        <v>85</v>
      </c>
      <c r="E22" s="256">
        <v>53913</v>
      </c>
      <c r="F22" s="156"/>
      <c r="G22" s="156"/>
      <c r="H22" s="156"/>
      <c r="I22" s="156"/>
      <c r="J22" s="156"/>
      <c r="K22" s="156"/>
      <c r="L22" s="156"/>
      <c r="M22" s="156"/>
      <c r="N22" s="156"/>
      <c r="O22" s="156"/>
      <c r="P22" s="156"/>
      <c r="Q22" s="156"/>
      <c r="R22" s="156"/>
      <c r="S22" s="156"/>
      <c r="T22" s="156"/>
      <c r="U22" s="156"/>
      <c r="V22" s="156"/>
      <c r="W22" s="156"/>
      <c r="X22" s="156"/>
      <c r="Y22" s="156"/>
      <c r="Z22" s="156"/>
      <c r="AA22" s="156"/>
    </row>
    <row r="23" spans="1:27" x14ac:dyDescent="0.3">
      <c r="A23" s="200" t="s">
        <v>43</v>
      </c>
      <c r="B23" s="201">
        <v>53915</v>
      </c>
      <c r="C23" s="153"/>
      <c r="D23" s="150"/>
      <c r="E23" s="156"/>
      <c r="F23" s="156"/>
      <c r="G23" s="156"/>
      <c r="H23" s="156"/>
      <c r="I23" s="156"/>
      <c r="J23" s="156"/>
      <c r="K23" s="156"/>
      <c r="L23" s="156"/>
      <c r="M23" s="156"/>
      <c r="N23" s="156"/>
      <c r="O23" s="156"/>
      <c r="P23" s="156"/>
      <c r="Q23" s="156"/>
      <c r="R23" s="156"/>
      <c r="S23" s="156"/>
      <c r="T23" s="156"/>
      <c r="U23" s="156"/>
      <c r="V23" s="156"/>
      <c r="W23" s="156"/>
      <c r="X23" s="156"/>
      <c r="Y23" s="156"/>
      <c r="Z23" s="156"/>
      <c r="AA23" s="156"/>
    </row>
    <row r="24" spans="1:27" x14ac:dyDescent="0.3">
      <c r="B24" s="150"/>
      <c r="C24" s="153"/>
      <c r="D24" s="150"/>
      <c r="E24" s="156"/>
      <c r="F24" s="156"/>
      <c r="G24" s="156"/>
      <c r="H24" s="156"/>
      <c r="I24" s="156"/>
      <c r="J24" s="156"/>
      <c r="K24" s="156"/>
      <c r="L24" s="156"/>
      <c r="M24" s="156"/>
      <c r="N24" s="156"/>
      <c r="O24" s="156"/>
      <c r="P24" s="156"/>
      <c r="Q24" s="156"/>
      <c r="R24" s="156"/>
      <c r="S24" s="156"/>
      <c r="T24" s="156"/>
      <c r="U24" s="156"/>
      <c r="V24" s="156"/>
      <c r="W24" s="156"/>
      <c r="X24" s="156"/>
      <c r="Y24" s="156"/>
      <c r="Z24" s="156"/>
      <c r="AA24" s="156"/>
    </row>
    <row r="25" spans="1:27" x14ac:dyDescent="0.3">
      <c r="B25" s="150"/>
      <c r="C25" s="153"/>
      <c r="D25" s="150"/>
      <c r="E25" s="156"/>
      <c r="F25" s="156"/>
      <c r="G25" s="156"/>
      <c r="H25" s="156"/>
      <c r="I25" s="156"/>
      <c r="J25" s="156"/>
      <c r="K25" s="156"/>
      <c r="L25" s="156"/>
      <c r="M25" s="156"/>
      <c r="N25" s="156"/>
      <c r="O25" s="156"/>
      <c r="P25" s="156"/>
      <c r="Q25" s="156"/>
      <c r="R25" s="156"/>
      <c r="S25" s="156"/>
      <c r="T25" s="156"/>
      <c r="U25" s="156"/>
      <c r="V25" s="156"/>
      <c r="W25" s="156"/>
      <c r="X25" s="156"/>
      <c r="Y25" s="156"/>
      <c r="Z25" s="156"/>
      <c r="AA25" s="156"/>
    </row>
    <row r="26" spans="1:27" x14ac:dyDescent="0.3">
      <c r="B26" s="150"/>
      <c r="C26" s="153"/>
      <c r="D26" s="150"/>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x14ac:dyDescent="0.3">
      <c r="B27" s="150"/>
      <c r="C27" s="153"/>
      <c r="D27" s="150"/>
      <c r="E27" s="156"/>
      <c r="F27" s="156"/>
      <c r="G27" s="156"/>
      <c r="H27" s="156"/>
      <c r="I27" s="156"/>
      <c r="J27" s="156"/>
      <c r="K27" s="156"/>
      <c r="L27" s="156"/>
      <c r="M27" s="156"/>
      <c r="N27" s="156"/>
      <c r="O27" s="156"/>
      <c r="P27" s="156"/>
      <c r="Q27" s="156"/>
      <c r="R27" s="156"/>
      <c r="S27" s="156"/>
      <c r="T27" s="156"/>
      <c r="U27" s="156"/>
      <c r="V27" s="156"/>
      <c r="W27" s="156"/>
      <c r="X27" s="156"/>
      <c r="Y27" s="156"/>
      <c r="Z27" s="156"/>
      <c r="AA27" s="156"/>
    </row>
    <row r="28" spans="1:27" x14ac:dyDescent="0.3">
      <c r="B28" s="150"/>
      <c r="C28" s="159"/>
      <c r="D28" s="150"/>
      <c r="E28" s="156"/>
      <c r="F28" s="156"/>
      <c r="G28" s="156"/>
      <c r="H28" s="156"/>
      <c r="I28" s="156"/>
      <c r="J28" s="156"/>
      <c r="K28" s="156"/>
      <c r="L28" s="156"/>
      <c r="M28" s="156"/>
      <c r="N28" s="156"/>
      <c r="O28" s="156"/>
      <c r="P28" s="156"/>
      <c r="Q28" s="156"/>
      <c r="R28" s="156"/>
      <c r="S28" s="156"/>
      <c r="T28" s="156"/>
      <c r="U28" s="156"/>
      <c r="V28" s="156"/>
      <c r="W28" s="156"/>
      <c r="X28" s="156"/>
      <c r="Y28" s="156"/>
      <c r="Z28" s="156"/>
      <c r="AA28" s="156"/>
    </row>
    <row r="29" spans="1:27" x14ac:dyDescent="0.3">
      <c r="B29" s="150"/>
      <c r="C29" s="159"/>
      <c r="D29" s="150"/>
      <c r="E29" s="156"/>
      <c r="F29" s="156"/>
      <c r="G29" s="156"/>
      <c r="H29" s="156"/>
      <c r="I29" s="156"/>
      <c r="J29" s="156"/>
      <c r="K29" s="156"/>
      <c r="L29" s="156"/>
      <c r="M29" s="156"/>
      <c r="N29" s="156"/>
      <c r="O29" s="156"/>
      <c r="P29" s="156"/>
      <c r="Q29" s="156"/>
      <c r="R29" s="156"/>
      <c r="S29" s="156"/>
      <c r="T29" s="156"/>
      <c r="U29" s="156"/>
      <c r="V29" s="156"/>
      <c r="W29" s="156"/>
      <c r="X29" s="156"/>
      <c r="Y29" s="156"/>
      <c r="Z29" s="156"/>
      <c r="AA29" s="156"/>
    </row>
    <row r="30" spans="1:27" x14ac:dyDescent="0.3">
      <c r="B30" s="150"/>
      <c r="C30" s="158"/>
      <c r="D30" s="150"/>
      <c r="E30" s="156"/>
      <c r="F30" s="156"/>
      <c r="G30" s="156"/>
      <c r="H30" s="156"/>
      <c r="I30" s="156"/>
      <c r="J30" s="156"/>
      <c r="K30" s="156"/>
      <c r="L30" s="156"/>
      <c r="M30" s="156"/>
      <c r="N30" s="156"/>
      <c r="O30" s="156"/>
      <c r="P30" s="156"/>
      <c r="Q30" s="156"/>
      <c r="R30" s="156"/>
      <c r="S30" s="156"/>
      <c r="T30" s="156"/>
      <c r="U30" s="156"/>
      <c r="V30" s="156"/>
      <c r="W30" s="156"/>
      <c r="X30" s="156"/>
      <c r="Y30" s="156"/>
      <c r="Z30" s="156"/>
      <c r="AA30" s="156"/>
    </row>
    <row r="31" spans="1:27" x14ac:dyDescent="0.3">
      <c r="B31" s="150"/>
      <c r="C31" s="158"/>
      <c r="D31" s="150"/>
      <c r="E31" s="156"/>
      <c r="F31" s="156"/>
      <c r="G31" s="156"/>
      <c r="H31" s="156"/>
      <c r="I31" s="156"/>
      <c r="J31" s="156"/>
      <c r="K31" s="156"/>
      <c r="L31" s="156"/>
      <c r="M31" s="156"/>
      <c r="N31" s="156"/>
      <c r="O31" s="156"/>
      <c r="P31" s="156"/>
      <c r="Q31" s="156"/>
      <c r="R31" s="156"/>
      <c r="S31" s="156"/>
      <c r="T31" s="156"/>
      <c r="U31" s="156"/>
      <c r="V31" s="156"/>
      <c r="W31" s="156"/>
      <c r="X31" s="156"/>
      <c r="Y31" s="156"/>
      <c r="Z31" s="156"/>
      <c r="AA31" s="156"/>
    </row>
    <row r="32" spans="1:27" x14ac:dyDescent="0.3">
      <c r="B32" s="150"/>
      <c r="C32" s="158"/>
      <c r="D32" s="150"/>
      <c r="E32" s="156"/>
      <c r="F32" s="156"/>
      <c r="G32" s="156"/>
      <c r="H32" s="156"/>
      <c r="I32" s="156"/>
      <c r="J32" s="156"/>
      <c r="K32" s="156"/>
      <c r="L32" s="156"/>
      <c r="M32" s="156"/>
      <c r="N32" s="156"/>
      <c r="O32" s="156"/>
      <c r="P32" s="156"/>
      <c r="Q32" s="156"/>
      <c r="R32" s="156"/>
      <c r="S32" s="156"/>
      <c r="T32" s="156"/>
      <c r="U32" s="156"/>
      <c r="V32" s="156"/>
      <c r="W32" s="156"/>
      <c r="X32" s="156"/>
      <c r="Y32" s="156"/>
      <c r="Z32" s="156"/>
      <c r="AA32" s="156"/>
    </row>
    <row r="33" spans="2:27" x14ac:dyDescent="0.3">
      <c r="B33" s="150"/>
      <c r="C33" s="158"/>
      <c r="D33" s="150"/>
      <c r="E33" s="156"/>
      <c r="F33" s="156"/>
      <c r="G33" s="156"/>
      <c r="H33" s="156"/>
      <c r="I33" s="156"/>
      <c r="J33" s="156"/>
      <c r="K33" s="156"/>
      <c r="L33" s="156"/>
      <c r="M33" s="156"/>
      <c r="N33" s="156"/>
      <c r="O33" s="156"/>
      <c r="P33" s="156"/>
      <c r="Q33" s="156"/>
      <c r="R33" s="156"/>
      <c r="S33" s="156"/>
      <c r="T33" s="156"/>
      <c r="U33" s="156"/>
      <c r="V33" s="156"/>
      <c r="W33" s="156"/>
      <c r="X33" s="156"/>
      <c r="Y33" s="156"/>
      <c r="Z33" s="156"/>
      <c r="AA33" s="156"/>
    </row>
    <row r="34" spans="2:27" x14ac:dyDescent="0.3">
      <c r="B34" s="150"/>
      <c r="C34" s="158"/>
      <c r="D34" s="150"/>
      <c r="E34" s="156"/>
      <c r="F34" s="156"/>
      <c r="G34" s="156"/>
      <c r="H34" s="156"/>
      <c r="I34" s="156"/>
      <c r="J34" s="156"/>
      <c r="K34" s="156"/>
      <c r="L34" s="156"/>
      <c r="M34" s="156"/>
      <c r="N34" s="156"/>
      <c r="O34" s="156"/>
      <c r="P34" s="156"/>
      <c r="Q34" s="156"/>
      <c r="R34" s="156"/>
      <c r="S34" s="156"/>
      <c r="T34" s="156"/>
      <c r="U34" s="156"/>
      <c r="V34" s="156"/>
      <c r="W34" s="156"/>
      <c r="X34" s="156"/>
      <c r="Y34" s="156"/>
      <c r="Z34" s="156"/>
      <c r="AA34" s="156"/>
    </row>
    <row r="35" spans="2:27" x14ac:dyDescent="0.3">
      <c r="B35" s="150"/>
      <c r="C35" s="158"/>
      <c r="D35" s="150"/>
      <c r="E35" s="156"/>
      <c r="F35" s="156"/>
      <c r="G35" s="156"/>
      <c r="H35" s="156"/>
      <c r="I35" s="156"/>
      <c r="J35" s="156"/>
      <c r="K35" s="156"/>
      <c r="L35" s="156"/>
      <c r="M35" s="156"/>
      <c r="N35" s="156"/>
      <c r="O35" s="156"/>
      <c r="P35" s="156"/>
      <c r="Q35" s="156"/>
      <c r="R35" s="156"/>
      <c r="S35" s="156"/>
      <c r="T35" s="156"/>
      <c r="U35" s="156"/>
      <c r="V35" s="156"/>
      <c r="W35" s="156"/>
      <c r="X35" s="156"/>
      <c r="Y35" s="156"/>
      <c r="Z35" s="156"/>
      <c r="AA35" s="156"/>
    </row>
    <row r="36" spans="2:27" x14ac:dyDescent="0.3">
      <c r="B36" s="150"/>
      <c r="C36" s="158"/>
      <c r="D36" s="150"/>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row r="37" spans="2:27" x14ac:dyDescent="0.3">
      <c r="B37" s="150"/>
      <c r="C37" s="158"/>
      <c r="D37" s="150"/>
      <c r="E37" s="156"/>
      <c r="F37" s="156"/>
      <c r="G37" s="156"/>
      <c r="H37" s="156"/>
      <c r="I37" s="156"/>
      <c r="J37" s="156"/>
      <c r="K37" s="156"/>
      <c r="L37" s="156"/>
      <c r="M37" s="156"/>
      <c r="N37" s="156"/>
      <c r="O37" s="156"/>
      <c r="P37" s="156"/>
      <c r="Q37" s="156"/>
      <c r="R37" s="156"/>
      <c r="S37" s="156"/>
      <c r="T37" s="156"/>
      <c r="U37" s="156"/>
      <c r="V37" s="156"/>
      <c r="W37" s="156"/>
      <c r="X37" s="156"/>
      <c r="Y37" s="156"/>
      <c r="Z37" s="156"/>
      <c r="AA37" s="156"/>
    </row>
    <row r="38" spans="2:27" x14ac:dyDescent="0.3">
      <c r="B38" s="150"/>
      <c r="C38" s="159"/>
      <c r="D38" s="150"/>
      <c r="E38" s="156"/>
      <c r="F38" s="156"/>
      <c r="G38" s="156"/>
      <c r="H38" s="156"/>
      <c r="I38" s="156"/>
      <c r="J38" s="156"/>
      <c r="K38" s="156"/>
      <c r="L38" s="156"/>
      <c r="M38" s="156"/>
      <c r="N38" s="156"/>
      <c r="O38" s="156"/>
      <c r="P38" s="156"/>
      <c r="Q38" s="156"/>
      <c r="R38" s="156"/>
      <c r="S38" s="156"/>
      <c r="T38" s="156"/>
      <c r="U38" s="156"/>
      <c r="V38" s="156"/>
      <c r="W38" s="156"/>
      <c r="X38" s="156"/>
      <c r="Y38" s="156"/>
      <c r="Z38" s="156"/>
      <c r="AA38" s="156"/>
    </row>
    <row r="39" spans="2:27" x14ac:dyDescent="0.3">
      <c r="B39" s="150"/>
      <c r="C39" s="159"/>
      <c r="D39" s="150"/>
      <c r="E39" s="156"/>
      <c r="F39" s="156"/>
      <c r="G39" s="156"/>
      <c r="H39" s="156"/>
      <c r="I39" s="156"/>
      <c r="J39" s="156"/>
      <c r="K39" s="156"/>
      <c r="L39" s="156"/>
      <c r="M39" s="156"/>
      <c r="N39" s="156"/>
      <c r="O39" s="156"/>
      <c r="P39" s="156"/>
      <c r="Q39" s="156"/>
      <c r="R39" s="156"/>
      <c r="S39" s="156"/>
      <c r="T39" s="156"/>
      <c r="U39" s="156"/>
      <c r="V39" s="156"/>
      <c r="W39" s="156"/>
      <c r="X39" s="156"/>
      <c r="Y39" s="156"/>
      <c r="Z39" s="156"/>
      <c r="AA39" s="156"/>
    </row>
    <row r="40" spans="2:27" x14ac:dyDescent="0.3">
      <c r="B40" s="160"/>
      <c r="C40" s="162"/>
      <c r="D40" s="150"/>
      <c r="E40" s="156"/>
      <c r="F40" s="156"/>
      <c r="G40" s="156"/>
      <c r="H40" s="156"/>
      <c r="I40" s="156"/>
      <c r="J40" s="156"/>
      <c r="K40" s="156"/>
      <c r="L40" s="156"/>
      <c r="M40" s="156"/>
      <c r="N40" s="156"/>
      <c r="O40" s="156"/>
      <c r="P40" s="156"/>
      <c r="Q40" s="156"/>
      <c r="R40" s="156"/>
      <c r="S40" s="156"/>
      <c r="T40" s="156"/>
      <c r="U40" s="156"/>
      <c r="V40" s="156"/>
      <c r="W40" s="156"/>
      <c r="X40" s="156"/>
      <c r="Y40" s="156"/>
      <c r="Z40" s="156"/>
      <c r="AA40" s="156"/>
    </row>
    <row r="41" spans="2:27" x14ac:dyDescent="0.3">
      <c r="B41" s="161"/>
      <c r="C41" s="162"/>
      <c r="D41" s="150"/>
      <c r="E41" s="163"/>
      <c r="F41" s="157"/>
      <c r="G41" s="163"/>
      <c r="H41" s="163"/>
      <c r="I41" s="163"/>
      <c r="J41" s="163"/>
      <c r="K41" s="163"/>
      <c r="L41" s="163"/>
      <c r="M41" s="163"/>
      <c r="N41" s="163"/>
      <c r="O41" s="163"/>
      <c r="P41" s="163"/>
      <c r="Q41" s="163"/>
      <c r="R41" s="163"/>
      <c r="S41" s="163"/>
      <c r="T41" s="163"/>
      <c r="U41" s="163"/>
      <c r="V41" s="163"/>
      <c r="W41" s="163"/>
      <c r="X41" s="163"/>
      <c r="Y41" s="163"/>
      <c r="Z41" s="163"/>
      <c r="AA41" s="163"/>
    </row>
    <row r="42" spans="2:27" x14ac:dyDescent="0.3">
      <c r="B42" s="161"/>
      <c r="C42" s="162"/>
      <c r="D42" s="150"/>
      <c r="E42" s="163"/>
      <c r="F42" s="157"/>
      <c r="G42" s="163"/>
      <c r="H42" s="163"/>
      <c r="I42" s="163"/>
      <c r="J42" s="163"/>
      <c r="K42" s="163"/>
      <c r="L42" s="163"/>
      <c r="M42" s="163"/>
      <c r="N42" s="163"/>
      <c r="O42" s="163"/>
      <c r="P42" s="163"/>
      <c r="Q42" s="163"/>
      <c r="R42" s="163"/>
      <c r="S42" s="163"/>
      <c r="T42" s="163"/>
      <c r="U42" s="163"/>
      <c r="V42" s="163"/>
      <c r="W42" s="163"/>
      <c r="X42" s="163"/>
      <c r="Y42" s="163"/>
      <c r="Z42" s="163"/>
      <c r="AA42" s="163"/>
    </row>
    <row r="43" spans="2:27" x14ac:dyDescent="0.3">
      <c r="B43" s="150"/>
      <c r="C43" s="153"/>
      <c r="D43" s="150"/>
      <c r="E43" s="156"/>
      <c r="F43" s="156"/>
      <c r="G43" s="156"/>
      <c r="H43" s="156"/>
      <c r="I43" s="156"/>
      <c r="J43" s="156"/>
      <c r="K43" s="156"/>
      <c r="L43" s="156"/>
      <c r="M43" s="156"/>
      <c r="N43" s="156"/>
      <c r="O43" s="156"/>
      <c r="P43" s="156"/>
      <c r="Q43" s="156"/>
      <c r="R43" s="156"/>
      <c r="S43" s="156"/>
      <c r="T43" s="156"/>
      <c r="U43" s="156"/>
      <c r="V43" s="156"/>
      <c r="W43" s="156"/>
      <c r="X43" s="156"/>
      <c r="Y43" s="156"/>
      <c r="Z43" s="156"/>
      <c r="AA43" s="156"/>
    </row>
    <row r="44" spans="2:27" x14ac:dyDescent="0.3">
      <c r="B44" s="150"/>
      <c r="C44" s="153"/>
      <c r="D44" s="150"/>
      <c r="E44" s="156"/>
      <c r="F44" s="156"/>
      <c r="G44" s="156"/>
      <c r="H44" s="156"/>
      <c r="I44" s="156"/>
      <c r="J44" s="156"/>
      <c r="K44" s="156"/>
      <c r="L44" s="156"/>
      <c r="M44" s="156"/>
      <c r="N44" s="156"/>
      <c r="O44" s="156"/>
      <c r="P44" s="156"/>
      <c r="Q44" s="156"/>
      <c r="R44" s="156"/>
      <c r="S44" s="156"/>
      <c r="T44" s="156"/>
      <c r="U44" s="156"/>
      <c r="V44" s="156"/>
      <c r="W44" s="156"/>
      <c r="X44" s="156"/>
      <c r="Y44" s="156"/>
      <c r="Z44" s="156"/>
      <c r="AA44" s="156"/>
    </row>
    <row r="45" spans="2:27" x14ac:dyDescent="0.3">
      <c r="C45" s="162"/>
      <c r="F45" s="150"/>
      <c r="G45" s="150"/>
      <c r="H45" s="150"/>
      <c r="I45" s="150"/>
      <c r="J45" s="150"/>
      <c r="K45" s="150"/>
      <c r="L45" s="150"/>
      <c r="M45" s="150"/>
      <c r="N45" s="150"/>
      <c r="O45" s="150"/>
      <c r="P45" s="150"/>
      <c r="Q45" s="150"/>
      <c r="R45" s="150"/>
      <c r="S45" s="150"/>
      <c r="T45" s="150"/>
      <c r="U45" s="150"/>
      <c r="V45" s="150"/>
      <c r="W45" s="150"/>
      <c r="X45" s="150"/>
      <c r="Y45" s="150"/>
      <c r="Z45" s="150"/>
      <c r="AA45" s="150"/>
    </row>
  </sheetData>
  <sheetProtection algorithmName="SHA-512" hashValue="Y4LxP2Qs3Oj7g4ASNUP9Awg/R2c0T2k5nA/jb4S0u0xmfHlVZP3KWdDuADFT+HJ7vB4jqpQ0pdoWZ1SwfzimpA==" saltValue="p0WrLldzWpZTCdFnms6RJA==" spinCount="100000" sheet="1" objects="1" scenarios="1"/>
  <printOptions headings="1"/>
  <pageMargins left="0.25" right="0.25" top="0" bottom="0" header="0.3" footer="0.3"/>
  <pageSetup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SZA3YSNECVJS-888571302-12</_dlc_DocId>
    <_dlc_DocIdUrl xmlns="1b9e605d-6da6-421e-84a6-6502d598475a">
      <Url>https://compass.nctreasurer.com/wcr/_layouts/15/DocIdRedir.aspx?ID=SZA3YSNECVJS-888571302-12</Url>
      <Description>SZA3YSNECVJS-888571302-12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E467EE0-CB97-4F1B-81B8-47A82EBF6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7878F0-AC3C-4E20-963A-4D6E7E558664}">
  <ds:schemaRefs>
    <ds:schemaRef ds:uri="http://schemas.microsoft.com/office/infopath/2007/PartnerControls"/>
    <ds:schemaRef ds:uri="http://purl.org/dc/terms/"/>
    <ds:schemaRef ds:uri="http://schemas.microsoft.com/office/2006/metadata/properties"/>
    <ds:schemaRef ds:uri="http://www.w3.org/XML/1998/namespace"/>
    <ds:schemaRef ds:uri="http://schemas.microsoft.com/sharepoint/v3/fields"/>
    <ds:schemaRef ds:uri="http://purl.org/dc/dcmitype/"/>
    <ds:schemaRef ds:uri="http://schemas.microsoft.com/office/2006/documentManagement/types"/>
    <ds:schemaRef ds:uri="http://schemas.microsoft.com/sharepoint/v3"/>
    <ds:schemaRef ds:uri="http://purl.org/dc/elements/1.1/"/>
    <ds:schemaRef ds:uri="http://schemas.openxmlformats.org/package/2006/metadata/core-properties"/>
    <ds:schemaRef ds:uri="1b9e605d-6da6-421e-84a6-6502d598475a"/>
    <ds:schemaRef ds:uri="F649DC96-43A9-4905-BB6F-345F046C23DB"/>
  </ds:schemaRefs>
</ds:datastoreItem>
</file>

<file path=customXml/itemProps3.xml><?xml version="1.0" encoding="utf-8"?>
<ds:datastoreItem xmlns:ds="http://schemas.openxmlformats.org/officeDocument/2006/customXml" ds:itemID="{9B322EB4-2502-4839-9E29-5390CA2ED4DF}">
  <ds:schemaRefs>
    <ds:schemaRef ds:uri="http://schemas.microsoft.com/sharepoint/v3/contenttype/forms"/>
  </ds:schemaRefs>
</ds:datastoreItem>
</file>

<file path=customXml/itemProps4.xml><?xml version="1.0" encoding="utf-8"?>
<ds:datastoreItem xmlns:ds="http://schemas.openxmlformats.org/officeDocument/2006/customXml" ds:itemID="{A5391FC3-6E99-4881-A07B-21D011CDB3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 </vt:lpstr>
      <vt:lpstr>Collection Worksheet</vt:lpstr>
      <vt:lpstr>IMPORT</vt:lpstr>
      <vt:lpstr>2018 Data</vt:lpstr>
      <vt:lpstr>Unit Names</vt:lpstr>
      <vt:lpstr>'Collection Worksheet'!Print_Area</vt:lpstr>
      <vt:lpstr>'Unit Names'!Print_Area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Melinda Canady</dc:creator>
  <cp:keywords/>
  <dc:description/>
  <cp:lastModifiedBy>Chris Frazier</cp:lastModifiedBy>
  <cp:lastPrinted>2017-07-10T17:18:02Z</cp:lastPrinted>
  <dcterms:created xsi:type="dcterms:W3CDTF">2011-03-11T21:05:05Z</dcterms:created>
  <dcterms:modified xsi:type="dcterms:W3CDTF">2020-02-28T19:53:21Z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0x0101009148F5A04DDD49CBA7127AADA5FB792B00AADE34325A8B49CDA8BB4DB53328F21400DF16A982947D7E44B3C8BBDC0CAE0270</vt:lpwstr>
  </property>
  <property fmtid="{D5CDD505-2E9C-101B-9397-08002B2CF9AE}" pid="9" name="_dlc_DocIdItemGuid">
    <vt:lpwstr>33d56a18-0017-47bf-887c-9b3b9ec4a50c</vt:lpwstr>
  </property>
</Properties>
</file>