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Pfx Engagement\WM\WorkPapers\{A34AC44B-D9B7-4037-828D-4BECEB300FA9}\{8AD589E5-FC1B-4C7B-9432-4759D81E13DE}\"/>
    </mc:Choice>
  </mc:AlternateContent>
  <xr:revisionPtr revIDLastSave="0" documentId="13_ncr:1_{85991DD3-BF7F-4DAE-83A6-FC0837C068AB}" xr6:coauthVersionLast="41" xr6:coauthVersionMax="41" xr10:uidLastSave="{00000000-0000-0000-0000-000000000000}"/>
  <bookViews>
    <workbookView xWindow="28680" yWindow="-120" windowWidth="29040" windowHeight="17640" activeTab="1" xr2:uid="{00000000-000D-0000-FFFF-FFFF00000000}"/>
  </bookViews>
  <sheets>
    <sheet name="Instructions " sheetId="8" r:id="rId1"/>
    <sheet name="Collection Worksheet" sheetId="1" r:id="rId2"/>
    <sheet name="IMPORT" sheetId="28" state="hidden" r:id="rId3"/>
    <sheet name="2018 Data" sheetId="35" state="hidden" r:id="rId4"/>
    <sheet name="Unit Names" sheetId="29" state="hidden" r:id="rId5"/>
  </sheets>
  <externalReferences>
    <externalReference r:id="rId6"/>
  </externalReferences>
  <definedNames>
    <definedName name="Audit_Dtl">[1]Database!$AC$3:$AP$413</definedName>
    <definedName name="_xlnm.Print_Area" localSheetId="1">'Collection Worksheet'!$A$6:$E$53</definedName>
    <definedName name="_xlnm.Print_Titles" localSheetId="1">'Collection Worksheet'!$5:$5</definedName>
    <definedName name="Temp">[1]Database!$BF$3:$EG$3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1" i="1" l="1"/>
  <c r="E35" i="1"/>
  <c r="E34" i="1"/>
  <c r="E33" i="1"/>
  <c r="E32" i="1"/>
  <c r="E31" i="1"/>
  <c r="E30" i="1"/>
  <c r="E29" i="1"/>
  <c r="E28" i="1"/>
  <c r="E27" i="1"/>
  <c r="E26" i="1"/>
  <c r="E25" i="1"/>
  <c r="E24" i="1"/>
  <c r="E22" i="1"/>
  <c r="E21" i="1"/>
  <c r="E20" i="1"/>
  <c r="E19" i="1"/>
  <c r="E18" i="1"/>
  <c r="E17" i="1"/>
  <c r="E16" i="1"/>
  <c r="E15" i="1"/>
  <c r="E14" i="1"/>
  <c r="E13" i="1"/>
  <c r="E12" i="1"/>
  <c r="E11" i="1"/>
  <c r="E10" i="1"/>
  <c r="E9" i="1"/>
  <c r="E8" i="1"/>
  <c r="E7" i="1"/>
  <c r="E166" i="35" l="1"/>
  <c r="F166" i="35"/>
  <c r="G166" i="35"/>
  <c r="H166" i="35"/>
  <c r="I166" i="35"/>
  <c r="J166" i="35"/>
  <c r="D166" i="35"/>
  <c r="E53" i="1"/>
  <c r="E52" i="1"/>
  <c r="E51" i="1"/>
  <c r="E50" i="1"/>
  <c r="E49" i="1"/>
  <c r="E48" i="1"/>
  <c r="E47" i="1"/>
  <c r="E46" i="1"/>
  <c r="E45" i="1"/>
  <c r="E44" i="1"/>
  <c r="E43" i="1"/>
  <c r="E32" i="28"/>
  <c r="L32" i="28" s="1"/>
  <c r="C32" i="28"/>
  <c r="B32" i="28"/>
  <c r="A32" i="28"/>
  <c r="E55" i="28"/>
  <c r="C55" i="28"/>
  <c r="A55" i="28"/>
  <c r="E42" i="1"/>
  <c r="E165" i="35" l="1"/>
  <c r="E167" i="35" s="1"/>
  <c r="F165" i="35"/>
  <c r="F167" i="35" s="1"/>
  <c r="G165" i="35"/>
  <c r="G167" i="35" s="1"/>
  <c r="H165" i="35"/>
  <c r="H167" i="35" s="1"/>
  <c r="I165" i="35"/>
  <c r="I167" i="35" s="1"/>
  <c r="J165" i="35"/>
  <c r="J167" i="35" s="1"/>
  <c r="D165" i="35"/>
  <c r="D167" i="35" s="1"/>
  <c r="H53" i="1"/>
  <c r="G53" i="1" s="1"/>
  <c r="H50" i="1"/>
  <c r="G50" i="1" s="1"/>
  <c r="H47" i="1"/>
  <c r="G47" i="1" s="1"/>
  <c r="H44" i="1"/>
  <c r="G44" i="1" s="1"/>
  <c r="H45" i="28"/>
  <c r="H44" i="28"/>
  <c r="H42" i="28"/>
  <c r="H41" i="28"/>
  <c r="H39" i="28"/>
  <c r="H38" i="28"/>
  <c r="E35" i="28"/>
  <c r="L35" i="28" s="1"/>
  <c r="F35" i="28" s="1"/>
  <c r="H52" i="1"/>
  <c r="H49" i="1"/>
  <c r="H46" i="1"/>
  <c r="H43" i="1"/>
  <c r="G52" i="1"/>
  <c r="H51" i="1"/>
  <c r="G51" i="1"/>
  <c r="G49" i="1"/>
  <c r="H48" i="1"/>
  <c r="G48" i="1"/>
  <c r="G46" i="1"/>
  <c r="H45" i="1"/>
  <c r="G45" i="1"/>
  <c r="G43" i="1"/>
  <c r="G42" i="1"/>
  <c r="H42" i="1"/>
  <c r="L51" i="28"/>
  <c r="L50" i="28"/>
  <c r="O30" i="28"/>
  <c r="O29" i="28"/>
  <c r="O13" i="28"/>
  <c r="O12" i="28"/>
  <c r="O11" i="28"/>
  <c r="L55" i="28"/>
  <c r="E46" i="28"/>
  <c r="L46" i="28" s="1"/>
  <c r="E43" i="28"/>
  <c r="L43" i="28" s="1"/>
  <c r="E40" i="28"/>
  <c r="L40" i="28" s="1"/>
  <c r="E37" i="28"/>
  <c r="L37" i="28" s="1"/>
  <c r="A43" i="28"/>
  <c r="S43" i="28" s="1"/>
  <c r="B43" i="28"/>
  <c r="C43" i="28"/>
  <c r="A40" i="28"/>
  <c r="S40" i="28" s="1"/>
  <c r="B40" i="28"/>
  <c r="C40" i="28"/>
  <c r="A37" i="28"/>
  <c r="S37" i="28" s="1"/>
  <c r="B37" i="28"/>
  <c r="C37" i="28"/>
  <c r="A46" i="28"/>
  <c r="S46" i="28" s="1"/>
  <c r="B46" i="28"/>
  <c r="C46" i="28"/>
  <c r="A33" i="28"/>
  <c r="J33" i="28" s="1"/>
  <c r="B33" i="28"/>
  <c r="C33" i="28"/>
  <c r="S47" i="28"/>
  <c r="S48" i="28"/>
  <c r="S50" i="28"/>
  <c r="E41" i="28"/>
  <c r="L41" i="28" s="1"/>
  <c r="F41" i="28" s="1"/>
  <c r="E42" i="28"/>
  <c r="L42" i="28" s="1"/>
  <c r="A41" i="28"/>
  <c r="J41" i="28" s="1"/>
  <c r="B41" i="28"/>
  <c r="C41" i="28"/>
  <c r="A42" i="28"/>
  <c r="J42" i="28" s="1"/>
  <c r="S42" i="28" s="1"/>
  <c r="B42" i="28"/>
  <c r="C42" i="28"/>
  <c r="D3" i="1"/>
  <c r="F33" i="28"/>
  <c r="A18" i="28"/>
  <c r="S18" i="28" s="1"/>
  <c r="B18" i="28"/>
  <c r="C18" i="28"/>
  <c r="E18" i="28"/>
  <c r="L18" i="28" s="1"/>
  <c r="A15" i="28"/>
  <c r="S15" i="28" s="1"/>
  <c r="B15" i="28"/>
  <c r="C15" i="28"/>
  <c r="E15" i="28"/>
  <c r="L15" i="28" s="1"/>
  <c r="A16" i="28"/>
  <c r="S16" i="28" s="1"/>
  <c r="B16" i="28"/>
  <c r="C16" i="28"/>
  <c r="E16" i="28"/>
  <c r="L16" i="28" s="1"/>
  <c r="A17" i="28"/>
  <c r="S17" i="28" s="1"/>
  <c r="B17" i="28"/>
  <c r="C17" i="28"/>
  <c r="E17" i="28"/>
  <c r="L17" i="28" s="1"/>
  <c r="E14" i="28"/>
  <c r="L14" i="28" s="1"/>
  <c r="A14" i="28"/>
  <c r="S14" i="28" s="1"/>
  <c r="B14" i="28"/>
  <c r="C14" i="28"/>
  <c r="E11" i="28"/>
  <c r="L11" i="28" s="1"/>
  <c r="C1" i="28"/>
  <c r="H34" i="28"/>
  <c r="H35" i="28"/>
  <c r="H36" i="28"/>
  <c r="H33" i="28"/>
  <c r="H21" i="28"/>
  <c r="H22" i="28"/>
  <c r="H23" i="28"/>
  <c r="H24" i="28"/>
  <c r="H25" i="28"/>
  <c r="H26" i="28"/>
  <c r="H27" i="28"/>
  <c r="H28" i="28"/>
  <c r="H29" i="28"/>
  <c r="H30" i="28"/>
  <c r="H31" i="28"/>
  <c r="H20" i="28"/>
  <c r="H19" i="28"/>
  <c r="H4" i="28"/>
  <c r="H5" i="28"/>
  <c r="H6" i="28"/>
  <c r="H7" i="28"/>
  <c r="H8" i="28"/>
  <c r="H9" i="28"/>
  <c r="H10" i="28"/>
  <c r="H11" i="28"/>
  <c r="H12" i="28"/>
  <c r="H13" i="28"/>
  <c r="E33" i="28"/>
  <c r="L33" i="28" s="1"/>
  <c r="A31" i="28"/>
  <c r="J31" i="28" s="1"/>
  <c r="S31" i="28" s="1"/>
  <c r="B31" i="28"/>
  <c r="C31" i="28"/>
  <c r="E31" i="28"/>
  <c r="L31" i="28" s="1"/>
  <c r="A6" i="28"/>
  <c r="J6" i="28" s="1"/>
  <c r="B6" i="28"/>
  <c r="C6" i="28"/>
  <c r="E6" i="28"/>
  <c r="L6" i="28" s="1"/>
  <c r="A7" i="28"/>
  <c r="J7" i="28" s="1"/>
  <c r="S7" i="28" s="1"/>
  <c r="B7" i="28"/>
  <c r="C7" i="28"/>
  <c r="E7" i="28"/>
  <c r="L7" i="28" s="1"/>
  <c r="E39" i="28"/>
  <c r="L39" i="28" s="1"/>
  <c r="F39" i="28" s="1"/>
  <c r="E29" i="28"/>
  <c r="L29" i="28" s="1"/>
  <c r="E28" i="28"/>
  <c r="L28" i="28" s="1"/>
  <c r="B45" i="28"/>
  <c r="B44" i="28"/>
  <c r="B39" i="28"/>
  <c r="B38" i="28"/>
  <c r="B36" i="28"/>
  <c r="B35" i="28"/>
  <c r="B34" i="28"/>
  <c r="B30" i="28"/>
  <c r="B29" i="28"/>
  <c r="B28" i="28"/>
  <c r="B27" i="28"/>
  <c r="B26" i="28"/>
  <c r="B25" i="28"/>
  <c r="B24" i="28"/>
  <c r="B23" i="28"/>
  <c r="B22" i="28"/>
  <c r="B21" i="28"/>
  <c r="B20" i="28"/>
  <c r="B19" i="28"/>
  <c r="B13" i="28"/>
  <c r="B12" i="28"/>
  <c r="B11" i="28"/>
  <c r="B10" i="28"/>
  <c r="B9" i="28"/>
  <c r="B8" i="28"/>
  <c r="B5" i="28"/>
  <c r="B4" i="28"/>
  <c r="E34" i="28"/>
  <c r="L34" i="28" s="1"/>
  <c r="F34" i="28" s="1"/>
  <c r="A34" i="28"/>
  <c r="J34" i="28" s="1"/>
  <c r="C34" i="28"/>
  <c r="G41" i="1"/>
  <c r="A38" i="28"/>
  <c r="C38" i="28"/>
  <c r="A39" i="28"/>
  <c r="J39" i="28" s="1"/>
  <c r="C39" i="28"/>
  <c r="A44" i="28"/>
  <c r="J44" i="28" s="1"/>
  <c r="C44" i="28"/>
  <c r="A45" i="28"/>
  <c r="J45" i="28" s="1"/>
  <c r="C45" i="28"/>
  <c r="C36" i="28"/>
  <c r="A36" i="28"/>
  <c r="J36" i="28" s="1"/>
  <c r="C35" i="28"/>
  <c r="A35" i="28"/>
  <c r="J35" i="28" s="1"/>
  <c r="S35" i="28" s="1"/>
  <c r="A25" i="28"/>
  <c r="J25" i="28" s="1"/>
  <c r="A26" i="28"/>
  <c r="J26" i="28" s="1"/>
  <c r="A27" i="28"/>
  <c r="J27" i="28" s="1"/>
  <c r="A28" i="28"/>
  <c r="J28" i="28" s="1"/>
  <c r="A29" i="28"/>
  <c r="J29" i="28" s="1"/>
  <c r="A30" i="28"/>
  <c r="J30" i="28" s="1"/>
  <c r="A21" i="28"/>
  <c r="J21" i="28" s="1"/>
  <c r="S21" i="28" s="1"/>
  <c r="A22" i="28"/>
  <c r="J22" i="28" s="1"/>
  <c r="S22" i="28" s="1"/>
  <c r="A23" i="28"/>
  <c r="J23" i="28" s="1"/>
  <c r="A24" i="28"/>
  <c r="J24" i="28" s="1"/>
  <c r="S24" i="28" s="1"/>
  <c r="A20" i="28"/>
  <c r="J20" i="28" s="1"/>
  <c r="A19" i="28"/>
  <c r="J19" i="28" s="1"/>
  <c r="A4" i="28"/>
  <c r="J4" i="28" s="1"/>
  <c r="A5" i="28"/>
  <c r="J5" i="28" s="1"/>
  <c r="S5" i="28" s="1"/>
  <c r="A8" i="28"/>
  <c r="J8" i="28" s="1"/>
  <c r="S8" i="28" s="1"/>
  <c r="A9" i="28"/>
  <c r="J9" i="28" s="1"/>
  <c r="A10" i="28"/>
  <c r="J10" i="28" s="1"/>
  <c r="A11" i="28"/>
  <c r="J11" i="28" s="1"/>
  <c r="S11" i="28" s="1"/>
  <c r="A12" i="28"/>
  <c r="J12" i="28" s="1"/>
  <c r="S12" i="28" s="1"/>
  <c r="A13" i="28"/>
  <c r="J13" i="28" s="1"/>
  <c r="S13" i="28" s="1"/>
  <c r="C4" i="28"/>
  <c r="C5" i="28"/>
  <c r="C8" i="28"/>
  <c r="C9" i="28"/>
  <c r="C10" i="28"/>
  <c r="C11" i="28"/>
  <c r="C12" i="28"/>
  <c r="C13" i="28"/>
  <c r="C19" i="28"/>
  <c r="C20" i="28"/>
  <c r="C21" i="28"/>
  <c r="C22" i="28"/>
  <c r="C23" i="28"/>
  <c r="C24" i="28"/>
  <c r="C25" i="28"/>
  <c r="C26" i="28"/>
  <c r="C27" i="28"/>
  <c r="C28" i="28"/>
  <c r="C29" i="28"/>
  <c r="C30" i="28"/>
  <c r="E45" i="28"/>
  <c r="L45" i="28" s="1"/>
  <c r="F45" i="28" s="1"/>
  <c r="E44" i="28"/>
  <c r="L44" i="28" s="1"/>
  <c r="F44" i="28" s="1"/>
  <c r="E38" i="28"/>
  <c r="L38" i="28" s="1"/>
  <c r="F38" i="28" s="1"/>
  <c r="E36" i="28"/>
  <c r="L36" i="28" s="1"/>
  <c r="E30" i="28"/>
  <c r="L30" i="28" s="1"/>
  <c r="E26" i="28"/>
  <c r="L26" i="28" s="1"/>
  <c r="E23" i="28"/>
  <c r="L23" i="28" s="1"/>
  <c r="E22" i="28"/>
  <c r="L22" i="28" s="1"/>
  <c r="E21" i="28"/>
  <c r="L21" i="28" s="1"/>
  <c r="E20" i="28"/>
  <c r="L20" i="28" s="1"/>
  <c r="E19" i="28"/>
  <c r="L19" i="28" s="1"/>
  <c r="E4" i="28"/>
  <c r="L4" i="28" s="1"/>
  <c r="E5" i="28"/>
  <c r="L5" i="28" s="1"/>
  <c r="E8" i="28"/>
  <c r="L8" i="28" s="1"/>
  <c r="E9" i="28"/>
  <c r="L9" i="28" s="1"/>
  <c r="E10" i="28"/>
  <c r="L10" i="28" s="1"/>
  <c r="E12" i="28"/>
  <c r="L12" i="28" s="1"/>
  <c r="E13" i="28"/>
  <c r="L13" i="28" s="1"/>
  <c r="D1" i="28"/>
  <c r="E1" i="28" s="1"/>
  <c r="E25" i="28"/>
  <c r="L25" i="28" s="1"/>
  <c r="E24" i="28"/>
  <c r="L24" i="28" s="1"/>
  <c r="E27" i="28"/>
  <c r="L27" i="28" s="1"/>
  <c r="S27" i="28" l="1"/>
  <c r="S23" i="28"/>
  <c r="F36" i="28"/>
  <c r="H37" i="28"/>
  <c r="F37" i="28" s="1"/>
  <c r="S9" i="28"/>
  <c r="S30" i="28"/>
  <c r="J38" i="28"/>
  <c r="S38" i="28" s="1"/>
  <c r="S44" i="28"/>
  <c r="H40" i="28"/>
  <c r="F40" i="28" s="1"/>
  <c r="S39" i="28"/>
  <c r="H46" i="28"/>
  <c r="F46" i="28" s="1"/>
  <c r="S4" i="28"/>
  <c r="S28" i="28"/>
  <c r="S20" i="28"/>
  <c r="S6" i="28"/>
  <c r="S19" i="28"/>
  <c r="S41" i="28"/>
  <c r="F42" i="28"/>
  <c r="H43" i="28"/>
  <c r="S45" i="28"/>
  <c r="S10" i="28"/>
  <c r="S25" i="28"/>
  <c r="S29" i="28"/>
  <c r="S26" i="28"/>
  <c r="S36" i="28"/>
  <c r="S34" i="28"/>
  <c r="Q37" i="28" l="1"/>
  <c r="Q46" i="28"/>
  <c r="Q40" i="28"/>
  <c r="F43" i="28"/>
  <c r="Q43" i="28"/>
  <c r="J55" i="28" l="1"/>
</calcChain>
</file>

<file path=xl/sharedStrings.xml><?xml version="1.0" encoding="utf-8"?>
<sst xmlns="http://schemas.openxmlformats.org/spreadsheetml/2006/main" count="419" uniqueCount="306">
  <si>
    <t xml:space="preserve">Unit Number:      </t>
  </si>
  <si>
    <t>Description of Requested Amount from Audited Financial Statements</t>
  </si>
  <si>
    <t>Error Messages</t>
  </si>
  <si>
    <t>Notes</t>
  </si>
  <si>
    <t>Notes to the Financial Statements - Other Post-employment benefits (OPEB) Note</t>
  </si>
  <si>
    <t>Upload Amounts</t>
  </si>
  <si>
    <t xml:space="preserve">Fiscal Year </t>
  </si>
  <si>
    <t>Unit Data Input Worksheet</t>
  </si>
  <si>
    <t>Purpose of Unit Data Input Worksheet</t>
  </si>
  <si>
    <t>Every year numbers are taken from City and County audited financial statements and used to produce various management tools for units of Government.  Links to these sites are listed at the end of these instructions.  In order for these tools to be updated timely, your audited statements and accompanying Unit Data Input worksheet must be received in this office by October 31st, of each year for local governments with a fiscal year ended June 30th.  Each year a unit of government will be asked to complete a Unit Data Input Worksheet that will be uploaded into a database that supports each of the websites listed below as well as provides information to the North Carolina legislature, North Carolina Budget and the Governor’s office.  The North Carolina League of Municipalities and North Carolina Association of County Commissioners also use this information to advocate before the executive, legislative and judicial branches of state government on behalf of local governments.</t>
  </si>
  <si>
    <t>Water Sewer Dashboard</t>
  </si>
  <si>
    <t>NC County and Municipal Financial Information</t>
  </si>
  <si>
    <t>Instructions</t>
  </si>
  <si>
    <r>
      <t xml:space="preserve">This worksheet must be completed using your audited financial statements and submitted with the audit report to the Local Government Commission.  This worksheet is designed so that each unit should be able to complete in less than an hour, if they have a completed audit report.  However, units can always choose to outsource this worksheet.  The worksheet must be </t>
    </r>
    <r>
      <rPr>
        <b/>
        <sz val="12"/>
        <color indexed="8"/>
        <rFont val="Century Schoolbook"/>
        <family val="1"/>
      </rPr>
      <t>submitted with the unit’s audit report</t>
    </r>
    <r>
      <rPr>
        <sz val="12"/>
        <color indexed="8"/>
        <rFont val="Century Schoolbook"/>
        <family val="1"/>
      </rPr>
      <t>.</t>
    </r>
  </si>
  <si>
    <t xml:space="preserve">The Worksheet does contain edits that will display error messages if these edit tests are not passed.  Please make sure that your worksheet is error free.  </t>
  </si>
  <si>
    <t xml:space="preserve">                                                            FINISHED</t>
  </si>
  <si>
    <t>Description</t>
  </si>
  <si>
    <t>Account #</t>
  </si>
  <si>
    <t>Fiscal Year Reviewer Corrections</t>
  </si>
  <si>
    <t>Fiscal Year Unit Input</t>
  </si>
  <si>
    <r>
      <t xml:space="preserve">Instructions:  See Previous Excel tab - </t>
    </r>
    <r>
      <rPr>
        <sz val="14"/>
        <color indexed="8"/>
        <rFont val="Century Schoolbook"/>
        <family val="1"/>
      </rPr>
      <t>Please enter current year audited data in column F</t>
    </r>
  </si>
  <si>
    <t xml:space="preserve">                    FINISHED</t>
  </si>
  <si>
    <t>IMPORT</t>
  </si>
  <si>
    <t>Errors</t>
  </si>
  <si>
    <t>Yes</t>
  </si>
  <si>
    <t>No</t>
  </si>
  <si>
    <t>Review Summary</t>
  </si>
  <si>
    <t>How Data is used</t>
  </si>
  <si>
    <t>New Questions  -  Please read and answer if applicable</t>
  </si>
  <si>
    <t>LGC USE</t>
  </si>
  <si>
    <t>Statement</t>
  </si>
  <si>
    <t>All restricted cash and investments</t>
  </si>
  <si>
    <t>OPEB Note</t>
  </si>
  <si>
    <t>Gov - Restricted Cash &amp; Investments</t>
  </si>
  <si>
    <t>Gov - Internal Balance</t>
  </si>
  <si>
    <t>Bus - Unrestricted Cash &amp; Investments</t>
  </si>
  <si>
    <t>Bus - Restricted Cash &amp; Investments</t>
  </si>
  <si>
    <t>Gov - Operating grants and contributions</t>
  </si>
  <si>
    <t>Gov - Capital grants and contributions</t>
  </si>
  <si>
    <t>Gen Fund - Unrestricted Cash &amp; Investments</t>
  </si>
  <si>
    <t>Gen Fund - Total Expenditures (w/o Neg Refund)</t>
  </si>
  <si>
    <t>Gen Fund - Positive debt refund</t>
  </si>
  <si>
    <t>Gen fund - Negative debt refund</t>
  </si>
  <si>
    <t>Gen Fund - Any Adj. to Beginning Net Assets</t>
  </si>
  <si>
    <t>WS - Inventories &amp; Prepaids in Curr Assets</t>
  </si>
  <si>
    <t>Electric - Inventories &amp; Prepaids in Curr Assets</t>
  </si>
  <si>
    <t>Fiduciary - Cash and Investments</t>
  </si>
  <si>
    <t>Retiree Premiums pd by unit</t>
  </si>
  <si>
    <t>OPEB- Actuarial Value of Assets</t>
  </si>
  <si>
    <t>Transfer from General Fund to Electric</t>
  </si>
  <si>
    <t>Transfer from Electric to General Fund</t>
  </si>
  <si>
    <t>Current year's levy -- Excluding motor vehicles</t>
  </si>
  <si>
    <t>Current year's levy -- Motor vehicles (only)</t>
  </si>
  <si>
    <t>Uncollected Taxes - Curr Year's Levy Exclude Motor Vehicles</t>
  </si>
  <si>
    <t>Uncollected Taxes - Curr Year's Levy Motor Vehicles</t>
  </si>
  <si>
    <t>Comb-Proprietary Funds- Inventories &amp; Prepaids in Curr Assets</t>
  </si>
  <si>
    <t>WS Cap Asset - Buildings</t>
  </si>
  <si>
    <t>WS Cap Asset - Plant/Distributions/Lines</t>
  </si>
  <si>
    <t>WS Cap Asset - Infrastructure</t>
  </si>
  <si>
    <t>WS Cap Asset- All other Depreciable Assets</t>
  </si>
  <si>
    <t>WS Annual Dep - Buildings</t>
  </si>
  <si>
    <t>WS Annual Dep - Plant/Distributions/Lines</t>
  </si>
  <si>
    <t>WS Annual Dep - Infrastructure</t>
  </si>
  <si>
    <t>WS Annual Dep - All Other Depreciable Assets</t>
  </si>
  <si>
    <t>WS Acc Dep - Buildings</t>
  </si>
  <si>
    <t>WS Acc Dep - Plant/Distributions/Lines</t>
  </si>
  <si>
    <t>WS Acc Dep - Infrastructure</t>
  </si>
  <si>
    <t>WS Acc Dep - All Other Depreciable Assets</t>
  </si>
  <si>
    <t>Electric Cap Asset - Gross Value of Non-Depreciated Assets</t>
  </si>
  <si>
    <t>CCH Unit Type</t>
  </si>
  <si>
    <t>CCH Unit Code</t>
  </si>
  <si>
    <t>Prior Year Amts.</t>
  </si>
  <si>
    <t>GF- Encumbrances in fund balance</t>
  </si>
  <si>
    <t>GF- Inventory/prepaids in fund balance</t>
  </si>
  <si>
    <t>GF- Total Fund Balance per report</t>
  </si>
  <si>
    <t>C-EF- Current Assets (unrestricted, excl. inventory and prepaids)</t>
  </si>
  <si>
    <t>C-EF Current Assets (unrestricted, incl. inventory and prepaids)</t>
  </si>
  <si>
    <t>GF- Total revenues</t>
  </si>
  <si>
    <t>GF- Transfers In (incl. CU)</t>
  </si>
  <si>
    <t>GF- Proceeds from all LT debt issuance (COPs, IPs, Notes, CLs, etc.)</t>
  </si>
  <si>
    <t>GF-net change in fund balance</t>
  </si>
  <si>
    <t>Combined Totals of all Proprietary Funds - Cash Flow from Operating</t>
  </si>
  <si>
    <t>GF- Total cash &amp; investments (restricted &amp; unrestricted)</t>
  </si>
  <si>
    <t>All cash and investments (unit-wide, w/ fiduciary fds, &amp; restricted cash)</t>
  </si>
  <si>
    <t>GA-change in net assets</t>
  </si>
  <si>
    <t>OPEB- Net OPEB obligation, ending</t>
  </si>
  <si>
    <t>OPEB- Annual OPEB cost(expense)</t>
  </si>
  <si>
    <t>OPEB- Total UAAL (unfunded actuarial accrued liability)</t>
  </si>
  <si>
    <t>OPEB- ARC (annual required contribution)</t>
  </si>
  <si>
    <t>OPEB- UAAL as % of covered payroll</t>
  </si>
  <si>
    <t>GA- Total Unrestricted Cash &amp; Investments (SNA)</t>
  </si>
  <si>
    <t>GA- Total Charges for services (SOA)</t>
  </si>
  <si>
    <t>GA- Total Net transfers in(out) (SOA)</t>
  </si>
  <si>
    <t>GF- Restricted cash &amp; investments</t>
  </si>
  <si>
    <t>GF- Total Intergovernmental revenue (Rest &amp; Unrest)</t>
  </si>
  <si>
    <t>GA- Total accum. deprec. on all capital assets</t>
  </si>
  <si>
    <t>GA- Transfers In (SOA)</t>
  </si>
  <si>
    <t>GA- extraordinary &amp; special items (SOA)</t>
  </si>
  <si>
    <t>GF- Restricted for Stablization by State Statute</t>
  </si>
  <si>
    <t>Gen Fund - Proceeds from LTD (w/o Pos Refund)</t>
  </si>
  <si>
    <t>Select Your Unit's Name from the drop down box in cell D2</t>
  </si>
  <si>
    <t>Select 1,2,3 or 4:
1-Unit has an OPEB benefit that allows qualified retirees to received health care if the retiree pays the same premium rate as an active employee
2-The unit has no OPEB benefits
3- The unit pays some portion of the qualified retiree's health care premium
4-The unit's qualified retiree's receive health care under the state health care plan</t>
  </si>
  <si>
    <t>Debt Refunding - Net refunding proceeds against debt payoff and if negative place results on this line.</t>
  </si>
  <si>
    <t>Debt Refunding - Net refunding proceeds against debt payoff and if positive place results on this line.</t>
  </si>
  <si>
    <t>569</t>
  </si>
  <si>
    <t>567</t>
  </si>
  <si>
    <t>If your unit is not on the Drop Down list in cell D2 please select the blank space at the top of the drop down list in cell D2 and enter your units name here and complete the worksheet</t>
  </si>
  <si>
    <t xml:space="preserve">OPEB 
1-implicit rate only  
2-no benefit 
3-benfit 
4- state health plan  </t>
  </si>
  <si>
    <t>Pension Notes</t>
  </si>
  <si>
    <t>Formula Results</t>
  </si>
  <si>
    <t>Error Amounts</t>
  </si>
  <si>
    <t>Error Count</t>
  </si>
  <si>
    <t xml:space="preserve">Fund Statements - Enterprise </t>
  </si>
  <si>
    <t>Statement of Net Position - combined totals from all Proprietary Funds</t>
  </si>
  <si>
    <t>Combined Totals of all Proprietary Funds - Amount of Inventories and Prepaids in current assets</t>
  </si>
  <si>
    <t>571</t>
  </si>
  <si>
    <t>Mental Health Net Position - Net Investment in Capital Assets</t>
  </si>
  <si>
    <t>572</t>
  </si>
  <si>
    <t>Mental Health Net Position - Restricted Net Position</t>
  </si>
  <si>
    <t>573</t>
  </si>
  <si>
    <t>Mental Health Net Position - Unrestricted Net Position</t>
  </si>
  <si>
    <t>Rev,, Exp. &amp; Changes in Net Position-combined totals from all proprietary funds</t>
  </si>
  <si>
    <t>Net Patient Revenue</t>
  </si>
  <si>
    <t>Total Operating Revenues</t>
  </si>
  <si>
    <t>Cash Flows- all proprietary funds</t>
  </si>
  <si>
    <t>Mental Health Enterprise Fund Non GAAP (Budget Actual Statements behind the notes)</t>
  </si>
  <si>
    <t>558</t>
  </si>
  <si>
    <t>Mental Health-Balance Sheet - Non GAAP</t>
  </si>
  <si>
    <t>559</t>
  </si>
  <si>
    <t>Mental Health Enterprise Fund-Balance Sheet - Non GAAP</t>
  </si>
  <si>
    <t>560</t>
  </si>
  <si>
    <t>561</t>
  </si>
  <si>
    <t>Mental Health Enterprise Fund Non GAAP-Balance Sheet</t>
  </si>
  <si>
    <t xml:space="preserve">Mental Health Enterprise Fund Non GAAP deferred inflows or liabilities derived from cash receipts.   
</t>
  </si>
  <si>
    <t>563</t>
  </si>
  <si>
    <t>564</t>
  </si>
  <si>
    <t>Mental Health Enterprise Fund Non GAAP-Rev, Exp. Change in Fund Balance</t>
  </si>
  <si>
    <t>568</t>
  </si>
  <si>
    <t>565</t>
  </si>
  <si>
    <t>566</t>
  </si>
  <si>
    <t>Total Transfers out    (Preference is that transfers-in  are not netted against transfers-out)</t>
  </si>
  <si>
    <t>562</t>
  </si>
  <si>
    <t>Please enter the principal and interest due next fiscal year on existing borrowings.</t>
  </si>
  <si>
    <t>Unit Data Input Worksheet -Mental Health</t>
  </si>
  <si>
    <t>Account</t>
  </si>
  <si>
    <t>Alliance Behavioral Healthcare</t>
  </si>
  <si>
    <t>Cardinal Innovations</t>
  </si>
  <si>
    <t>Centerpoint Human Services</t>
  </si>
  <si>
    <t>Eastpointe Human Service</t>
  </si>
  <si>
    <t xml:space="preserve">Partners Behavioral Health </t>
  </si>
  <si>
    <t>Sandhills Mental Health Center</t>
  </si>
  <si>
    <t>GF- Reserved by state statute per report</t>
  </si>
  <si>
    <t>C-EF- Current liabilities (Inc. Def Rev, Excl. BANs &amp; Comp Abs) Enter as positive.</t>
  </si>
  <si>
    <t>GF- Total expenditures. Enter as positive.</t>
  </si>
  <si>
    <t>C-EF- Capital contributions. (only positive)</t>
  </si>
  <si>
    <t>GF- Transfers Out (incl. CU) ENTER AS A POSITIVE!</t>
  </si>
  <si>
    <t>GF- Other items. Should be only positive items. If negative, group with Total expenditures or Transfers out.</t>
  </si>
  <si>
    <t>GA- net assets, ICAND</t>
  </si>
  <si>
    <t>GA-net assets, restricted</t>
  </si>
  <si>
    <t>GA-net assets -unrestricted</t>
  </si>
  <si>
    <t>GA-special items</t>
  </si>
  <si>
    <t>GA-extraordinary items</t>
  </si>
  <si>
    <t>BTA- net assets, ICAND</t>
  </si>
  <si>
    <t>BTA-net assets, restricted</t>
  </si>
  <si>
    <t>BTA-net assets, unrestricted</t>
  </si>
  <si>
    <t>BTA-change in net assets</t>
  </si>
  <si>
    <t>BTA-special items</t>
  </si>
  <si>
    <t>BTA-extraordinary items</t>
  </si>
  <si>
    <t>C-EF- Change in Net Assets - per exhibits</t>
  </si>
  <si>
    <t>Entity-Wide Buildings and Structures at Original Cost</t>
  </si>
  <si>
    <t>C-EF- Depreciation &amp; Amort Expense. Enter as positive.</t>
  </si>
  <si>
    <t>C-EF- Cash Flow from Operating Activities</t>
  </si>
  <si>
    <t>GA- Total Depreciable capital assets, gross (no non-depreciable CA)(Notes)</t>
  </si>
  <si>
    <t>GA- Unearned revenues- current portion only (SNA) Enter as positive.</t>
  </si>
  <si>
    <t>GA- Current liabilities (Inc. UR, LTD, ISF)(Ex. BANs, Comp Abs, Pension, OPEB, Payables from Rest. Assets)(SNA) Enter as positive.</t>
  </si>
  <si>
    <t>GA- Total LTD (ST &amp;LT, include BANs; No Comp Abs, Pension, OPEB)(Notes) Enter as positive.</t>
  </si>
  <si>
    <t>GA- Total liabilities (SNA). Enter as postive.</t>
  </si>
  <si>
    <t>GA- Total Program revenues (positive only)(SOA)</t>
  </si>
  <si>
    <t>GA- Total General revenues (positive only; No transfers, special, extraordinary items)(SOA)</t>
  </si>
  <si>
    <t>GA- Principal paid on LT Debt (Notes) Enter as positive.</t>
  </si>
  <si>
    <t>GA- Interest of LTD (SOA) Enter as positive.</t>
  </si>
  <si>
    <t>GF- Liabilities payable from restricted assets. Enter as positive.</t>
  </si>
  <si>
    <t>GF- Principal &amp; interest paid on LT debt (Exh. 4) Enter as positive.</t>
  </si>
  <si>
    <t>GF- Transfers out to Debt Service Fund (Enter as positive)</t>
  </si>
  <si>
    <t>Legal debt margin (amount cited in notes)</t>
  </si>
  <si>
    <t>GA- PPA &amp; restatements to Beg. Bal.</t>
  </si>
  <si>
    <t>GF- Total assets</t>
  </si>
  <si>
    <t>GF- Deferred rev NOT from cash. Enter as positive.</t>
  </si>
  <si>
    <t>GA- Total assets (SNA)</t>
  </si>
  <si>
    <t>GA- Transfers Out (SOA) Enter as positive.</t>
  </si>
  <si>
    <t>GA- Total Expenses (SOA) Enter as positive.</t>
  </si>
  <si>
    <t>BTA- extraordinary &amp; special items (SOA)</t>
  </si>
  <si>
    <t>GF- Liabilities (Excl deferred/unearned rev)(Inc Payables from restricted asets) Enter as positive.</t>
  </si>
  <si>
    <t>GF- Deferred/unearned rev from cash receipts (Notes) Enter as positive.</t>
  </si>
  <si>
    <t>Cash and Investment - Bond Proceeds - all Funds</t>
  </si>
  <si>
    <t>Gen Fund - Restricted Cash &amp; Investments</t>
  </si>
  <si>
    <t>Hospital-EF- Total Operating Expenses. May include Interest Exp. Enter as positive.</t>
  </si>
  <si>
    <t>Hospital/MH -EF - Total Operating Revenues</t>
  </si>
  <si>
    <t>Hospital/MH -EF - Patient A/Rec, net</t>
  </si>
  <si>
    <t>Hospital-EF- Net Patient Revenue (IS)</t>
  </si>
  <si>
    <t>OPEB 1-implicit rate only 2-no benefit 3-benfit 4- state health plan</t>
  </si>
  <si>
    <t>"Internal Control-
1) no IC issues 
2)Immaterial 
3) Unit letter for IC 
4) Unit visit for IC"</t>
  </si>
  <si>
    <t>Single Audit Only - total amount of federal awards and grants expended as found on SEFSA</t>
  </si>
  <si>
    <t>Single Audit Only - Total amount of federal awards and grants that were audited as major as found on SEFSA</t>
  </si>
  <si>
    <t>Single Audit Only - total amount of state awards and grants expended as found on SEFSA</t>
  </si>
  <si>
    <t>Single Audit Only - Total amount of state awards and grants that were audited as major as found on SEFSA</t>
  </si>
  <si>
    <t>MH Enterprise Fund Non GAAP - Unrestricted Cash &amp; Investments</t>
  </si>
  <si>
    <t>MH Enterprise Fund Non GAAP - Restricted Cash &amp; Investments</t>
  </si>
  <si>
    <t>MH Enterprise Fund Non GAAP- Current Liabilities</t>
  </si>
  <si>
    <t>MH Enterprise Fund Non GAAP - deferred inflows derived from Cash Receipts</t>
  </si>
  <si>
    <t>MH Enterprise Fund Non GAAP - Encumbrances</t>
  </si>
  <si>
    <t>MH Enterprise Fund Non GAAP - Liabilities from Restricted Assets</t>
  </si>
  <si>
    <t>MH Enterprise Fund Non GAAP - Total Expenditures</t>
  </si>
  <si>
    <t>MH Enterprise Fund Non GAAP - Negative debt refund</t>
  </si>
  <si>
    <t>MH Enterprise Fund Non GAAP - Positive debt refund</t>
  </si>
  <si>
    <t>MH Enterprise Fund Non GAAP - Transfers Out</t>
  </si>
  <si>
    <t>Mental Health- Proceeds from LTD</t>
  </si>
  <si>
    <t>MH Enterprise Fund P &amp; I Due next year</t>
  </si>
  <si>
    <t>The Unfunded actuarially accrued liability for the unit's LEO benefit.</t>
  </si>
  <si>
    <t>Comb-Proprietary-Current Assets less restricted assets and deferred outflows</t>
  </si>
  <si>
    <t>C-EF- Current liabilities (Inc. Def Rev, Excl. BANs &amp; Comp Abs)</t>
  </si>
  <si>
    <t xml:space="preserve">Combined Totals of all Proprietary Funds - Depreciation &amp; Amortization Expense </t>
  </si>
  <si>
    <t xml:space="preserve">Hospital/MH -EF- Total Operating Expenses. May include Interest Exp. </t>
  </si>
  <si>
    <t>MH Enterprise Fund Non GAAP- Current  Liabilities</t>
  </si>
  <si>
    <t xml:space="preserve">MH Enterprise Fund Non GAAP - Total Expenditures </t>
  </si>
  <si>
    <t xml:space="preserve">MH- Proceeds from LTD </t>
  </si>
  <si>
    <t>If you have any questions please call 919-814-4299.</t>
  </si>
  <si>
    <t>Statement of Activities - Business Activities</t>
  </si>
  <si>
    <t>Business Type - Total Expenses</t>
  </si>
  <si>
    <t>Business Type - Change in Net Position</t>
  </si>
  <si>
    <t>Business Type - Total Transfers In</t>
  </si>
  <si>
    <t>Business Type - Total Transfers Out</t>
  </si>
  <si>
    <t>Reviewer if you need to change what the unit entered, do so directly in cell to the right.  Enter "1" to the right if the unit has defined benefit other than the ones adm.   Leave blank if the unit does not answer.</t>
  </si>
  <si>
    <t>Trillium Health Resources</t>
  </si>
  <si>
    <t xml:space="preserve">The worksheet requests information for every possible service we collect data on; however, you only need to complete sections that apply to your unit.  For example, the Water Sewer, Electric and OPEB sections may be skipped if you do not have these funds or benefits. Also, please note that all numbers on the financial statements will not be entered on this worksheet, as we are only requesting information used in the communications described above. </t>
  </si>
  <si>
    <t>https://www.nctreasurer.com/slg/lfm/financial-analysis/Pages/Financial-Statistics-Tool.aspx</t>
  </si>
  <si>
    <t>County and Municipal Fiscal Analysis</t>
  </si>
  <si>
    <t>https://www.nctreasurer.com/slg/lfm/financial-analysis/Pages/Analysis-by-Population.aspx</t>
  </si>
  <si>
    <t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t>
  </si>
  <si>
    <t>Reviewer if you need to change what the unit entered, do so directly in cell to the right. Enter "1" to the right if the unit has defined benefit other than the ones adm. Leave blank if the unit does not answer.</t>
  </si>
  <si>
    <t>import tab only</t>
  </si>
  <si>
    <t>Vaya Health</t>
  </si>
  <si>
    <t>reslib/item/north-carolina-water-and-wastewater-rates-dashboard#</t>
  </si>
  <si>
    <r>
      <rPr>
        <u/>
        <sz val="10"/>
        <color indexed="8"/>
        <rFont val="Calibri"/>
        <family val="2"/>
      </rPr>
      <t xml:space="preserve">Combined Totals of all Proprietary Funds - Total Current Liabilities  </t>
    </r>
    <r>
      <rPr>
        <sz val="10"/>
        <color indexed="8"/>
        <rFont val="Calibri"/>
        <family val="2"/>
      </rPr>
      <t xml:space="preserve">
</t>
    </r>
    <r>
      <rPr>
        <b/>
        <sz val="10"/>
        <color indexed="8"/>
        <rFont val="Calibri"/>
        <family val="2"/>
      </rPr>
      <t>Include:</t>
    </r>
    <r>
      <rPr>
        <sz val="10"/>
        <color indexed="8"/>
        <rFont val="Calibri"/>
        <family val="2"/>
      </rPr>
      <t xml:space="preserve"> current liabilities and current portion of long-term debt. 
</t>
    </r>
    <r>
      <rPr>
        <b/>
        <sz val="10"/>
        <color indexed="8"/>
        <rFont val="Calibri"/>
        <family val="2"/>
      </rPr>
      <t>Exclude:</t>
    </r>
    <r>
      <rPr>
        <sz val="10"/>
        <color indexed="8"/>
        <rFont val="Calibri"/>
        <family val="2"/>
      </rPr>
      <t xml:space="preserve">  current portions of bond anticipation notes
                   pensions
                   other post-employment liabilities
                   payables from restricted assets
                   deferred inflows.</t>
    </r>
  </si>
  <si>
    <r>
      <rPr>
        <u/>
        <sz val="10"/>
        <rFont val="Calibri"/>
        <family val="2"/>
      </rPr>
      <t>Total Operating Expenses.</t>
    </r>
    <r>
      <rPr>
        <sz val="10"/>
        <rFont val="Calibri"/>
        <family val="2"/>
      </rPr>
      <t xml:space="preserve"> May include Interest Exp. </t>
    </r>
    <r>
      <rPr>
        <sz val="10"/>
        <color indexed="60"/>
        <rFont val="Calibri"/>
        <family val="2"/>
      </rPr>
      <t>Enter at positive.</t>
    </r>
  </si>
  <si>
    <r>
      <rPr>
        <u/>
        <sz val="10"/>
        <rFont val="Calibri"/>
        <family val="2"/>
      </rPr>
      <t>Total Expenses</t>
    </r>
    <r>
      <rPr>
        <sz val="10"/>
        <rFont val="Calibri"/>
        <family val="2"/>
      </rPr>
      <t xml:space="preserve"> - Exclude Transfers</t>
    </r>
  </si>
  <si>
    <r>
      <rPr>
        <u/>
        <sz val="10"/>
        <rFont val="Calibri"/>
        <family val="2"/>
      </rPr>
      <t>Total Change in net position Business Type</t>
    </r>
    <r>
      <rPr>
        <sz val="10"/>
        <rFont val="Calibri"/>
        <family val="2"/>
      </rPr>
      <t xml:space="preserve"> 
</t>
    </r>
    <r>
      <rPr>
        <sz val="10"/>
        <color indexed="60"/>
        <rFont val="Calibri"/>
        <family val="2"/>
      </rPr>
      <t>(Increase in net position is recorded as a positive and a decrease in net position is recorded as a negative)</t>
    </r>
  </si>
  <si>
    <r>
      <rPr>
        <u/>
        <sz val="10"/>
        <rFont val="Calibri"/>
        <family val="2"/>
      </rPr>
      <t>Total Transfers in</t>
    </r>
    <r>
      <rPr>
        <sz val="10"/>
        <rFont val="Calibri"/>
        <family val="2"/>
      </rPr>
      <t xml:space="preserve">  </t>
    </r>
    <r>
      <rPr>
        <sz val="10"/>
        <color indexed="60"/>
        <rFont val="Calibri"/>
        <family val="2"/>
      </rPr>
      <t xml:space="preserve">  (Preference is that transfers-in  are not netted against transfers-out)</t>
    </r>
  </si>
  <si>
    <r>
      <rPr>
        <u/>
        <sz val="10"/>
        <rFont val="Calibri"/>
        <family val="2"/>
      </rPr>
      <t>Total Transfers out</t>
    </r>
    <r>
      <rPr>
        <sz val="10"/>
        <rFont val="Calibri"/>
        <family val="2"/>
      </rPr>
      <t xml:space="preserve">   </t>
    </r>
    <r>
      <rPr>
        <sz val="10"/>
        <color indexed="60"/>
        <rFont val="Calibri"/>
        <family val="2"/>
      </rPr>
      <t xml:space="preserve"> (Preference is that transfers-in  are not netted against transfers-out)</t>
    </r>
  </si>
  <si>
    <r>
      <rPr>
        <u/>
        <sz val="10"/>
        <color indexed="8"/>
        <rFont val="Calibri"/>
        <family val="2"/>
      </rPr>
      <t xml:space="preserve">Comb-Proprietary Funds-Current Assets </t>
    </r>
    <r>
      <rPr>
        <sz val="10"/>
        <color indexed="8"/>
        <rFont val="Calibri"/>
        <family val="2"/>
      </rPr>
      <t xml:space="preserve">
</t>
    </r>
    <r>
      <rPr>
        <b/>
        <sz val="10"/>
        <color indexed="8"/>
        <rFont val="Calibri"/>
        <family val="2"/>
      </rPr>
      <t>Exclude:</t>
    </r>
    <r>
      <rPr>
        <sz val="10"/>
        <color indexed="8"/>
        <rFont val="Calibri"/>
        <family val="2"/>
      </rPr>
      <t xml:space="preserve"> any restricted assets
                  deferred outflows.</t>
    </r>
  </si>
  <si>
    <r>
      <rPr>
        <u/>
        <sz val="10"/>
        <color indexed="8"/>
        <rFont val="Calibri"/>
        <family val="2"/>
      </rPr>
      <t xml:space="preserve">Combined Totals of all Proprietary Funds - Depreciation &amp; Amortization Expense </t>
    </r>
    <r>
      <rPr>
        <sz val="10"/>
        <color indexed="60"/>
        <rFont val="Calibri"/>
        <family val="2"/>
      </rPr>
      <t>(Enter as a Positive)</t>
    </r>
  </si>
  <si>
    <r>
      <t xml:space="preserve">All unrestricted cash and investments.  
</t>
    </r>
    <r>
      <rPr>
        <b/>
        <sz val="10"/>
        <color indexed="8"/>
        <rFont val="Calibri"/>
        <family val="2"/>
      </rPr>
      <t>Exclude</t>
    </r>
    <r>
      <rPr>
        <sz val="10"/>
        <color indexed="8"/>
        <rFont val="Calibri"/>
        <family val="2"/>
      </rPr>
      <t xml:space="preserve"> restricted cash and cash held by a third party. </t>
    </r>
  </si>
  <si>
    <r>
      <rPr>
        <u/>
        <sz val="10"/>
        <color indexed="8"/>
        <rFont val="Calibri"/>
        <family val="2"/>
      </rPr>
      <t>Current Liabilities</t>
    </r>
    <r>
      <rPr>
        <sz val="10"/>
        <color indexed="8"/>
        <rFont val="Calibri"/>
        <family val="2"/>
      </rPr>
      <t xml:space="preserve"> 
</t>
    </r>
    <r>
      <rPr>
        <b/>
        <sz val="10"/>
        <color indexed="8"/>
        <rFont val="Calibri"/>
        <family val="2"/>
      </rPr>
      <t>Exclude:</t>
    </r>
    <r>
      <rPr>
        <sz val="10"/>
        <color indexed="60"/>
        <rFont val="Calibri"/>
        <family val="2"/>
      </rPr>
      <t xml:space="preserve"> </t>
    </r>
    <r>
      <rPr>
        <sz val="10"/>
        <color indexed="8"/>
        <rFont val="Calibri"/>
        <family val="2"/>
      </rPr>
      <t xml:space="preserve">all deferred inflows
                 current debt service payments
</t>
    </r>
    <r>
      <rPr>
        <b/>
        <sz val="10"/>
        <color indexed="8"/>
        <rFont val="Calibri"/>
        <family val="2"/>
      </rPr>
      <t>Include:</t>
    </r>
    <r>
      <rPr>
        <sz val="10"/>
        <color indexed="8"/>
        <rFont val="Calibri"/>
        <family val="2"/>
      </rPr>
      <t xml:space="preserve"> Liabilities payable from restricted assets.</t>
    </r>
  </si>
  <si>
    <r>
      <t>Total Liabilities payable from restricted assets</t>
    </r>
    <r>
      <rPr>
        <sz val="10"/>
        <color indexed="60"/>
        <rFont val="Calibri"/>
        <family val="2"/>
      </rPr>
      <t xml:space="preserve"> (only complete if this if unit has listed this account in their financial statements for the Mental Health Enterprise Fund Non GAAP and the auditor has listed the cash to be used to pay the liabilities as restricted)</t>
    </r>
  </si>
  <si>
    <r>
      <t xml:space="preserve">Total expenditures  
</t>
    </r>
    <r>
      <rPr>
        <b/>
        <sz val="10"/>
        <color indexed="8"/>
        <rFont val="Calibri"/>
        <family val="2"/>
      </rPr>
      <t>Exclude:</t>
    </r>
    <r>
      <rPr>
        <sz val="10"/>
        <color indexed="8"/>
        <rFont val="Calibri"/>
        <family val="2"/>
      </rPr>
      <t xml:space="preserve"> expenditures in the "other financing sources (uses)" section.
</t>
    </r>
  </si>
  <si>
    <r>
      <t xml:space="preserve">Total Proceeds from all long-term debt issuances 
</t>
    </r>
    <r>
      <rPr>
        <b/>
        <sz val="10"/>
        <color indexed="8"/>
        <rFont val="Calibri"/>
        <family val="2"/>
      </rPr>
      <t>Exclude:</t>
    </r>
    <r>
      <rPr>
        <sz val="10"/>
        <color indexed="8"/>
        <rFont val="Calibri"/>
        <family val="2"/>
      </rPr>
      <t xml:space="preserve"> proceeds from refundings</t>
    </r>
  </si>
  <si>
    <r>
      <t xml:space="preserve">Mental Health Enterprise Fund Non GAAP -  Total Encumbrances.  </t>
    </r>
    <r>
      <rPr>
        <sz val="10"/>
        <color indexed="60"/>
        <rFont val="Calibri"/>
        <family val="2"/>
      </rPr>
      <t>You will have to refer to the note disclosure where the amount of encumbrances is listed.</t>
    </r>
  </si>
  <si>
    <r>
      <t xml:space="preserve">The worksheet is organized based on how your audit report is laid out.  Titles on this worksheet appear in highlighted colors and correspond to various exhibits, statements, notes and schedules where the requested amounts should be found.  We have also provided the previous year of data in column E so that you can reference last years amounts to aid your completion of the worksheet.  </t>
    </r>
    <r>
      <rPr>
        <b/>
        <sz val="12"/>
        <color indexed="8"/>
        <rFont val="Century Schoolbook"/>
        <family val="1"/>
      </rPr>
      <t>Please enter All numbers as positive</t>
    </r>
    <r>
      <rPr>
        <sz val="12"/>
        <color indexed="8"/>
        <rFont val="Century Schoolbook"/>
        <family val="1"/>
      </rPr>
      <t xml:space="preserve"> unless specifically stated otherwise in the description of the amount requested.  </t>
    </r>
  </si>
  <si>
    <t>Health benefits - total OPEB liability</t>
  </si>
  <si>
    <t>Health benefits- OPEB plan fiduciary net position</t>
  </si>
  <si>
    <t>Vision benefits - total OPEB liability</t>
  </si>
  <si>
    <t>Vision benefits - OPEB plan fiduciary net position</t>
  </si>
  <si>
    <t>Dental benefits - OPEB plan fiduciary net position</t>
  </si>
  <si>
    <t>Other benefits - total OPEB liability</t>
  </si>
  <si>
    <t>Other benefits - OPEB plan fiduciary net position</t>
  </si>
  <si>
    <t>603</t>
  </si>
  <si>
    <t xml:space="preserve">For Internal Control Uses Only:
1) NO IC Issues
2) Immaterial IC Issues
3) Unit Visit needed, no UL
4) Unit Letter for IC
5) Consider placing/remaining on Unit Assistance List
6) Consider taking off Unit Assistance List
7) Communication to DPI
</t>
  </si>
  <si>
    <t>Unit was issued:
1) No UL
2) No UL but visit is needed
3) UL with response
4) UL no response required
5) SUL requiring written response
6) Communication to DPI</t>
  </si>
  <si>
    <t>605</t>
  </si>
  <si>
    <t>OPEB
 Note or RSI</t>
  </si>
  <si>
    <t>Health benefits - What is the plan’s fiduciary net position as a percentage of the total OPEB liability?  Please enter as percentage value; for example, 83.5% should be entered as 83.5.  If assets have not been set aside in a trust, please enter 0.0</t>
  </si>
  <si>
    <t>Vision benefits - What is the plan’s fiduciary net position as a percentage of the total OPEB liability?  Please enter as percentage value; for example, 83.5% should be entered as 83.5.  If assets have not been set aside in a trust, please enter 0.0</t>
  </si>
  <si>
    <t>Dental benefits - total OPEB liability</t>
  </si>
  <si>
    <t>Dental benefits - What is the plan’s fiduciary net position as a percentage of the total OPEB liability?  Please enter as percentage value; for example, 83.5% should be entered as 83.5.  If assets have not been set aside in a trust, please enter 0.0</t>
  </si>
  <si>
    <t>Other benefits  - What is the plan’s fiduciary net position as a percentage of the total OPEB liability?  Please enter as percentage value; for example, 83.5% should be entered as 83.5.  If assets have not been set aside in a trust, please enter 0.0</t>
  </si>
  <si>
    <t xml:space="preserve"> </t>
  </si>
  <si>
    <t>OPEB
RSI</t>
  </si>
  <si>
    <t>Errors :  The cell to the left indicates the number of error messages on the data input tab</t>
  </si>
  <si>
    <t>For Internal Control Issues Only
1) no IC issues 
2)Immaterial IC issues
3) Unit letter for IC 
4) Consider placing on Unit Assistance List due to IC issues
5) Communication with DPI</t>
  </si>
  <si>
    <t xml:space="preserve">In your professional opinion do you believe the unit of government can best be served by:
1 - No UL
2 - UL requiring a written response from the unit
3 - UL no written  response required from unit - schedule a staff followup
4-  UL requires a written reponse from unit and a staff followup
5 - Special unit letter requiring a written response
6- Communication to DPI
</t>
  </si>
  <si>
    <r>
      <rPr>
        <u/>
        <sz val="10"/>
        <rFont val="Calibri"/>
        <family val="2"/>
      </rPr>
      <t>Mental Health-EF- Patient Accounts Receivable</t>
    </r>
    <r>
      <rPr>
        <sz val="10"/>
        <rFont val="Calibri"/>
        <family val="2"/>
      </rPr>
      <t>, Net of Allowance for Bad Debt</t>
    </r>
  </si>
  <si>
    <t xml:space="preserve">Mental Health -EF - Patient A/Rec, net
</t>
  </si>
  <si>
    <t>Health benefits - plan;s fiduciary net postion as a % of total OPEB liability</t>
  </si>
  <si>
    <t>Vision benefits - plan's fiduciary net postion as a % of total OPEB liability</t>
  </si>
  <si>
    <t>Dental benefits - plan's fduciary net postion as a % of total OPEB liability</t>
  </si>
  <si>
    <t>Other benefits - plan's fiduciary net postion as a % of total OPEB liability</t>
  </si>
  <si>
    <t>Import 2018</t>
  </si>
  <si>
    <t>Financial opinion - enter "1" for clean Opinion or "2" for other than clean opinion</t>
  </si>
  <si>
    <t>Compliance opinion - enter "1" for clean Opinion or "2" for other than clean opinion</t>
  </si>
  <si>
    <t>Health benefits - plan’s fiduciary net position as a percentage of the total OPEB liability </t>
  </si>
  <si>
    <t>Vision benefits -  plan’s fiduciary net position as a percentage of the total OPEB liability </t>
  </si>
  <si>
    <t>Dental benefits - plan’s fiduciary net position as a percentage of the total OPEB liability</t>
  </si>
  <si>
    <t>Other benefits  - plan’s fiduciary net position as a percentage of the total OPEB liability</t>
  </si>
  <si>
    <t>Notes to the Financial Statements - Pension Note</t>
  </si>
  <si>
    <t>Reporting</t>
  </si>
  <si>
    <t>FS., Pension note or RSI</t>
  </si>
  <si>
    <r>
      <t xml:space="preserve">Unit's Share of Net Pension Liability ($s)
- unit of government is a participating employer in the State's </t>
    </r>
    <r>
      <rPr>
        <b/>
        <sz val="11"/>
        <color theme="1"/>
        <rFont val="Calibri"/>
        <family val="2"/>
        <scheme val="minor"/>
      </rPr>
      <t>TSERS</t>
    </r>
    <r>
      <rPr>
        <sz val="11"/>
        <color theme="1"/>
        <rFont val="Calibri"/>
        <family val="2"/>
        <scheme val="minor"/>
      </rPr>
      <t xml:space="preserve"> (Teachers' and State Employees' Retirement System) or the </t>
    </r>
    <r>
      <rPr>
        <b/>
        <sz val="11"/>
        <color theme="1"/>
        <rFont val="Calibri"/>
        <family val="2"/>
        <scheme val="minor"/>
      </rPr>
      <t>LGERS</t>
    </r>
    <r>
      <rPr>
        <sz val="11"/>
        <color theme="1"/>
        <rFont val="Calibri"/>
        <family val="2"/>
        <scheme val="minor"/>
      </rPr>
      <t xml:space="preserve"> (Local Governmental Employees' Retirement System).  </t>
    </r>
  </si>
  <si>
    <t>See prior year's audited financial statements</t>
  </si>
  <si>
    <t>Review</t>
  </si>
  <si>
    <t>Please provide the name of any additional agencies included in the above net pension liability. (Enter none if applicable)</t>
  </si>
  <si>
    <t>Not collected for Year 2018</t>
  </si>
  <si>
    <t>625</t>
  </si>
  <si>
    <t>Unit was issued:
1) No UL
2) No UL but visit is needed
3) UL with response
4) SUL requiring written response
5) Communication to DPI</t>
  </si>
  <si>
    <t>Net Pension Liability</t>
  </si>
  <si>
    <t>Version Date 7/31/2019</t>
  </si>
  <si>
    <t>Financial Opinion - Enter "1" for Unmodified opinion or "2" for other than unmodified opinion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</si>
</sst>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_);[Red]\(0\)"/>
    <numFmt numFmtId="167" formatCode="0.0"/>
  </numFmts>
  <fonts count="92" x14ac:knownFonts="1">
    <font>
      <sz val="11"/>
      <color theme="1"/>
      <name val="Calibri"/>
      <family val="2"/>
      <scheme val="minor"/>
    </font>
    <font>
      <sz val="11"/>
      <color indexed="8"/>
      <name val="Calibri"/>
      <family val="2"/>
    </font>
    <font>
      <sz val="11"/>
      <color indexed="10"/>
      <name val="Calibri"/>
      <family val="2"/>
    </font>
    <font>
      <b/>
      <sz val="11"/>
      <color indexed="8"/>
      <name val="Calibri"/>
      <family val="2"/>
    </font>
    <font>
      <sz val="11"/>
      <color indexed="62"/>
      <name val="Calibri"/>
      <family val="2"/>
    </font>
    <font>
      <sz val="11"/>
      <color indexed="60"/>
      <name val="Calibri"/>
      <family val="2"/>
    </font>
    <font>
      <sz val="10"/>
      <name val="Times New Roman"/>
      <family val="1"/>
    </font>
    <font>
      <sz val="12"/>
      <color indexed="8"/>
      <name val="Century Schoolbook"/>
      <family val="1"/>
    </font>
    <font>
      <b/>
      <sz val="12"/>
      <color indexed="8"/>
      <name val="Century Schoolbook"/>
      <family val="1"/>
    </font>
    <font>
      <sz val="14"/>
      <color indexed="8"/>
      <name val="Century Schoolbook"/>
      <family val="1"/>
    </font>
    <font>
      <sz val="11"/>
      <color indexed="9"/>
      <name val="Calibri"/>
      <family val="2"/>
    </font>
    <font>
      <b/>
      <sz val="11"/>
      <color indexed="9"/>
      <name val="Calibri"/>
      <family val="2"/>
    </font>
    <font>
      <sz val="11"/>
      <color indexed="17"/>
      <name val="Calibri"/>
      <family val="2"/>
    </font>
    <font>
      <b/>
      <sz val="11"/>
      <color indexed="63"/>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b/>
      <sz val="11"/>
      <color indexed="53"/>
      <name val="Calibri"/>
      <family val="2"/>
    </font>
    <font>
      <sz val="11"/>
      <color indexed="53"/>
      <name val="Calibri"/>
      <family val="2"/>
    </font>
    <font>
      <sz val="8"/>
      <name val="Arial"/>
      <family val="2"/>
    </font>
    <font>
      <sz val="8"/>
      <name val="Arial"/>
      <family val="2"/>
    </font>
    <font>
      <sz val="12"/>
      <name val="Garamond"/>
      <family val="1"/>
    </font>
    <font>
      <sz val="12"/>
      <name val="Garamond"/>
      <family val="1"/>
    </font>
    <font>
      <u/>
      <sz val="10"/>
      <color indexed="12"/>
      <name val="Arial"/>
      <family val="2"/>
    </font>
    <font>
      <sz val="10"/>
      <name val="Arial"/>
      <family val="2"/>
    </font>
    <font>
      <sz val="8"/>
      <name val="Arial"/>
      <family val="2"/>
    </font>
    <font>
      <sz val="10"/>
      <name val="Arial"/>
      <family val="2"/>
    </font>
    <font>
      <sz val="12"/>
      <name val="Garamond"/>
      <family val="1"/>
    </font>
    <font>
      <sz val="10"/>
      <name val="Arial"/>
    </font>
    <font>
      <sz val="8"/>
      <name val="Arial"/>
    </font>
    <font>
      <sz val="12"/>
      <name val="Garamond"/>
    </font>
    <font>
      <sz val="11"/>
      <color indexed="8"/>
      <name val="Century Schoolbook"/>
      <family val="2"/>
    </font>
    <font>
      <b/>
      <sz val="22"/>
      <color indexed="8"/>
      <name val="Calibri"/>
      <family val="2"/>
    </font>
    <font>
      <sz val="10"/>
      <name val="Calibri"/>
      <family val="2"/>
    </font>
    <font>
      <sz val="10"/>
      <color indexed="8"/>
      <name val="Calibri"/>
      <family val="2"/>
    </font>
    <font>
      <u/>
      <sz val="10"/>
      <name val="Calibri"/>
      <family val="2"/>
    </font>
    <font>
      <u/>
      <sz val="10"/>
      <color indexed="8"/>
      <name val="Calibri"/>
      <family val="2"/>
    </font>
    <font>
      <b/>
      <sz val="10"/>
      <color indexed="8"/>
      <name val="Calibri"/>
      <family val="2"/>
    </font>
    <font>
      <sz val="10"/>
      <color indexed="60"/>
      <name val="Calibri"/>
      <family val="2"/>
    </font>
    <font>
      <sz val="11"/>
      <color indexed="8"/>
      <name val="Calibri"/>
      <family val="2"/>
    </font>
    <font>
      <sz val="11"/>
      <color indexed="9"/>
      <name val="Calibri"/>
      <family val="2"/>
    </font>
    <font>
      <sz val="11"/>
      <color indexed="8"/>
      <name val="Century Schoolbook"/>
      <family val="2"/>
    </font>
    <font>
      <b/>
      <sz val="22"/>
      <color indexed="8"/>
      <name val="Calibri"/>
      <family val="2"/>
    </font>
    <font>
      <b/>
      <sz val="11"/>
      <color indexed="8"/>
      <name val="Calibri"/>
      <family val="2"/>
    </font>
    <font>
      <b/>
      <sz val="14"/>
      <color indexed="8"/>
      <name val="Calibri"/>
      <family val="2"/>
    </font>
    <font>
      <sz val="9"/>
      <color indexed="8"/>
      <name val="Calibri"/>
      <family val="2"/>
    </font>
    <font>
      <b/>
      <sz val="9"/>
      <color indexed="10"/>
      <name val="Calibri"/>
      <family val="2"/>
    </font>
    <font>
      <sz val="11"/>
      <color indexed="30"/>
      <name val="Calibri"/>
      <family val="2"/>
    </font>
    <font>
      <sz val="11"/>
      <color indexed="8"/>
      <name val="Century Schoolbook"/>
      <family val="1"/>
    </font>
    <font>
      <sz val="14"/>
      <color indexed="8"/>
      <name val="Calibri"/>
      <family val="2"/>
    </font>
    <font>
      <b/>
      <sz val="11"/>
      <color indexed="8"/>
      <name val="Century Schoolbook"/>
      <family val="1"/>
    </font>
    <font>
      <sz val="26"/>
      <color indexed="62"/>
      <name val="Cambria"/>
      <family val="1"/>
    </font>
    <font>
      <i/>
      <sz val="12"/>
      <color indexed="62"/>
      <name val="Cambria"/>
      <family val="1"/>
    </font>
    <font>
      <sz val="12"/>
      <color indexed="8"/>
      <name val="Century Schoolbook"/>
      <family val="1"/>
    </font>
    <font>
      <sz val="14"/>
      <name val="Calibri"/>
      <family val="2"/>
    </font>
    <font>
      <b/>
      <sz val="24"/>
      <color indexed="26"/>
      <name val="Century Schoolbook"/>
      <family val="1"/>
    </font>
    <font>
      <b/>
      <sz val="9"/>
      <color indexed="8"/>
      <name val="Calibri"/>
      <family val="2"/>
    </font>
    <font>
      <sz val="24"/>
      <color indexed="9"/>
      <name val="Century Schoolbook"/>
      <family val="1"/>
    </font>
    <font>
      <b/>
      <sz val="48"/>
      <color indexed="9"/>
      <name val="Century Schoolbook"/>
      <family val="1"/>
    </font>
    <font>
      <sz val="24"/>
      <color indexed="26"/>
      <name val="Century Schoolbook"/>
      <family val="1"/>
    </font>
    <font>
      <b/>
      <sz val="12"/>
      <color indexed="9"/>
      <name val="Calibri"/>
      <family val="2"/>
    </font>
    <font>
      <b/>
      <sz val="12"/>
      <color indexed="8"/>
      <name val="Calibri"/>
      <family val="2"/>
    </font>
    <font>
      <b/>
      <sz val="16"/>
      <color indexed="8"/>
      <name val="Calibri"/>
      <family val="2"/>
    </font>
    <font>
      <b/>
      <sz val="10"/>
      <color indexed="8"/>
      <name val="Calibri"/>
      <family val="2"/>
    </font>
    <font>
      <sz val="8"/>
      <color indexed="8"/>
      <name val="Calibri"/>
      <family val="2"/>
    </font>
    <font>
      <sz val="8"/>
      <color indexed="8"/>
      <name val="Century Schoolbook"/>
      <family val="1"/>
    </font>
    <font>
      <b/>
      <sz val="18"/>
      <color indexed="8"/>
      <name val="Calibri"/>
      <family val="2"/>
    </font>
    <font>
      <b/>
      <sz val="11"/>
      <name val="Calibri"/>
      <family val="2"/>
    </font>
    <font>
      <sz val="28"/>
      <color indexed="8"/>
      <name val="Calibri"/>
      <family val="2"/>
    </font>
    <font>
      <b/>
      <sz val="9"/>
      <name val="Calibri"/>
      <family val="2"/>
    </font>
    <font>
      <b/>
      <sz val="20"/>
      <color indexed="8"/>
      <name val="Calibri"/>
      <family val="2"/>
    </font>
    <font>
      <sz val="11"/>
      <name val="Calibri"/>
      <family val="2"/>
    </font>
    <font>
      <sz val="10"/>
      <color indexed="10"/>
      <name val="Calibri"/>
      <family val="2"/>
    </font>
    <font>
      <sz val="12"/>
      <color indexed="10"/>
      <name val="Calibri"/>
      <family val="2"/>
    </font>
    <font>
      <sz val="11"/>
      <color indexed="8"/>
      <name val="Calibri"/>
      <family val="2"/>
    </font>
    <font>
      <sz val="10"/>
      <name val="Calibri"/>
      <family val="2"/>
    </font>
    <font>
      <sz val="10"/>
      <color indexed="8"/>
      <name val="Calibri"/>
      <family val="2"/>
    </font>
    <font>
      <sz val="10"/>
      <color indexed="8"/>
      <name val="Calibri"/>
      <family val="2"/>
    </font>
    <font>
      <u/>
      <sz val="10"/>
      <name val="Calibri"/>
      <family val="2"/>
    </font>
    <font>
      <u/>
      <sz val="10"/>
      <color indexed="8"/>
      <name val="Calibri"/>
      <family val="2"/>
    </font>
    <font>
      <sz val="10"/>
      <color indexed="8"/>
      <name val="Century Schoolbook"/>
      <family val="1"/>
    </font>
    <font>
      <sz val="11"/>
      <color theme="1"/>
      <name val="Calibri"/>
      <family val="2"/>
      <scheme val="minor"/>
    </font>
    <font>
      <u/>
      <sz val="11"/>
      <color theme="10"/>
      <name val="Calibri"/>
      <family val="2"/>
      <scheme val="minor"/>
    </font>
    <font>
      <u/>
      <sz val="11"/>
      <color theme="10"/>
      <name val="Calibri"/>
      <family val="2"/>
    </font>
    <font>
      <sz val="11"/>
      <color theme="1"/>
      <name val="Century Schoolbook"/>
      <family val="2"/>
    </font>
    <font>
      <sz val="12"/>
      <color theme="1"/>
      <name val="Calibri"/>
      <family val="2"/>
      <scheme val="minor"/>
    </font>
    <font>
      <b/>
      <sz val="22"/>
      <color theme="1"/>
      <name val="Calibri"/>
      <family val="2"/>
      <scheme val="minor"/>
    </font>
    <font>
      <b/>
      <sz val="11"/>
      <color theme="1"/>
      <name val="Calibri"/>
      <family val="2"/>
      <scheme val="minor"/>
    </font>
    <font>
      <sz val="8"/>
      <color theme="1"/>
      <name val="Calibri"/>
      <family val="2"/>
      <scheme val="minor"/>
    </font>
  </fonts>
  <fills count="32">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43"/>
        <bgColor indexed="64"/>
      </patternFill>
    </fill>
    <fill>
      <patternFill patternType="solid">
        <fgColor indexed="8"/>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47"/>
        <bgColor indexed="64"/>
      </patternFill>
    </fill>
    <fill>
      <patternFill patternType="solid">
        <fgColor indexed="29"/>
        <bgColor indexed="64"/>
      </patternFill>
    </fill>
    <fill>
      <patternFill patternType="solid">
        <fgColor indexed="31"/>
        <bgColor indexed="64"/>
      </patternFill>
    </fill>
    <fill>
      <patternFill patternType="solid">
        <fgColor indexed="1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FFCC"/>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44"/>
      </left>
      <right style="thin">
        <color indexed="44"/>
      </right>
      <top style="thin">
        <color indexed="44"/>
      </top>
      <bottom style="thin">
        <color indexed="44"/>
      </bottom>
      <diagonal/>
    </border>
    <border>
      <left/>
      <right style="thin">
        <color indexed="64"/>
      </right>
      <top style="thin">
        <color indexed="64"/>
      </top>
      <bottom style="thin">
        <color indexed="64"/>
      </bottom>
      <diagonal/>
    </border>
    <border>
      <left style="thin">
        <color indexed="44"/>
      </left>
      <right/>
      <top style="thin">
        <color indexed="44"/>
      </top>
      <bottom/>
      <diagonal/>
    </border>
    <border>
      <left style="thin">
        <color indexed="44"/>
      </left>
      <right/>
      <top style="thin">
        <color indexed="44"/>
      </top>
      <bottom style="thin">
        <color indexed="44"/>
      </bottom>
      <diagonal/>
    </border>
    <border>
      <left style="thin">
        <color indexed="44"/>
      </left>
      <right/>
      <top/>
      <bottom style="thin">
        <color indexed="44"/>
      </bottom>
      <diagonal/>
    </border>
    <border>
      <left style="thin">
        <color indexed="44"/>
      </left>
      <right style="thin">
        <color indexed="44"/>
      </right>
      <top style="thin">
        <color indexed="44"/>
      </top>
      <bottom/>
      <diagonal/>
    </border>
    <border>
      <left/>
      <right style="thin">
        <color indexed="44"/>
      </right>
      <top style="thin">
        <color indexed="44"/>
      </top>
      <bottom/>
      <diagonal/>
    </border>
    <border>
      <left/>
      <right style="thin">
        <color indexed="44"/>
      </right>
      <top style="thin">
        <color indexed="44"/>
      </top>
      <bottom style="thin">
        <color indexed="44"/>
      </bottom>
      <diagonal/>
    </border>
    <border>
      <left style="thin">
        <color indexed="64"/>
      </left>
      <right/>
      <top/>
      <bottom/>
      <diagonal/>
    </border>
    <border>
      <left style="thin">
        <color indexed="64"/>
      </left>
      <right style="thin">
        <color indexed="44"/>
      </right>
      <top style="thin">
        <color indexed="44"/>
      </top>
      <bottom style="thin">
        <color indexed="4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s>
  <cellStyleXfs count="4092">
    <xf numFmtId="0" fontId="0"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0" fillId="15" borderId="1" applyNumberFormat="0" applyAlignment="0" applyProtection="0"/>
    <xf numFmtId="0" fontId="20" fillId="15" borderId="1" applyNumberFormat="0" applyAlignment="0" applyProtection="0"/>
    <xf numFmtId="0" fontId="11" fillId="7" borderId="2" applyNumberFormat="0" applyAlignment="0" applyProtection="0"/>
    <xf numFmtId="0" fontId="11" fillId="7" borderId="2" applyNumberFormat="0" applyAlignment="0" applyProtection="0"/>
    <xf numFmtId="43" fontId="42" fillId="0" borderId="0" applyFont="0" applyFill="0" applyBorder="0" applyAlignment="0" applyProtection="0"/>
    <xf numFmtId="43" fontId="44" fillId="0" borderId="0" applyFont="0" applyFill="0" applyBorder="0" applyAlignment="0" applyProtection="0"/>
    <xf numFmtId="43" fontId="42"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3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4" fillId="0" borderId="0" applyFont="0" applyFill="0" applyBorder="0" applyAlignment="0" applyProtection="0"/>
    <xf numFmtId="43" fontId="34" fillId="0" borderId="0" applyFont="0" applyFill="0" applyBorder="0" applyAlignment="0" applyProtection="0"/>
    <xf numFmtId="43" fontId="4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34"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4" fillId="12" borderId="1" applyNumberFormat="0" applyAlignment="0" applyProtection="0"/>
    <xf numFmtId="0" fontId="4" fillId="12"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5" fillId="19" borderId="0" applyNumberFormat="0" applyBorder="0" applyAlignment="0" applyProtection="0"/>
    <xf numFmtId="0" fontId="5" fillId="19" borderId="0" applyNumberFormat="0" applyBorder="0" applyAlignment="0" applyProtection="0"/>
    <xf numFmtId="0" fontId="84" fillId="0" borderId="0"/>
    <xf numFmtId="0" fontId="84" fillId="0" borderId="0"/>
    <xf numFmtId="0" fontId="87"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7"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7" fillId="0" borderId="0"/>
    <xf numFmtId="0" fontId="87"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7" fillId="0" borderId="0"/>
    <xf numFmtId="0" fontId="8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4" fillId="0" borderId="0"/>
    <xf numFmtId="0" fontId="22" fillId="0" borderId="0"/>
    <xf numFmtId="0" fontId="23" fillId="0" borderId="0"/>
    <xf numFmtId="0" fontId="22" fillId="0" borderId="0"/>
    <xf numFmtId="0" fontId="22" fillId="0" borderId="0"/>
    <xf numFmtId="0" fontId="22" fillId="0" borderId="0"/>
    <xf numFmtId="0" fontId="22" fillId="0" borderId="0"/>
    <xf numFmtId="0" fontId="28" fillId="0" borderId="0"/>
    <xf numFmtId="0" fontId="22" fillId="0" borderId="0"/>
    <xf numFmtId="0" fontId="22" fillId="0" borderId="0"/>
    <xf numFmtId="0" fontId="32" fillId="0" borderId="0"/>
    <xf numFmtId="0" fontId="22" fillId="0" borderId="0"/>
    <xf numFmtId="0" fontId="32" fillId="0" borderId="0"/>
    <xf numFmtId="0" fontId="22" fillId="0" borderId="0"/>
    <xf numFmtId="0" fontId="22" fillId="0" borderId="0"/>
    <xf numFmtId="0" fontId="32" fillId="0" borderId="0"/>
    <xf numFmtId="0" fontId="22" fillId="0" borderId="0"/>
    <xf numFmtId="0" fontId="22" fillId="0" borderId="0"/>
    <xf numFmtId="0" fontId="32" fillId="0" borderId="0"/>
    <xf numFmtId="0" fontId="22" fillId="0" borderId="0"/>
    <xf numFmtId="0" fontId="32" fillId="0" borderId="0"/>
    <xf numFmtId="0" fontId="22" fillId="0" borderId="0"/>
    <xf numFmtId="0" fontId="32" fillId="0" borderId="0"/>
    <xf numFmtId="0" fontId="22" fillId="0" borderId="0"/>
    <xf numFmtId="0" fontId="32" fillId="0" borderId="0"/>
    <xf numFmtId="0" fontId="22" fillId="0" borderId="0"/>
    <xf numFmtId="0" fontId="32" fillId="0" borderId="0"/>
    <xf numFmtId="0" fontId="22" fillId="0" borderId="0"/>
    <xf numFmtId="0" fontId="6"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3" fillId="0" borderId="0"/>
    <xf numFmtId="0" fontId="2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2" fillId="0" borderId="0"/>
    <xf numFmtId="0" fontId="23" fillId="0" borderId="0"/>
    <xf numFmtId="0" fontId="27" fillId="0" borderId="0"/>
    <xf numFmtId="0" fontId="14" fillId="0" borderId="0"/>
    <xf numFmtId="0" fontId="29" fillId="0" borderId="0"/>
    <xf numFmtId="0" fontId="14" fillId="0" borderId="0"/>
    <xf numFmtId="0" fontId="14" fillId="0" borderId="0"/>
    <xf numFmtId="0" fontId="31" fillId="0" borderId="0"/>
    <xf numFmtId="0" fontId="14" fillId="0" borderId="0"/>
    <xf numFmtId="0" fontId="31" fillId="0" borderId="0"/>
    <xf numFmtId="0" fontId="14" fillId="0" borderId="0"/>
    <xf numFmtId="0" fontId="14" fillId="0" borderId="0"/>
    <xf numFmtId="0" fontId="31" fillId="0" borderId="0"/>
    <xf numFmtId="0" fontId="14" fillId="0" borderId="0"/>
    <xf numFmtId="0" fontId="14" fillId="0" borderId="0"/>
    <xf numFmtId="0" fontId="31" fillId="0" borderId="0"/>
    <xf numFmtId="0" fontId="14" fillId="0" borderId="0"/>
    <xf numFmtId="0" fontId="31" fillId="0" borderId="0"/>
    <xf numFmtId="0" fontId="14" fillId="0" borderId="0"/>
    <xf numFmtId="0" fontId="31" fillId="0" borderId="0"/>
    <xf numFmtId="0" fontId="14" fillId="0" borderId="0"/>
    <xf numFmtId="0" fontId="31" fillId="0" borderId="0"/>
    <xf numFmtId="0" fontId="14" fillId="0" borderId="0"/>
    <xf numFmtId="0" fontId="31" fillId="0" borderId="0"/>
    <xf numFmtId="0" fontId="14" fillId="0" borderId="0"/>
    <xf numFmtId="0" fontId="23" fillId="0" borderId="0"/>
    <xf numFmtId="0" fontId="22" fillId="0" borderId="0"/>
    <xf numFmtId="0" fontId="29" fillId="0" borderId="0"/>
    <xf numFmtId="0" fontId="14" fillId="0" borderId="0"/>
    <xf numFmtId="0" fontId="14" fillId="0" borderId="0"/>
    <xf numFmtId="0" fontId="31" fillId="0" borderId="0"/>
    <xf numFmtId="0" fontId="14" fillId="0" borderId="0"/>
    <xf numFmtId="0" fontId="31" fillId="0" borderId="0"/>
    <xf numFmtId="0" fontId="14" fillId="0" borderId="0"/>
    <xf numFmtId="0" fontId="14" fillId="0" borderId="0"/>
    <xf numFmtId="0" fontId="31" fillId="0" borderId="0"/>
    <xf numFmtId="0" fontId="14" fillId="0" borderId="0"/>
    <xf numFmtId="0" fontId="14" fillId="0" borderId="0"/>
    <xf numFmtId="0" fontId="31" fillId="0" borderId="0"/>
    <xf numFmtId="0" fontId="14" fillId="0" borderId="0"/>
    <xf numFmtId="0" fontId="31" fillId="0" borderId="0"/>
    <xf numFmtId="0" fontId="14" fillId="0" borderId="0"/>
    <xf numFmtId="0" fontId="31" fillId="0" borderId="0"/>
    <xf numFmtId="0" fontId="14" fillId="0" borderId="0"/>
    <xf numFmtId="0" fontId="22" fillId="0" borderId="0"/>
    <xf numFmtId="0" fontId="31" fillId="0" borderId="0"/>
    <xf numFmtId="0" fontId="14" fillId="0" borderId="0"/>
    <xf numFmtId="0" fontId="31" fillId="0" borderId="0"/>
    <xf numFmtId="0" fontId="14" fillId="0" borderId="0"/>
    <xf numFmtId="0" fontId="22" fillId="0" borderId="0"/>
    <xf numFmtId="0" fontId="22" fillId="0" borderId="0"/>
    <xf numFmtId="0" fontId="28" fillId="0" borderId="0"/>
    <xf numFmtId="0" fontId="22" fillId="0" borderId="0"/>
    <xf numFmtId="0" fontId="22" fillId="0" borderId="0"/>
    <xf numFmtId="0" fontId="32" fillId="0" borderId="0"/>
    <xf numFmtId="0" fontId="22" fillId="0" borderId="0"/>
    <xf numFmtId="0" fontId="32" fillId="0" borderId="0"/>
    <xf numFmtId="0" fontId="22" fillId="0" borderId="0"/>
    <xf numFmtId="0" fontId="22" fillId="0" borderId="0"/>
    <xf numFmtId="0" fontId="32" fillId="0" borderId="0"/>
    <xf numFmtId="0" fontId="22" fillId="0" borderId="0"/>
    <xf numFmtId="0" fontId="22" fillId="0" borderId="0"/>
    <xf numFmtId="0" fontId="32" fillId="0" borderId="0"/>
    <xf numFmtId="0" fontId="22" fillId="0" borderId="0"/>
    <xf numFmtId="0" fontId="32" fillId="0" borderId="0"/>
    <xf numFmtId="0" fontId="22" fillId="0" borderId="0"/>
    <xf numFmtId="0" fontId="32" fillId="0" borderId="0"/>
    <xf numFmtId="0" fontId="22" fillId="0" borderId="0"/>
    <xf numFmtId="0" fontId="22" fillId="0" borderId="0"/>
    <xf numFmtId="0" fontId="22" fillId="0" borderId="0"/>
    <xf numFmtId="0" fontId="31" fillId="0" borderId="0"/>
    <xf numFmtId="0" fontId="32" fillId="0" borderId="0"/>
    <xf numFmtId="0" fontId="22" fillId="0" borderId="0"/>
    <xf numFmtId="0" fontId="84" fillId="0" borderId="0"/>
    <xf numFmtId="0" fontId="84" fillId="0" borderId="0"/>
    <xf numFmtId="0" fontId="14" fillId="0" borderId="0"/>
    <xf numFmtId="0" fontId="14" fillId="0" borderId="0"/>
    <xf numFmtId="0" fontId="14" fillId="0" borderId="0"/>
    <xf numFmtId="0" fontId="22" fillId="0" borderId="0"/>
    <xf numFmtId="0" fontId="84" fillId="0" borderId="0"/>
    <xf numFmtId="0" fontId="84" fillId="0" borderId="0"/>
    <xf numFmtId="0" fontId="22" fillId="0" borderId="0"/>
    <xf numFmtId="0" fontId="84" fillId="0" borderId="0"/>
    <xf numFmtId="0" fontId="84" fillId="0" borderId="0"/>
    <xf numFmtId="0" fontId="32" fillId="0" borderId="0"/>
    <xf numFmtId="0" fontId="84" fillId="0" borderId="0"/>
    <xf numFmtId="0" fontId="84" fillId="0" borderId="0"/>
    <xf numFmtId="0" fontId="32" fillId="0" borderId="0"/>
    <xf numFmtId="0" fontId="2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2" fillId="0" borderId="0"/>
    <xf numFmtId="0" fontId="22" fillId="0" borderId="0"/>
    <xf numFmtId="0" fontId="14" fillId="0" borderId="0"/>
    <xf numFmtId="0" fontId="25" fillId="0" borderId="0"/>
    <xf numFmtId="0" fontId="24" fillId="0" borderId="0"/>
    <xf numFmtId="0" fontId="24" fillId="0" borderId="0"/>
    <xf numFmtId="0" fontId="14" fillId="0" borderId="0"/>
    <xf numFmtId="0" fontId="14" fillId="0" borderId="0"/>
    <xf numFmtId="0" fontId="14" fillId="0" borderId="0"/>
    <xf numFmtId="0" fontId="27" fillId="0" borderId="0"/>
    <xf numFmtId="0" fontId="14" fillId="0" borderId="0"/>
    <xf numFmtId="0" fontId="29" fillId="0" borderId="0"/>
    <xf numFmtId="0" fontId="14" fillId="0" borderId="0"/>
    <xf numFmtId="0" fontId="14" fillId="0" borderId="0"/>
    <xf numFmtId="0" fontId="31" fillId="0" borderId="0"/>
    <xf numFmtId="0" fontId="14" fillId="0" borderId="0"/>
    <xf numFmtId="0" fontId="31" fillId="0" borderId="0"/>
    <xf numFmtId="0" fontId="14" fillId="0" borderId="0"/>
    <xf numFmtId="0" fontId="14" fillId="0" borderId="0"/>
    <xf numFmtId="0" fontId="31" fillId="0" borderId="0"/>
    <xf numFmtId="0" fontId="14" fillId="0" borderId="0"/>
    <xf numFmtId="0" fontId="14" fillId="0" borderId="0"/>
    <xf numFmtId="0" fontId="31" fillId="0" borderId="0"/>
    <xf numFmtId="0" fontId="14" fillId="0" borderId="0"/>
    <xf numFmtId="0" fontId="31" fillId="0" borderId="0"/>
    <xf numFmtId="0" fontId="14" fillId="0" borderId="0"/>
    <xf numFmtId="0" fontId="31" fillId="0" borderId="0"/>
    <xf numFmtId="0" fontId="14" fillId="0" borderId="0"/>
    <xf numFmtId="0" fontId="31" fillId="0" borderId="0"/>
    <xf numFmtId="0" fontId="14" fillId="0" borderId="0"/>
    <xf numFmtId="0" fontId="31" fillId="0" borderId="0"/>
    <xf numFmtId="0" fontId="14" fillId="0" borderId="0"/>
    <xf numFmtId="0" fontId="14" fillId="0" borderId="0"/>
    <xf numFmtId="0" fontId="29" fillId="0" borderId="0"/>
    <xf numFmtId="0" fontId="14" fillId="0" borderId="0"/>
    <xf numFmtId="0" fontId="14" fillId="0" borderId="0"/>
    <xf numFmtId="0" fontId="31" fillId="0" borderId="0"/>
    <xf numFmtId="0" fontId="14" fillId="0" borderId="0"/>
    <xf numFmtId="0" fontId="31" fillId="0" borderId="0"/>
    <xf numFmtId="0" fontId="14" fillId="0" borderId="0"/>
    <xf numFmtId="0" fontId="14" fillId="0" borderId="0"/>
    <xf numFmtId="0" fontId="31" fillId="0" borderId="0"/>
    <xf numFmtId="0" fontId="14" fillId="0" borderId="0"/>
    <xf numFmtId="0" fontId="14" fillId="0" borderId="0"/>
    <xf numFmtId="0" fontId="31" fillId="0" borderId="0"/>
    <xf numFmtId="0" fontId="14" fillId="0" borderId="0"/>
    <xf numFmtId="0" fontId="31" fillId="0" borderId="0"/>
    <xf numFmtId="0" fontId="14" fillId="0" borderId="0"/>
    <xf numFmtId="0" fontId="31" fillId="0" borderId="0"/>
    <xf numFmtId="0" fontId="14" fillId="0" borderId="0"/>
    <xf numFmtId="0" fontId="31" fillId="0" borderId="0"/>
    <xf numFmtId="0" fontId="14" fillId="0" borderId="0"/>
    <xf numFmtId="0" fontId="14" fillId="0" borderId="0"/>
    <xf numFmtId="0" fontId="14" fillId="0" borderId="0"/>
    <xf numFmtId="0" fontId="31" fillId="0" borderId="0"/>
    <xf numFmtId="0" fontId="14" fillId="0" borderId="0"/>
    <xf numFmtId="0" fontId="31" fillId="0" borderId="0"/>
    <xf numFmtId="0" fontId="14" fillId="0" borderId="0"/>
    <xf numFmtId="0" fontId="22" fillId="0" borderId="0"/>
    <xf numFmtId="0" fontId="2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5" fillId="0" borderId="0"/>
    <xf numFmtId="0" fontId="24" fillId="0" borderId="0"/>
    <xf numFmtId="0" fontId="30" fillId="0" borderId="0"/>
    <xf numFmtId="0" fontId="24" fillId="0" borderId="0"/>
    <xf numFmtId="0" fontId="24" fillId="0" borderId="0"/>
    <xf numFmtId="0" fontId="33" fillId="0" borderId="0"/>
    <xf numFmtId="0" fontId="24" fillId="0" borderId="0"/>
    <xf numFmtId="0" fontId="33" fillId="0" borderId="0"/>
    <xf numFmtId="0" fontId="24" fillId="0" borderId="0"/>
    <xf numFmtId="0" fontId="24" fillId="0" borderId="0"/>
    <xf numFmtId="0" fontId="33" fillId="0" borderId="0"/>
    <xf numFmtId="0" fontId="24" fillId="0" borderId="0"/>
    <xf numFmtId="0" fontId="24" fillId="0" borderId="0"/>
    <xf numFmtId="0" fontId="33" fillId="0" borderId="0"/>
    <xf numFmtId="0" fontId="24" fillId="0" borderId="0"/>
    <xf numFmtId="0" fontId="33" fillId="0" borderId="0"/>
    <xf numFmtId="0" fontId="24" fillId="0" borderId="0"/>
    <xf numFmtId="0" fontId="33" fillId="0" borderId="0"/>
    <xf numFmtId="0" fontId="2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4" fillId="0" borderId="0"/>
    <xf numFmtId="0" fontId="33" fillId="0" borderId="0"/>
    <xf numFmtId="0" fontId="33" fillId="0" borderId="0"/>
    <xf numFmtId="0" fontId="24" fillId="0" borderId="0"/>
    <xf numFmtId="0" fontId="84" fillId="0" borderId="0"/>
    <xf numFmtId="0" fontId="84" fillId="0" borderId="0"/>
    <xf numFmtId="0" fontId="24" fillId="0" borderId="0"/>
    <xf numFmtId="0" fontId="24" fillId="0" borderId="0"/>
    <xf numFmtId="0" fontId="84" fillId="0" borderId="0"/>
    <xf numFmtId="0" fontId="84" fillId="0" borderId="0"/>
    <xf numFmtId="0" fontId="84" fillId="0" borderId="0"/>
    <xf numFmtId="0" fontId="84" fillId="0" borderId="0"/>
    <xf numFmtId="0" fontId="33" fillId="0" borderId="0"/>
    <xf numFmtId="0" fontId="2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7" fillId="0" borderId="0"/>
    <xf numFmtId="0" fontId="87" fillId="0" borderId="0"/>
    <xf numFmtId="0" fontId="87" fillId="0" borderId="0"/>
    <xf numFmtId="0" fontId="84" fillId="0" borderId="0"/>
    <xf numFmtId="0" fontId="84" fillId="0" borderId="0"/>
    <xf numFmtId="0" fontId="14" fillId="5" borderId="7" applyNumberFormat="0" applyFont="0" applyAlignment="0" applyProtection="0"/>
    <xf numFmtId="0" fontId="14" fillId="5" borderId="7" applyNumberFormat="0" applyFont="0" applyAlignment="0" applyProtection="0"/>
    <xf numFmtId="0" fontId="13" fillId="15" borderId="8" applyNumberFormat="0" applyAlignment="0" applyProtection="0"/>
    <xf numFmtId="0" fontId="13" fillId="15" borderId="8" applyNumberFormat="0" applyAlignment="0" applyProtection="0"/>
    <xf numFmtId="9" fontId="25" fillId="0" borderId="0" applyFont="0" applyFill="0" applyBorder="0" applyAlignment="0" applyProtection="0"/>
    <xf numFmtId="9" fontId="24" fillId="0" borderId="0" applyFont="0" applyFill="0" applyBorder="0" applyAlignment="0" applyProtection="0"/>
    <xf numFmtId="9" fontId="44" fillId="0" borderId="0" applyFont="0" applyFill="0" applyBorder="0" applyAlignment="0" applyProtection="0"/>
    <xf numFmtId="0" fontId="15" fillId="0" borderId="0" applyNumberFormat="0" applyFill="0" applyBorder="0" applyAlignment="0" applyProtection="0"/>
    <xf numFmtId="0" fontId="45" fillId="29" borderId="0" applyFont="0" applyBorder="0" applyAlignment="0">
      <alignment horizontal="center" wrapText="1"/>
    </xf>
    <xf numFmtId="0" fontId="45" fillId="29" borderId="0" applyFont="0" applyBorder="0" applyAlignment="0">
      <alignment horizontal="center" wrapText="1"/>
    </xf>
    <xf numFmtId="0" fontId="35" fillId="29" borderId="0" applyFont="0" applyBorder="0" applyAlignment="0">
      <alignment horizontal="center" wrapText="1"/>
    </xf>
    <xf numFmtId="0" fontId="3" fillId="0" borderId="9" applyNumberFormat="0" applyFill="0" applyAlignment="0" applyProtection="0"/>
    <xf numFmtId="0" fontId="3" fillId="0" borderId="9"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9" fillId="29" borderId="0" applyFont="0" applyBorder="0" applyAlignment="0">
      <alignment horizontal="center" wrapText="1"/>
    </xf>
    <xf numFmtId="43" fontId="87" fillId="0" borderId="0" applyFont="0" applyFill="0" applyBorder="0" applyAlignment="0" applyProtection="0"/>
    <xf numFmtId="43" fontId="84" fillId="0" borderId="0" applyFont="0" applyFill="0" applyBorder="0" applyAlignment="0" applyProtection="0"/>
    <xf numFmtId="43" fontId="87" fillId="0" borderId="0" applyFont="0" applyFill="0" applyBorder="0" applyAlignment="0" applyProtection="0"/>
    <xf numFmtId="43" fontId="84" fillId="0" borderId="0" applyFont="0" applyFill="0" applyBorder="0" applyAlignment="0" applyProtection="0"/>
    <xf numFmtId="43" fontId="87" fillId="0" borderId="0" applyFont="0" applyFill="0" applyBorder="0" applyAlignment="0" applyProtection="0"/>
    <xf numFmtId="44" fontId="84" fillId="0" borderId="0" applyFont="0" applyFill="0" applyBorder="0" applyAlignment="0" applyProtection="0"/>
    <xf numFmtId="44" fontId="87" fillId="0" borderId="0" applyFont="0" applyFill="0" applyBorder="0" applyAlignment="0" applyProtection="0"/>
    <xf numFmtId="0" fontId="32" fillId="0" borderId="0"/>
    <xf numFmtId="0" fontId="32" fillId="0" borderId="0"/>
    <xf numFmtId="0" fontId="31" fillId="0" borderId="0"/>
    <xf numFmtId="9" fontId="87" fillId="0" borderId="0" applyFont="0" applyFill="0" applyBorder="0" applyAlignment="0" applyProtection="0"/>
    <xf numFmtId="43" fontId="84" fillId="0" borderId="0" applyFont="0" applyFill="0" applyBorder="0" applyAlignment="0" applyProtection="0"/>
    <xf numFmtId="43" fontId="87"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7"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0" fontId="89" fillId="29" borderId="0" applyFont="0" applyBorder="0" applyAlignment="0">
      <alignment horizontal="center" wrapText="1"/>
    </xf>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0" fontId="32" fillId="0" borderId="0"/>
    <xf numFmtId="0" fontId="32" fillId="0" borderId="0"/>
    <xf numFmtId="0" fontId="31" fillId="0" borderId="0"/>
    <xf numFmtId="0" fontId="31" fillId="0" borderId="0"/>
    <xf numFmtId="43" fontId="84" fillId="0" borderId="0" applyFont="0" applyFill="0" applyBorder="0" applyAlignment="0" applyProtection="0"/>
    <xf numFmtId="43" fontId="84" fillId="0" borderId="0" applyFont="0" applyFill="0" applyBorder="0" applyAlignment="0" applyProtection="0"/>
    <xf numFmtId="0" fontId="84" fillId="0" borderId="0"/>
    <xf numFmtId="43" fontId="84" fillId="0" borderId="0" applyFont="0" applyFill="0" applyBorder="0" applyAlignment="0" applyProtection="0"/>
    <xf numFmtId="0" fontId="84" fillId="0" borderId="0"/>
    <xf numFmtId="43" fontId="84" fillId="0" borderId="0" applyFont="0" applyFill="0" applyBorder="0" applyAlignment="0" applyProtection="0"/>
    <xf numFmtId="0" fontId="84" fillId="0" borderId="0"/>
    <xf numFmtId="44"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9" fontId="34" fillId="0" borderId="0" applyFont="0" applyFill="0" applyBorder="0" applyAlignment="0" applyProtection="0"/>
    <xf numFmtId="0" fontId="35" fillId="29" borderId="0" applyFont="0" applyBorder="0" applyAlignment="0">
      <alignment horizontal="center" wrapText="1"/>
    </xf>
    <xf numFmtId="43" fontId="84" fillId="0" borderId="0" applyFont="0" applyFill="0" applyBorder="0" applyAlignment="0" applyProtection="0"/>
    <xf numFmtId="44"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0" fontId="84" fillId="0" borderId="0"/>
    <xf numFmtId="43"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0" fontId="84" fillId="0" borderId="0"/>
    <xf numFmtId="0" fontId="84" fillId="0" borderId="0"/>
    <xf numFmtId="43" fontId="84" fillId="0" borderId="0" applyFont="0" applyFill="0" applyBorder="0" applyAlignment="0" applyProtection="0"/>
    <xf numFmtId="44"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0" fontId="84" fillId="0" borderId="0"/>
    <xf numFmtId="43"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0" fontId="31" fillId="5" borderId="7" applyNumberFormat="0" applyFont="0" applyAlignment="0" applyProtection="0"/>
    <xf numFmtId="43" fontId="84" fillId="0" borderId="0" applyFont="0" applyFill="0" applyBorder="0" applyAlignment="0" applyProtection="0"/>
    <xf numFmtId="43" fontId="87"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2" fillId="0" borderId="0"/>
    <xf numFmtId="0" fontId="22" fillId="0" borderId="0"/>
    <xf numFmtId="0" fontId="22" fillId="0" borderId="0"/>
    <xf numFmtId="0" fontId="2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4" fillId="0" borderId="0"/>
    <xf numFmtId="0" fontId="8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24" fillId="0" borderId="0"/>
    <xf numFmtId="0" fontId="2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4" fillId="0" borderId="0"/>
    <xf numFmtId="0" fontId="24" fillId="0" borderId="0"/>
    <xf numFmtId="0" fontId="24" fillId="0" borderId="0"/>
    <xf numFmtId="0" fontId="2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4" fillId="5" borderId="7" applyNumberFormat="0" applyFont="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4" fillId="0" borderId="0"/>
    <xf numFmtId="0" fontId="84" fillId="0" borderId="0"/>
    <xf numFmtId="0" fontId="84" fillId="0" borderId="0"/>
    <xf numFmtId="0" fontId="84" fillId="0" borderId="0"/>
    <xf numFmtId="0" fontId="8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4" fillId="0" borderId="0"/>
    <xf numFmtId="0" fontId="84" fillId="0" borderId="0"/>
    <xf numFmtId="0" fontId="33" fillId="0" borderId="0"/>
    <xf numFmtId="0" fontId="33" fillId="0" borderId="0"/>
    <xf numFmtId="0" fontId="33" fillId="0" borderId="0"/>
    <xf numFmtId="0" fontId="33" fillId="0" borderId="0"/>
    <xf numFmtId="0" fontId="33"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33" fillId="0" borderId="0"/>
    <xf numFmtId="0" fontId="33"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3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33"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31" fillId="5" borderId="7" applyNumberFormat="0" applyFont="0" applyAlignment="0" applyProtection="0"/>
    <xf numFmtId="0" fontId="14" fillId="5" borderId="7" applyNumberFormat="0" applyFont="0" applyAlignment="0" applyProtection="0"/>
    <xf numFmtId="43" fontId="84" fillId="0" borderId="0" applyFont="0" applyFill="0" applyBorder="0" applyAlignment="0" applyProtection="0"/>
    <xf numFmtId="0" fontId="14" fillId="0" borderId="0"/>
    <xf numFmtId="0" fontId="14" fillId="0" borderId="0"/>
    <xf numFmtId="0" fontId="14" fillId="0" borderId="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0" borderId="0"/>
    <xf numFmtId="0" fontId="14" fillId="0" borderId="0"/>
    <xf numFmtId="0" fontId="22" fillId="0" borderId="0"/>
    <xf numFmtId="0" fontId="24" fillId="0" borderId="0"/>
    <xf numFmtId="0" fontId="22" fillId="0" borderId="0"/>
    <xf numFmtId="0" fontId="14" fillId="0" borderId="0"/>
    <xf numFmtId="0" fontId="14" fillId="0" borderId="0"/>
    <xf numFmtId="0" fontId="22" fillId="0" borderId="0"/>
    <xf numFmtId="0" fontId="24" fillId="0" borderId="0"/>
    <xf numFmtId="0" fontId="14" fillId="0" borderId="0"/>
    <xf numFmtId="0" fontId="22" fillId="0" borderId="0"/>
    <xf numFmtId="0" fontId="22" fillId="0" borderId="0"/>
    <xf numFmtId="0" fontId="22" fillId="0" borderId="0"/>
    <xf numFmtId="0" fontId="14" fillId="0" borderId="0"/>
    <xf numFmtId="0" fontId="24" fillId="0" borderId="0"/>
    <xf numFmtId="0" fontId="22" fillId="0" borderId="0"/>
    <xf numFmtId="0" fontId="14" fillId="0" borderId="0"/>
    <xf numFmtId="0" fontId="22" fillId="0" borderId="0"/>
    <xf numFmtId="0" fontId="14" fillId="0" borderId="0"/>
    <xf numFmtId="0" fontId="24" fillId="0" borderId="0"/>
    <xf numFmtId="0" fontId="14" fillId="0" borderId="0"/>
    <xf numFmtId="0" fontId="14" fillId="0" borderId="0"/>
    <xf numFmtId="0" fontId="22" fillId="0" borderId="0"/>
    <xf numFmtId="0" fontId="22" fillId="0" borderId="0"/>
    <xf numFmtId="0" fontId="24" fillId="0" borderId="0"/>
    <xf numFmtId="0" fontId="14" fillId="0" borderId="0"/>
    <xf numFmtId="0" fontId="14" fillId="0" borderId="0"/>
    <xf numFmtId="0" fontId="14" fillId="0" borderId="0"/>
    <xf numFmtId="0" fontId="14" fillId="0" borderId="0"/>
    <xf numFmtId="0" fontId="24" fillId="0" borderId="0"/>
    <xf numFmtId="0" fontId="22" fillId="0" borderId="0"/>
    <xf numFmtId="0" fontId="14" fillId="0" borderId="0"/>
    <xf numFmtId="0" fontId="22" fillId="0" borderId="0"/>
    <xf numFmtId="0" fontId="14" fillId="0" borderId="0"/>
    <xf numFmtId="0" fontId="14" fillId="0" borderId="0"/>
    <xf numFmtId="0" fontId="22" fillId="0" borderId="0"/>
    <xf numFmtId="0" fontId="22" fillId="0" borderId="0"/>
    <xf numFmtId="0" fontId="24" fillId="0" borderId="0"/>
    <xf numFmtId="0" fontId="14" fillId="0" borderId="0"/>
    <xf numFmtId="0" fontId="14" fillId="0" borderId="0"/>
    <xf numFmtId="0" fontId="14" fillId="0" borderId="0"/>
    <xf numFmtId="0" fontId="14" fillId="5" borderId="7" applyNumberFormat="0" applyFont="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43" fontId="87"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0" fontId="87" fillId="0" borderId="0"/>
    <xf numFmtId="0" fontId="84" fillId="0" borderId="0"/>
    <xf numFmtId="0" fontId="84" fillId="0" borderId="0"/>
    <xf numFmtId="0" fontId="84" fillId="0" borderId="0"/>
    <xf numFmtId="0" fontId="8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4" fillId="0" borderId="0"/>
    <xf numFmtId="0" fontId="8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0" borderId="0"/>
    <xf numFmtId="0" fontId="14" fillId="0" borderId="0"/>
    <xf numFmtId="0" fontId="14" fillId="0" borderId="0"/>
    <xf numFmtId="0" fontId="14" fillId="0" borderId="0"/>
    <xf numFmtId="0" fontId="1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4" fillId="0" borderId="0"/>
    <xf numFmtId="0" fontId="14" fillId="0" borderId="0"/>
    <xf numFmtId="0" fontId="14" fillId="0" borderId="0"/>
    <xf numFmtId="0" fontId="84" fillId="0" borderId="0"/>
    <xf numFmtId="0" fontId="22" fillId="0" borderId="0"/>
    <xf numFmtId="0" fontId="22" fillId="0" borderId="0"/>
    <xf numFmtId="0" fontId="22" fillId="0" borderId="0"/>
    <xf numFmtId="0"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4" fillId="0" borderId="0"/>
    <xf numFmtId="0" fontId="24" fillId="0" borderId="0"/>
    <xf numFmtId="0" fontId="24" fillId="0" borderId="0"/>
    <xf numFmtId="0" fontId="84" fillId="0" borderId="0"/>
    <xf numFmtId="0" fontId="24" fillId="0" borderId="0"/>
    <xf numFmtId="0" fontId="24" fillId="0" borderId="0"/>
    <xf numFmtId="0" fontId="24" fillId="0" borderId="0"/>
    <xf numFmtId="0" fontId="87" fillId="0" borderId="0"/>
    <xf numFmtId="0" fontId="14" fillId="5" borderId="7" applyNumberFormat="0" applyFont="0" applyAlignment="0" applyProtection="0"/>
    <xf numFmtId="9" fontId="8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xf numFmtId="0"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24" fillId="0" borderId="0"/>
    <xf numFmtId="0" fontId="24" fillId="0" borderId="0"/>
    <xf numFmtId="0" fontId="24" fillId="0" borderId="0"/>
    <xf numFmtId="0" fontId="24" fillId="0" borderId="0"/>
    <xf numFmtId="0" fontId="24" fillId="0" borderId="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5" fillId="29" borderId="0" applyFont="0" applyBorder="0" applyAlignment="0">
      <alignment horizontal="center" wrapText="1"/>
    </xf>
    <xf numFmtId="0" fontId="35" fillId="29" borderId="0" applyFont="0" applyBorder="0" applyAlignment="0">
      <alignment horizontal="center" wrapText="1"/>
    </xf>
    <xf numFmtId="0" fontId="35" fillId="29" borderId="0" applyFont="0" applyBorder="0" applyAlignment="0">
      <alignment horizontal="center" wrapText="1"/>
    </xf>
    <xf numFmtId="43" fontId="1" fillId="0" borderId="0" applyFont="0" applyFill="0" applyBorder="0" applyAlignment="0" applyProtection="0"/>
    <xf numFmtId="43" fontId="1" fillId="0" borderId="0" applyFont="0" applyFill="0" applyBorder="0" applyAlignment="0" applyProtection="0"/>
    <xf numFmtId="0" fontId="22" fillId="0" borderId="0"/>
    <xf numFmtId="43" fontId="1" fillId="0" borderId="0" applyFont="0" applyFill="0" applyBorder="0" applyAlignment="0" applyProtection="0"/>
    <xf numFmtId="0" fontId="2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2" fillId="0" borderId="0"/>
    <xf numFmtId="0" fontId="31" fillId="0" borderId="0"/>
    <xf numFmtId="0" fontId="31" fillId="0" borderId="0"/>
    <xf numFmtId="0" fontId="32" fillId="0" borderId="0"/>
    <xf numFmtId="0" fontId="31" fillId="0" borderId="0"/>
    <xf numFmtId="0" fontId="31" fillId="0" borderId="0"/>
    <xf numFmtId="0" fontId="33" fillId="0" borderId="0"/>
    <xf numFmtId="0" fontId="31" fillId="5"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1" fillId="0" borderId="0"/>
    <xf numFmtId="0" fontId="33" fillId="0" borderId="0"/>
    <xf numFmtId="43" fontId="1"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0" borderId="0"/>
    <xf numFmtId="43" fontId="84" fillId="0" borderId="0" applyFont="0" applyFill="0" applyBorder="0" applyAlignment="0" applyProtection="0"/>
    <xf numFmtId="44"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44"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44"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44"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7" fillId="0" borderId="0"/>
    <xf numFmtId="43" fontId="87" fillId="0" borderId="0" applyFont="0" applyFill="0" applyBorder="0" applyAlignment="0" applyProtection="0"/>
    <xf numFmtId="43" fontId="84" fillId="0" borderId="0" applyFont="0" applyFill="0" applyBorder="0" applyAlignment="0" applyProtection="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44"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44"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0" borderId="0"/>
    <xf numFmtId="43" fontId="84" fillId="0" borderId="0" applyFont="0" applyFill="0" applyBorder="0" applyAlignment="0" applyProtection="0"/>
    <xf numFmtId="44"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44" fontId="84" fillId="0" borderId="0" applyFont="0" applyFill="0" applyBorder="0" applyAlignment="0" applyProtection="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44"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44"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0" borderId="0"/>
    <xf numFmtId="43" fontId="84" fillId="0" borderId="0" applyFont="0" applyFill="0" applyBorder="0" applyAlignment="0" applyProtection="0"/>
    <xf numFmtId="44"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44"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44"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0" borderId="0"/>
    <xf numFmtId="43" fontId="84" fillId="0" borderId="0" applyFont="0" applyFill="0" applyBorder="0" applyAlignment="0" applyProtection="0"/>
    <xf numFmtId="44"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44"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43" fontId="87"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4" fillId="0" borderId="0"/>
    <xf numFmtId="0" fontId="84"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2" fillId="0" borderId="0"/>
    <xf numFmtId="44" fontId="1" fillId="0" borderId="0" applyFont="0" applyFill="0" applyBorder="0" applyAlignment="0" applyProtection="0"/>
    <xf numFmtId="44"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4"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4" fillId="0" borderId="0"/>
    <xf numFmtId="43" fontId="1" fillId="0" borderId="0" applyFont="0" applyFill="0" applyBorder="0" applyAlignment="0" applyProtection="0"/>
    <xf numFmtId="43" fontId="1" fillId="0" borderId="0" applyFont="0" applyFill="0" applyBorder="0" applyAlignment="0" applyProtection="0"/>
    <xf numFmtId="0" fontId="87"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1" fillId="5" borderId="7" applyNumberFormat="0" applyFont="0" applyAlignment="0" applyProtection="0"/>
  </cellStyleXfs>
  <cellXfs count="267">
    <xf numFmtId="0" fontId="0" fillId="0" borderId="0" xfId="0"/>
    <xf numFmtId="0" fontId="0" fillId="0" borderId="0" xfId="0" applyProtection="1"/>
    <xf numFmtId="0" fontId="0" fillId="0" borderId="0" xfId="0" applyFill="1" applyAlignment="1" applyProtection="1">
      <alignment horizontal="center"/>
    </xf>
    <xf numFmtId="0" fontId="0" fillId="0" borderId="0" xfId="0" applyAlignment="1" applyProtection="1">
      <alignment wrapText="1"/>
    </xf>
    <xf numFmtId="0" fontId="0" fillId="0" borderId="0" xfId="0" applyFill="1" applyProtection="1"/>
    <xf numFmtId="0" fontId="0" fillId="0" borderId="0" xfId="0" applyFill="1" applyAlignment="1" applyProtection="1">
      <alignment wrapText="1"/>
    </xf>
    <xf numFmtId="0" fontId="47" fillId="20" borderId="10" xfId="0" applyFont="1" applyFill="1" applyBorder="1" applyAlignment="1" applyProtection="1">
      <alignment horizontal="center" wrapText="1"/>
    </xf>
    <xf numFmtId="41" fontId="48" fillId="0" borderId="0" xfId="0" applyNumberFormat="1" applyFont="1" applyFill="1" applyAlignment="1" applyProtection="1">
      <alignment wrapText="1"/>
    </xf>
    <xf numFmtId="41" fontId="49" fillId="0" borderId="0" xfId="0" applyNumberFormat="1" applyFont="1" applyFill="1" applyAlignment="1" applyProtection="1">
      <alignment wrapText="1"/>
    </xf>
    <xf numFmtId="41" fontId="48" fillId="0" borderId="0" xfId="331" applyNumberFormat="1" applyFont="1" applyFill="1" applyAlignment="1" applyProtection="1">
      <alignment wrapText="1"/>
    </xf>
    <xf numFmtId="41" fontId="48" fillId="0" borderId="0" xfId="0" applyNumberFormat="1" applyFont="1" applyAlignment="1" applyProtection="1">
      <alignment wrapText="1"/>
    </xf>
    <xf numFmtId="41" fontId="48" fillId="20" borderId="11" xfId="0" applyNumberFormat="1" applyFont="1" applyFill="1" applyBorder="1" applyAlignment="1" applyProtection="1">
      <alignment wrapText="1"/>
    </xf>
    <xf numFmtId="41" fontId="48" fillId="20" borderId="12" xfId="0" applyNumberFormat="1" applyFont="1" applyFill="1" applyBorder="1" applyAlignment="1" applyProtection="1">
      <alignment wrapText="1"/>
    </xf>
    <xf numFmtId="164" fontId="47" fillId="20" borderId="12" xfId="331" applyNumberFormat="1" applyFont="1" applyFill="1" applyBorder="1" applyAlignment="1" applyProtection="1">
      <alignment horizontal="center" wrapText="1"/>
    </xf>
    <xf numFmtId="0" fontId="0" fillId="20" borderId="0" xfId="0" applyFill="1" applyAlignment="1" applyProtection="1">
      <alignment wrapText="1"/>
    </xf>
    <xf numFmtId="0" fontId="0" fillId="0" borderId="0" xfId="0" applyAlignment="1" applyProtection="1">
      <alignment wrapText="1"/>
      <protection locked="0"/>
    </xf>
    <xf numFmtId="0" fontId="50" fillId="0" borderId="0" xfId="0" applyFont="1" applyProtection="1"/>
    <xf numFmtId="0" fontId="45" fillId="0" borderId="0" xfId="0" applyFont="1" applyFill="1" applyBorder="1" applyAlignment="1" applyProtection="1">
      <alignment horizontal="center"/>
    </xf>
    <xf numFmtId="0" fontId="0" fillId="0" borderId="0" xfId="0" applyFill="1" applyAlignment="1" applyProtection="1">
      <alignment wrapText="1"/>
      <protection locked="0"/>
    </xf>
    <xf numFmtId="0" fontId="51" fillId="20" borderId="10" xfId="0" applyFont="1" applyFill="1" applyBorder="1" applyAlignment="1" applyProtection="1">
      <alignment horizontal="center" vertical="center" wrapText="1"/>
    </xf>
    <xf numFmtId="0" fontId="51" fillId="0" borderId="0" xfId="0" applyFont="1" applyFill="1" applyAlignment="1" applyProtection="1">
      <alignment horizontal="center" vertical="center"/>
    </xf>
    <xf numFmtId="0" fontId="51" fillId="0" borderId="0" xfId="0" applyFont="1" applyAlignment="1" applyProtection="1">
      <alignment horizontal="center" vertical="center"/>
    </xf>
    <xf numFmtId="0" fontId="51" fillId="20" borderId="13" xfId="0" applyFont="1" applyFill="1" applyBorder="1" applyAlignment="1" applyProtection="1">
      <alignment horizontal="left" vertical="center"/>
    </xf>
    <xf numFmtId="0" fontId="0" fillId="0" borderId="0" xfId="0" applyFont="1" applyProtection="1"/>
    <xf numFmtId="0" fontId="0" fillId="0" borderId="0" xfId="0" applyFont="1" applyAlignment="1" applyProtection="1">
      <alignment horizontal="center" vertical="center" wrapText="1"/>
    </xf>
    <xf numFmtId="0" fontId="0" fillId="0" borderId="0" xfId="0" applyFont="1" applyAlignment="1" applyProtection="1">
      <alignment horizontal="center" vertical="center"/>
    </xf>
    <xf numFmtId="0" fontId="0" fillId="0" borderId="0" xfId="0" applyAlignment="1" applyProtection="1">
      <alignment vertical="center"/>
    </xf>
    <xf numFmtId="0" fontId="52" fillId="20" borderId="0" xfId="0" applyFont="1" applyFill="1" applyBorder="1" applyProtection="1"/>
    <xf numFmtId="0" fontId="51" fillId="20" borderId="14"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0" fillId="0" borderId="0" xfId="0" applyAlignment="1" applyProtection="1">
      <alignment vertical="center"/>
      <protection locked="0"/>
    </xf>
    <xf numFmtId="0" fontId="0" fillId="0" borderId="0" xfId="0" applyProtection="1">
      <protection locked="0"/>
    </xf>
    <xf numFmtId="0" fontId="51" fillId="20" borderId="0" xfId="0" applyFont="1" applyFill="1" applyBorder="1" applyAlignment="1" applyProtection="1">
      <alignment horizontal="center" vertical="center" wrapText="1"/>
    </xf>
    <xf numFmtId="0" fontId="47" fillId="20" borderId="0" xfId="0" applyFont="1" applyFill="1" applyBorder="1" applyAlignment="1" applyProtection="1">
      <alignment horizontal="center" wrapText="1"/>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horizontal="justify" vertical="center"/>
    </xf>
    <xf numFmtId="0" fontId="51" fillId="0" borderId="0" xfId="0" applyFont="1" applyAlignment="1">
      <alignment horizontal="justify" vertical="center"/>
    </xf>
    <xf numFmtId="0" fontId="51" fillId="0" borderId="0" xfId="0" applyFont="1" applyAlignment="1">
      <alignment vertical="center"/>
    </xf>
    <xf numFmtId="0" fontId="85" fillId="0" borderId="0" xfId="433" applyAlignment="1">
      <alignment vertical="center"/>
    </xf>
    <xf numFmtId="0" fontId="56" fillId="0" borderId="0" xfId="0" applyFont="1" applyAlignment="1">
      <alignment vertical="center"/>
    </xf>
    <xf numFmtId="40" fontId="57" fillId="20" borderId="15" xfId="0" applyNumberFormat="1" applyFont="1" applyFill="1" applyBorder="1" applyProtection="1"/>
    <xf numFmtId="0" fontId="53" fillId="0" borderId="0" xfId="0" applyFont="1" applyFill="1" applyAlignment="1" applyProtection="1">
      <alignment horizontal="center" vertical="center"/>
    </xf>
    <xf numFmtId="0" fontId="58" fillId="21" borderId="0" xfId="0" applyFont="1" applyFill="1" applyAlignment="1" applyProtection="1">
      <alignment horizontal="left" vertical="center"/>
    </xf>
    <xf numFmtId="0" fontId="59" fillId="22" borderId="10" xfId="0" applyFont="1" applyFill="1" applyBorder="1" applyAlignment="1" applyProtection="1">
      <alignment horizontal="center" wrapText="1"/>
    </xf>
    <xf numFmtId="0" fontId="48" fillId="0" borderId="0" xfId="0" applyFont="1" applyAlignment="1" applyProtection="1">
      <alignment horizontal="left" wrapText="1"/>
    </xf>
    <xf numFmtId="0" fontId="48" fillId="0" borderId="0" xfId="0" applyFont="1" applyAlignment="1" applyProtection="1">
      <alignment horizontal="left" vertical="center" wrapText="1"/>
    </xf>
    <xf numFmtId="0" fontId="48" fillId="22" borderId="0" xfId="0" applyFont="1" applyFill="1" applyBorder="1" applyAlignment="1" applyProtection="1">
      <alignment horizontal="left" wrapText="1"/>
    </xf>
    <xf numFmtId="0" fontId="46" fillId="0" borderId="0" xfId="0" applyFont="1" applyAlignment="1" applyProtection="1">
      <alignment horizontal="center"/>
    </xf>
    <xf numFmtId="0" fontId="60" fillId="21" borderId="0" xfId="0" applyFont="1" applyFill="1" applyAlignment="1" applyProtection="1">
      <alignment vertical="center"/>
    </xf>
    <xf numFmtId="0" fontId="61" fillId="21" borderId="0" xfId="0" applyFont="1" applyFill="1" applyAlignment="1" applyProtection="1">
      <alignment vertical="center"/>
    </xf>
    <xf numFmtId="0" fontId="62" fillId="21" borderId="0" xfId="0" applyFont="1" applyFill="1" applyAlignment="1" applyProtection="1">
      <alignment vertical="center"/>
      <protection locked="0"/>
    </xf>
    <xf numFmtId="0" fontId="0" fillId="20" borderId="0" xfId="0" applyFill="1" applyProtection="1"/>
    <xf numFmtId="0" fontId="0" fillId="0" borderId="0" xfId="0" applyFill="1" applyBorder="1" applyAlignment="1" applyProtection="1">
      <alignment horizontal="center"/>
    </xf>
    <xf numFmtId="0" fontId="0" fillId="0" borderId="0" xfId="0" applyFill="1" applyBorder="1" applyProtection="1"/>
    <xf numFmtId="0" fontId="0" fillId="0" borderId="0" xfId="0" applyBorder="1" applyProtection="1"/>
    <xf numFmtId="0" fontId="63" fillId="23" borderId="0" xfId="0" applyFont="1" applyFill="1" applyAlignment="1" applyProtection="1">
      <alignment horizontal="center" wrapText="1"/>
    </xf>
    <xf numFmtId="0" fontId="64" fillId="20" borderId="10" xfId="0" applyFont="1" applyFill="1" applyBorder="1" applyAlignment="1" applyProtection="1">
      <alignment horizontal="center" wrapText="1"/>
    </xf>
    <xf numFmtId="0" fontId="64" fillId="20" borderId="0" xfId="0" applyFont="1" applyFill="1" applyBorder="1" applyAlignment="1" applyProtection="1">
      <alignment horizontal="center" wrapText="1"/>
    </xf>
    <xf numFmtId="0" fontId="0" fillId="0" borderId="0" xfId="0" applyFont="1" applyFill="1" applyProtection="1"/>
    <xf numFmtId="0" fontId="0" fillId="0" borderId="0" xfId="0" applyAlignment="1" applyProtection="1">
      <alignment wrapText="1"/>
      <protection locked="0"/>
    </xf>
    <xf numFmtId="0" fontId="65" fillId="20" borderId="0" xfId="0" applyFont="1" applyFill="1" applyBorder="1" applyAlignment="1" applyProtection="1">
      <alignment horizontal="center"/>
    </xf>
    <xf numFmtId="0" fontId="51" fillId="20" borderId="15" xfId="0" applyFont="1" applyFill="1" applyBorder="1" applyAlignment="1" applyProtection="1">
      <alignment horizontal="left" vertical="center"/>
    </xf>
    <xf numFmtId="0" fontId="51" fillId="20" borderId="0" xfId="0" applyFont="1" applyFill="1" applyBorder="1" applyAlignment="1" applyProtection="1">
      <alignment horizontal="left" vertical="center"/>
    </xf>
    <xf numFmtId="41" fontId="48" fillId="24" borderId="0" xfId="331" applyNumberFormat="1" applyFont="1" applyFill="1" applyAlignment="1" applyProtection="1">
      <alignment wrapText="1"/>
    </xf>
    <xf numFmtId="0" fontId="0" fillId="0" borderId="0" xfId="0" applyFill="1" applyAlignment="1" applyProtection="1">
      <alignment wrapText="1"/>
      <protection locked="0"/>
    </xf>
    <xf numFmtId="0" fontId="52" fillId="20" borderId="15" xfId="0" applyNumberFormat="1" applyFont="1" applyFill="1" applyBorder="1" applyAlignment="1" applyProtection="1">
      <alignment horizontal="center"/>
    </xf>
    <xf numFmtId="38" fontId="0" fillId="0" borderId="0" xfId="0" applyNumberFormat="1" applyProtection="1"/>
    <xf numFmtId="0" fontId="0" fillId="0" borderId="0" xfId="0"/>
    <xf numFmtId="0" fontId="0" fillId="0" borderId="0" xfId="0" applyNumberFormat="1" applyFont="1" applyAlignment="1" applyProtection="1">
      <alignment horizontal="center" vertical="center"/>
    </xf>
    <xf numFmtId="164" fontId="0" fillId="0" borderId="0" xfId="0" applyNumberFormat="1" applyFill="1" applyAlignment="1" applyProtection="1">
      <alignment wrapText="1"/>
      <protection locked="0"/>
    </xf>
    <xf numFmtId="41" fontId="48" fillId="0" borderId="0" xfId="331" applyNumberFormat="1" applyFont="1" applyFill="1" applyAlignment="1" applyProtection="1">
      <alignment vertical="center" wrapText="1"/>
    </xf>
    <xf numFmtId="0" fontId="0" fillId="0" borderId="16" xfId="0" applyFont="1" applyFill="1" applyBorder="1" applyAlignment="1" applyProtection="1">
      <alignment vertical="center" wrapText="1"/>
    </xf>
    <xf numFmtId="0" fontId="0" fillId="21" borderId="0" xfId="0" applyFont="1" applyFill="1" applyBorder="1" applyAlignment="1" applyProtection="1">
      <alignment vertical="center"/>
    </xf>
    <xf numFmtId="0" fontId="0" fillId="21" borderId="0" xfId="0" applyFill="1" applyBorder="1" applyAlignment="1" applyProtection="1">
      <alignment vertical="center"/>
    </xf>
    <xf numFmtId="0" fontId="0" fillId="21" borderId="0" xfId="0" applyFill="1" applyBorder="1" applyProtection="1"/>
    <xf numFmtId="0" fontId="66" fillId="22" borderId="17" xfId="0" applyFont="1" applyFill="1" applyBorder="1" applyAlignment="1" applyProtection="1">
      <alignment horizontal="center" vertical="center" wrapText="1"/>
    </xf>
    <xf numFmtId="0" fontId="0" fillId="21" borderId="18" xfId="0" applyFill="1" applyBorder="1" applyAlignment="1" applyProtection="1">
      <alignment vertical="center"/>
    </xf>
    <xf numFmtId="0" fontId="0" fillId="21" borderId="19" xfId="0" applyFill="1" applyBorder="1" applyAlignment="1" applyProtection="1">
      <alignment vertical="center"/>
    </xf>
    <xf numFmtId="164" fontId="67" fillId="0" borderId="20" xfId="331" applyNumberFormat="1" applyFont="1" applyFill="1" applyBorder="1" applyAlignment="1" applyProtection="1">
      <alignment horizontal="center" vertical="center" wrapText="1"/>
    </xf>
    <xf numFmtId="0" fontId="0" fillId="21" borderId="21" xfId="0" applyFill="1" applyBorder="1" applyAlignment="1" applyProtection="1">
      <alignment vertical="center"/>
    </xf>
    <xf numFmtId="0" fontId="0" fillId="0" borderId="21" xfId="0" applyNumberFormat="1" applyFill="1" applyBorder="1" applyAlignment="1" applyProtection="1">
      <alignment horizontal="left" vertical="center" wrapText="1"/>
    </xf>
    <xf numFmtId="0" fontId="0" fillId="21" borderId="16" xfId="0" applyFill="1" applyBorder="1" applyAlignment="1" applyProtection="1">
      <alignment vertical="center"/>
      <protection locked="0"/>
    </xf>
    <xf numFmtId="0" fontId="67" fillId="0" borderId="16" xfId="331" applyNumberFormat="1" applyFont="1" applyFill="1" applyBorder="1" applyAlignment="1" applyProtection="1">
      <alignment horizontal="center" vertical="center" wrapText="1"/>
    </xf>
    <xf numFmtId="164" fontId="67" fillId="0" borderId="16" xfId="331" applyNumberFormat="1" applyFont="1" applyFill="1" applyBorder="1" applyAlignment="1" applyProtection="1">
      <alignment horizontal="center" vertical="center" wrapText="1"/>
    </xf>
    <xf numFmtId="164" fontId="67" fillId="25" borderId="16" xfId="331" applyNumberFormat="1" applyFont="1" applyFill="1" applyBorder="1" applyAlignment="1" applyProtection="1">
      <alignment horizontal="center" vertical="center" wrapText="1"/>
      <protection locked="0"/>
    </xf>
    <xf numFmtId="0" fontId="47" fillId="22" borderId="0" xfId="0" applyFont="1" applyFill="1" applyBorder="1" applyAlignment="1" applyProtection="1">
      <alignment horizontal="center" vertical="center" wrapText="1"/>
    </xf>
    <xf numFmtId="0" fontId="0" fillId="21" borderId="21" xfId="0" applyFill="1" applyBorder="1" applyAlignment="1" applyProtection="1">
      <alignment vertical="center"/>
      <protection locked="0"/>
    </xf>
    <xf numFmtId="0" fontId="51" fillId="0" borderId="22" xfId="0" applyFont="1" applyBorder="1" applyAlignment="1" applyProtection="1">
      <alignment horizontal="center" vertical="center"/>
    </xf>
    <xf numFmtId="0" fontId="64" fillId="20" borderId="10" xfId="0" applyFont="1" applyFill="1" applyBorder="1" applyAlignment="1" applyProtection="1">
      <alignment horizontal="center" vertical="center" wrapText="1"/>
    </xf>
    <xf numFmtId="164" fontId="42" fillId="0" borderId="19" xfId="331" applyNumberFormat="1" applyFont="1" applyBorder="1" applyAlignment="1" applyProtection="1">
      <alignment vertical="center"/>
    </xf>
    <xf numFmtId="0" fontId="0" fillId="0" borderId="16" xfId="0" applyNumberFormat="1" applyFont="1" applyFill="1" applyBorder="1" applyAlignment="1" applyProtection="1">
      <alignment horizontal="left" vertical="center" wrapText="1"/>
    </xf>
    <xf numFmtId="0" fontId="63" fillId="23" borderId="0" xfId="0" applyFont="1" applyFill="1" applyAlignment="1" applyProtection="1">
      <alignment horizontal="center" vertical="center"/>
    </xf>
    <xf numFmtId="0" fontId="0" fillId="21" borderId="16" xfId="0" applyFill="1" applyBorder="1" applyAlignment="1" applyProtection="1">
      <alignment vertical="center"/>
    </xf>
    <xf numFmtId="0" fontId="0" fillId="0" borderId="16" xfId="0" applyNumberFormat="1" applyFill="1" applyBorder="1" applyAlignment="1" applyProtection="1">
      <alignment horizontal="left" vertical="center" wrapText="1"/>
    </xf>
    <xf numFmtId="0" fontId="0" fillId="0" borderId="0" xfId="0" applyProtection="1"/>
    <xf numFmtId="0" fontId="0" fillId="0" borderId="23" xfId="0" applyNumberFormat="1" applyFill="1" applyBorder="1" applyAlignment="1" applyProtection="1">
      <alignment horizontal="left" vertical="center" wrapText="1"/>
    </xf>
    <xf numFmtId="0" fontId="0" fillId="0" borderId="0" xfId="0" applyAlignment="1" applyProtection="1">
      <alignment vertical="center" wrapText="1"/>
    </xf>
    <xf numFmtId="0" fontId="0" fillId="0" borderId="0" xfId="0" applyAlignment="1" applyProtection="1">
      <alignment horizontal="center" vertical="center"/>
    </xf>
    <xf numFmtId="0" fontId="47" fillId="20" borderId="0" xfId="0" applyFont="1" applyFill="1" applyBorder="1" applyAlignment="1" applyProtection="1">
      <alignment horizontal="center" vertical="center" wrapText="1"/>
    </xf>
    <xf numFmtId="0" fontId="0" fillId="0" borderId="0" xfId="0" applyNumberFormat="1" applyFill="1" applyAlignment="1" applyProtection="1">
      <alignment horizontal="left" vertical="center" wrapText="1"/>
    </xf>
    <xf numFmtId="0" fontId="67" fillId="0" borderId="0" xfId="0" applyFont="1" applyProtection="1"/>
    <xf numFmtId="0" fontId="68" fillId="20" borderId="10" xfId="0" applyFont="1" applyFill="1" applyBorder="1" applyAlignment="1" applyProtection="1">
      <alignment horizontal="center" vertical="center" wrapText="1"/>
    </xf>
    <xf numFmtId="0" fontId="68" fillId="20" borderId="0" xfId="0" applyFont="1" applyFill="1" applyBorder="1" applyAlignment="1" applyProtection="1">
      <alignment horizontal="center" vertical="center" wrapText="1"/>
    </xf>
    <xf numFmtId="0" fontId="67" fillId="0" borderId="16" xfId="0" applyNumberFormat="1" applyFont="1" applyFill="1" applyBorder="1" applyAlignment="1" applyProtection="1">
      <alignment horizontal="left" vertical="center" wrapText="1"/>
    </xf>
    <xf numFmtId="0" fontId="67" fillId="0" borderId="23" xfId="0" applyNumberFormat="1" applyFont="1" applyFill="1" applyBorder="1" applyAlignment="1" applyProtection="1">
      <alignment horizontal="left" vertical="center" wrapText="1"/>
    </xf>
    <xf numFmtId="0" fontId="68" fillId="0" borderId="22" xfId="0" applyFont="1" applyBorder="1" applyAlignment="1" applyProtection="1">
      <alignment horizontal="center" vertical="center"/>
    </xf>
    <xf numFmtId="0" fontId="68" fillId="0" borderId="0" xfId="0" applyFont="1" applyAlignment="1" applyProtection="1">
      <alignment horizontal="center" vertical="center"/>
    </xf>
    <xf numFmtId="49" fontId="46" fillId="0" borderId="0" xfId="0" applyNumberFormat="1" applyFont="1" applyFill="1" applyAlignment="1" applyProtection="1">
      <alignment horizontal="center" vertical="center"/>
    </xf>
    <xf numFmtId="0" fontId="0" fillId="0" borderId="0" xfId="0" applyFont="1" applyFill="1" applyAlignment="1" applyProtection="1">
      <alignment vertical="center" wrapText="1"/>
    </xf>
    <xf numFmtId="0" fontId="0" fillId="0" borderId="16" xfId="0" applyNumberFormat="1" applyFill="1" applyBorder="1" applyAlignment="1" applyProtection="1">
      <alignment horizontal="left" vertical="center" wrapText="1"/>
    </xf>
    <xf numFmtId="164" fontId="69" fillId="25" borderId="15" xfId="331" applyNumberFormat="1" applyFont="1" applyFill="1" applyBorder="1" applyAlignment="1" applyProtection="1">
      <alignment horizontal="center" wrapText="1"/>
      <protection locked="0"/>
    </xf>
    <xf numFmtId="43" fontId="67" fillId="25" borderId="16" xfId="331" applyFont="1" applyFill="1" applyBorder="1" applyAlignment="1" applyProtection="1">
      <alignment horizontal="center" vertical="center" wrapText="1"/>
      <protection locked="0"/>
    </xf>
    <xf numFmtId="43" fontId="67" fillId="0" borderId="16" xfId="331" applyFont="1" applyFill="1" applyBorder="1" applyAlignment="1" applyProtection="1">
      <alignment horizontal="center" vertical="center" wrapText="1"/>
    </xf>
    <xf numFmtId="0" fontId="64" fillId="20" borderId="24" xfId="0" applyFont="1" applyFill="1" applyBorder="1" applyAlignment="1" applyProtection="1">
      <alignment horizontal="center" wrapText="1"/>
    </xf>
    <xf numFmtId="0" fontId="47" fillId="0" borderId="0" xfId="0" applyFont="1" applyFill="1" applyBorder="1" applyAlignment="1" applyProtection="1">
      <alignment horizontal="center"/>
    </xf>
    <xf numFmtId="0" fontId="0" fillId="0" borderId="25" xfId="0" applyNumberFormat="1" applyFill="1" applyBorder="1" applyAlignment="1" applyProtection="1">
      <alignment horizontal="left" vertical="center" wrapText="1"/>
    </xf>
    <xf numFmtId="164" fontId="63" fillId="23" borderId="0" xfId="331" applyNumberFormat="1" applyFont="1" applyFill="1" applyAlignment="1" applyProtection="1">
      <alignment horizontal="center"/>
    </xf>
    <xf numFmtId="164" fontId="42" fillId="0" borderId="0" xfId="331" applyNumberFormat="1" applyFont="1" applyAlignment="1" applyProtection="1">
      <alignment vertical="center"/>
    </xf>
    <xf numFmtId="164" fontId="66" fillId="22" borderId="10" xfId="331" applyNumberFormat="1" applyFont="1" applyFill="1" applyBorder="1" applyAlignment="1" applyProtection="1">
      <alignment horizontal="center" wrapText="1"/>
    </xf>
    <xf numFmtId="43" fontId="67" fillId="21" borderId="16" xfId="331" applyFont="1" applyFill="1" applyBorder="1" applyAlignment="1" applyProtection="1">
      <alignment horizontal="center" vertical="center" wrapText="1"/>
    </xf>
    <xf numFmtId="164" fontId="47" fillId="22" borderId="0" xfId="331" applyNumberFormat="1" applyFont="1" applyFill="1" applyBorder="1" applyAlignment="1" applyProtection="1">
      <alignment horizontal="center" wrapText="1"/>
    </xf>
    <xf numFmtId="164" fontId="42" fillId="0" borderId="20" xfId="331" applyNumberFormat="1" applyFont="1" applyBorder="1" applyAlignment="1" applyProtection="1">
      <alignment vertical="center"/>
    </xf>
    <xf numFmtId="164" fontId="42" fillId="0" borderId="0" xfId="331" applyNumberFormat="1" applyFont="1" applyProtection="1"/>
    <xf numFmtId="39" fontId="0" fillId="0" borderId="0" xfId="0" applyNumberFormat="1" applyProtection="1"/>
    <xf numFmtId="39" fontId="46" fillId="0" borderId="0" xfId="0" applyNumberFormat="1" applyFont="1" applyAlignment="1" applyProtection="1">
      <alignment horizontal="center"/>
    </xf>
    <xf numFmtId="39" fontId="47" fillId="20" borderId="0" xfId="0" applyNumberFormat="1" applyFont="1" applyFill="1" applyBorder="1" applyAlignment="1" applyProtection="1">
      <alignment horizontal="center" wrapText="1"/>
    </xf>
    <xf numFmtId="39" fontId="67" fillId="0" borderId="19" xfId="331" applyNumberFormat="1" applyFont="1" applyFill="1" applyBorder="1" applyAlignment="1" applyProtection="1">
      <alignment horizontal="center" vertical="center" wrapText="1"/>
    </xf>
    <xf numFmtId="39" fontId="0" fillId="21" borderId="19" xfId="0" applyNumberFormat="1" applyFill="1" applyBorder="1" applyAlignment="1" applyProtection="1">
      <alignment vertical="center"/>
    </xf>
    <xf numFmtId="39" fontId="0" fillId="21" borderId="18" xfId="0" applyNumberFormat="1" applyFill="1" applyBorder="1" applyAlignment="1" applyProtection="1">
      <alignment vertical="center"/>
    </xf>
    <xf numFmtId="39" fontId="0" fillId="0" borderId="0" xfId="0" applyNumberFormat="1" applyAlignment="1" applyProtection="1">
      <alignment vertical="center"/>
    </xf>
    <xf numFmtId="39" fontId="0" fillId="0" borderId="0" xfId="0" applyNumberFormat="1" applyFill="1" applyBorder="1" applyAlignment="1" applyProtection="1">
      <alignment horizontal="left" vertical="center" wrapText="1"/>
    </xf>
    <xf numFmtId="39" fontId="46" fillId="0" borderId="19" xfId="331" applyNumberFormat="1" applyFont="1" applyFill="1" applyBorder="1" applyAlignment="1" applyProtection="1">
      <alignment horizontal="center" vertical="center" wrapText="1"/>
    </xf>
    <xf numFmtId="39" fontId="70" fillId="0" borderId="19" xfId="331" applyNumberFormat="1" applyFont="1" applyFill="1" applyBorder="1" applyAlignment="1" applyProtection="1">
      <alignment horizontal="center" vertical="center" wrapText="1"/>
    </xf>
    <xf numFmtId="0" fontId="47" fillId="0" borderId="0" xfId="0" applyFont="1" applyFill="1" applyAlignment="1" applyProtection="1">
      <alignment vertical="center" wrapText="1"/>
    </xf>
    <xf numFmtId="0" fontId="71" fillId="0" borderId="0" xfId="0" applyFont="1" applyProtection="1"/>
    <xf numFmtId="43" fontId="42" fillId="0" borderId="0" xfId="331" applyFont="1" applyAlignment="1" applyProtection="1">
      <alignment vertical="center"/>
    </xf>
    <xf numFmtId="41" fontId="72" fillId="0" borderId="0" xfId="0" applyNumberFormat="1" applyFont="1" applyFill="1" applyAlignment="1" applyProtection="1">
      <alignment wrapText="1"/>
    </xf>
    <xf numFmtId="38" fontId="0" fillId="0" borderId="0" xfId="0" applyNumberFormat="1" applyFill="1" applyAlignment="1" applyProtection="1">
      <alignment wrapText="1"/>
      <protection locked="0"/>
    </xf>
    <xf numFmtId="39" fontId="64" fillId="26" borderId="0" xfId="0" applyNumberFormat="1" applyFont="1" applyFill="1" applyBorder="1" applyAlignment="1" applyProtection="1">
      <alignment horizontal="center" wrapText="1"/>
    </xf>
    <xf numFmtId="0" fontId="66" fillId="0" borderId="0" xfId="0" applyFont="1" applyAlignment="1" applyProtection="1">
      <alignment horizontal="center" vertical="center" wrapText="1"/>
    </xf>
    <xf numFmtId="0" fontId="0" fillId="0" borderId="0" xfId="0" applyFill="1" applyAlignment="1" applyProtection="1">
      <alignment horizontal="center" vertical="center"/>
    </xf>
    <xf numFmtId="0" fontId="71" fillId="0" borderId="0" xfId="0" applyFont="1" applyAlignment="1" applyProtection="1">
      <alignment horizontal="center" vertical="center"/>
    </xf>
    <xf numFmtId="0" fontId="46" fillId="20" borderId="0" xfId="0" applyFont="1" applyFill="1" applyProtection="1"/>
    <xf numFmtId="0" fontId="0" fillId="20" borderId="0" xfId="0" applyFill="1" applyAlignment="1" applyProtection="1">
      <alignment wrapText="1"/>
    </xf>
    <xf numFmtId="0" fontId="0" fillId="21" borderId="0" xfId="0" applyFill="1" applyBorder="1" applyAlignment="1" applyProtection="1">
      <alignment vertical="center"/>
    </xf>
    <xf numFmtId="0" fontId="46" fillId="0" borderId="23" xfId="0" applyNumberFormat="1" applyFont="1" applyFill="1" applyBorder="1" applyAlignment="1" applyProtection="1">
      <alignment horizontal="center" vertical="center"/>
    </xf>
    <xf numFmtId="0" fontId="0" fillId="0" borderId="16" xfId="0" applyNumberFormat="1" applyFill="1" applyBorder="1" applyAlignment="1" applyProtection="1">
      <alignment horizontal="left" vertical="center" wrapText="1"/>
    </xf>
    <xf numFmtId="0" fontId="0" fillId="0" borderId="23" xfId="0" applyNumberFormat="1" applyFill="1" applyBorder="1" applyAlignment="1" applyProtection="1">
      <alignment horizontal="left" vertical="center" wrapText="1"/>
    </xf>
    <xf numFmtId="0" fontId="0" fillId="0" borderId="0" xfId="0" applyAlignment="1" applyProtection="1">
      <alignment horizontal="center" vertical="center"/>
    </xf>
    <xf numFmtId="164" fontId="46" fillId="24" borderId="0" xfId="331" applyNumberFormat="1" applyFont="1" applyFill="1" applyAlignment="1" applyProtection="1">
      <alignment vertical="center"/>
      <protection locked="0"/>
    </xf>
    <xf numFmtId="164" fontId="42" fillId="0" borderId="20" xfId="331" applyNumberFormat="1" applyFont="1" applyFill="1" applyBorder="1" applyAlignment="1" applyProtection="1">
      <alignment vertical="center"/>
    </xf>
    <xf numFmtId="0" fontId="53" fillId="24" borderId="0" xfId="0" applyFont="1" applyFill="1" applyAlignment="1" applyProtection="1">
      <alignment vertical="center"/>
    </xf>
    <xf numFmtId="0" fontId="51" fillId="24" borderId="0" xfId="0" applyFont="1" applyFill="1" applyAlignment="1" applyProtection="1">
      <alignment vertical="center"/>
    </xf>
    <xf numFmtId="0" fontId="47" fillId="24" borderId="0" xfId="0" applyFont="1" applyFill="1" applyAlignment="1" applyProtection="1">
      <alignment vertical="center"/>
    </xf>
    <xf numFmtId="0" fontId="0" fillId="0" borderId="0" xfId="0" applyNumberFormat="1" applyFont="1" applyAlignment="1" applyProtection="1">
      <alignment horizontal="center" vertical="center"/>
    </xf>
    <xf numFmtId="0" fontId="0" fillId="0" borderId="0" xfId="0" applyProtection="1"/>
    <xf numFmtId="0" fontId="0" fillId="0" borderId="0" xfId="0" applyFill="1" applyProtection="1"/>
    <xf numFmtId="166" fontId="48" fillId="0" borderId="0" xfId="0" applyNumberFormat="1" applyFont="1" applyAlignment="1">
      <alignment horizontal="left" vertical="center" wrapText="1"/>
    </xf>
    <xf numFmtId="0" fontId="0" fillId="0" borderId="0" xfId="0" applyNumberFormat="1" applyAlignment="1">
      <alignment horizontal="left"/>
    </xf>
    <xf numFmtId="0" fontId="73" fillId="0" borderId="0" xfId="0" applyFont="1" applyFill="1" applyAlignment="1" applyProtection="1">
      <alignment horizontal="right"/>
    </xf>
    <xf numFmtId="40" fontId="0" fillId="0" borderId="0" xfId="0" applyNumberFormat="1" applyFill="1" applyBorder="1" applyProtection="1"/>
    <xf numFmtId="40" fontId="43" fillId="0" borderId="0" xfId="0" applyNumberFormat="1" applyFont="1" applyFill="1" applyBorder="1" applyProtection="1"/>
    <xf numFmtId="166" fontId="0" fillId="0" borderId="0" xfId="0" applyNumberFormat="1" applyFill="1" applyBorder="1" applyProtection="1"/>
    <xf numFmtId="166" fontId="52" fillId="20" borderId="15" xfId="0" applyNumberFormat="1" applyFont="1" applyFill="1" applyBorder="1" applyProtection="1"/>
    <xf numFmtId="0" fontId="65" fillId="20" borderId="10" xfId="0" applyFont="1" applyFill="1" applyBorder="1" applyAlignment="1" applyProtection="1">
      <alignment horizontal="center" wrapText="1"/>
    </xf>
    <xf numFmtId="38" fontId="74" fillId="24" borderId="0" xfId="331" applyNumberFormat="1" applyFont="1" applyFill="1" applyAlignment="1" applyProtection="1">
      <alignment horizontal="center" vertical="center" wrapText="1"/>
    </xf>
    <xf numFmtId="0" fontId="0" fillId="0" borderId="0" xfId="0" applyFill="1" applyProtection="1">
      <protection locked="0"/>
    </xf>
    <xf numFmtId="0" fontId="48" fillId="0" borderId="0" xfId="0" applyFont="1" applyFill="1" applyAlignment="1" applyProtection="1">
      <alignment wrapText="1"/>
      <protection locked="0"/>
    </xf>
    <xf numFmtId="0" fontId="75" fillId="0" borderId="0" xfId="0" applyFont="1" applyFill="1" applyAlignment="1" applyProtection="1">
      <alignment wrapText="1"/>
      <protection locked="0"/>
    </xf>
    <xf numFmtId="0" fontId="76" fillId="0" borderId="0" xfId="0" applyFont="1" applyAlignment="1" applyProtection="1">
      <alignment wrapText="1"/>
      <protection locked="0"/>
    </xf>
    <xf numFmtId="0" fontId="0" fillId="0" borderId="0" xfId="0" applyFont="1" applyFill="1" applyProtection="1">
      <protection locked="0"/>
    </xf>
    <xf numFmtId="164" fontId="46" fillId="25" borderId="0" xfId="331" applyNumberFormat="1" applyFont="1" applyFill="1" applyAlignment="1" applyProtection="1">
      <alignment horizontal="center"/>
      <protection locked="0"/>
    </xf>
    <xf numFmtId="164" fontId="42" fillId="24" borderId="0" xfId="331" applyNumberFormat="1" applyFont="1" applyFill="1" applyAlignment="1" applyProtection="1">
      <alignment horizontal="center"/>
    </xf>
    <xf numFmtId="0" fontId="0" fillId="0" borderId="0" xfId="0" applyAlignment="1" applyProtection="1">
      <alignment horizontal="center" vertical="center" wrapText="1"/>
    </xf>
    <xf numFmtId="0" fontId="0" fillId="0" borderId="0" xfId="0"/>
    <xf numFmtId="0" fontId="77" fillId="0" borderId="19" xfId="331" applyNumberFormat="1" applyFont="1" applyBorder="1" applyAlignment="1" applyProtection="1">
      <alignment vertical="center"/>
    </xf>
    <xf numFmtId="164" fontId="42" fillId="0" borderId="19" xfId="331" applyNumberFormat="1" applyFont="1" applyFill="1" applyBorder="1" applyAlignment="1" applyProtection="1">
      <alignment vertical="center"/>
    </xf>
    <xf numFmtId="0" fontId="85" fillId="0" borderId="0" xfId="433"/>
    <xf numFmtId="0" fontId="79" fillId="0" borderId="0" xfId="0" applyFont="1" applyFill="1" applyAlignment="1" applyProtection="1">
      <alignment horizontal="center" vertical="center" wrapText="1"/>
    </xf>
    <xf numFmtId="0" fontId="78" fillId="0" borderId="0" xfId="552" applyFont="1" applyFill="1" applyAlignment="1">
      <alignment horizontal="left" vertical="center" wrapText="1"/>
    </xf>
    <xf numFmtId="0" fontId="80" fillId="0" borderId="0" xfId="0" applyNumberFormat="1" applyFont="1" applyFill="1" applyAlignment="1" applyProtection="1">
      <alignment horizontal="left" vertical="center" wrapText="1"/>
    </xf>
    <xf numFmtId="0" fontId="81" fillId="0" borderId="0" xfId="552" applyFont="1" applyFill="1" applyAlignment="1">
      <alignment horizontal="left" vertical="center" wrapText="1"/>
    </xf>
    <xf numFmtId="0" fontId="79" fillId="0" borderId="0" xfId="0" applyNumberFormat="1" applyFont="1" applyFill="1" applyAlignment="1" applyProtection="1">
      <alignment horizontal="center" vertical="center"/>
    </xf>
    <xf numFmtId="38" fontId="78" fillId="0" borderId="0" xfId="331" applyNumberFormat="1" applyFont="1" applyFill="1" applyAlignment="1" applyProtection="1">
      <alignment horizontal="center" vertical="center" wrapText="1"/>
    </xf>
    <xf numFmtId="0" fontId="82" fillId="0" borderId="0" xfId="0" applyNumberFormat="1" applyFont="1" applyFill="1" applyAlignment="1" applyProtection="1">
      <alignment horizontal="left" vertical="center" wrapText="1"/>
    </xf>
    <xf numFmtId="0" fontId="79" fillId="0" borderId="0" xfId="0" applyFont="1" applyFill="1" applyAlignment="1" applyProtection="1">
      <alignment vertical="center" wrapText="1"/>
      <protection locked="0"/>
    </xf>
    <xf numFmtId="49" fontId="79" fillId="0" borderId="0" xfId="0" applyNumberFormat="1" applyFont="1" applyFill="1" applyAlignment="1" applyProtection="1">
      <alignment horizontal="center" vertical="center"/>
    </xf>
    <xf numFmtId="0" fontId="82" fillId="0" borderId="0" xfId="0" applyFont="1" applyFill="1" applyBorder="1" applyAlignment="1" applyProtection="1">
      <alignment vertical="center" wrapText="1"/>
    </xf>
    <xf numFmtId="0" fontId="66" fillId="24" borderId="0" xfId="0" applyFont="1" applyFill="1" applyAlignment="1" applyProtection="1">
      <alignment horizontal="left" vertical="center"/>
    </xf>
    <xf numFmtId="0" fontId="79" fillId="24" borderId="0" xfId="0" applyFont="1" applyFill="1" applyAlignment="1" applyProtection="1">
      <alignment horizontal="center" vertical="center"/>
    </xf>
    <xf numFmtId="0" fontId="79" fillId="24" borderId="0" xfId="0" applyNumberFormat="1" applyFont="1" applyFill="1" applyAlignment="1" applyProtection="1">
      <alignment vertical="center" wrapText="1"/>
    </xf>
    <xf numFmtId="164" fontId="79" fillId="24" borderId="0" xfId="331" applyNumberFormat="1" applyFont="1" applyFill="1" applyAlignment="1" applyProtection="1">
      <alignment vertical="center"/>
    </xf>
    <xf numFmtId="0" fontId="78" fillId="0" borderId="0" xfId="0" applyFont="1" applyFill="1" applyAlignment="1" applyProtection="1">
      <alignment horizontal="center" vertical="center" wrapText="1"/>
    </xf>
    <xf numFmtId="0" fontId="82" fillId="0" borderId="0" xfId="0" applyNumberFormat="1" applyFont="1" applyFill="1" applyAlignment="1" applyProtection="1">
      <alignment vertical="center" wrapText="1"/>
    </xf>
    <xf numFmtId="0" fontId="79" fillId="0" borderId="0" xfId="0" applyNumberFormat="1" applyFont="1" applyFill="1" applyAlignment="1" applyProtection="1">
      <alignment horizontal="left" vertical="center" wrapText="1"/>
    </xf>
    <xf numFmtId="0" fontId="79" fillId="0" borderId="0" xfId="0" applyFont="1" applyFill="1" applyBorder="1" applyAlignment="1" applyProtection="1">
      <alignment vertical="center" wrapText="1"/>
    </xf>
    <xf numFmtId="0" fontId="79" fillId="0" borderId="0" xfId="0" applyNumberFormat="1" applyFont="1" applyAlignment="1" applyProtection="1">
      <alignment horizontal="center" vertical="center"/>
    </xf>
    <xf numFmtId="164" fontId="79" fillId="24" borderId="0" xfId="331" applyNumberFormat="1" applyFont="1" applyFill="1" applyProtection="1"/>
    <xf numFmtId="0" fontId="79" fillId="0" borderId="0" xfId="0" applyFont="1" applyFill="1" applyAlignment="1" applyProtection="1">
      <alignment vertical="center" wrapText="1"/>
    </xf>
    <xf numFmtId="0" fontId="0" fillId="0" borderId="16" xfId="0" applyFont="1" applyFill="1" applyBorder="1" applyAlignment="1">
      <alignment vertical="center" wrapText="1"/>
    </xf>
    <xf numFmtId="164" fontId="42" fillId="0" borderId="19" xfId="331" applyNumberFormat="1" applyFont="1" applyFill="1" applyBorder="1" applyAlignment="1" applyProtection="1">
      <alignment vertical="center" wrapText="1"/>
    </xf>
    <xf numFmtId="0" fontId="0" fillId="0" borderId="0" xfId="0" applyFont="1" applyFill="1" applyBorder="1" applyAlignment="1" applyProtection="1">
      <alignment vertical="center" wrapText="1"/>
    </xf>
    <xf numFmtId="166" fontId="48" fillId="0" borderId="0" xfId="0" applyNumberFormat="1" applyFont="1" applyAlignment="1" applyProtection="1">
      <alignment horizontal="left" vertical="center" wrapText="1"/>
    </xf>
    <xf numFmtId="0" fontId="0" fillId="0" borderId="0" xfId="0" applyNumberFormat="1" applyAlignment="1" applyProtection="1">
      <alignment horizontal="left"/>
    </xf>
    <xf numFmtId="0" fontId="0" fillId="0" borderId="0" xfId="0" applyProtection="1"/>
    <xf numFmtId="0" fontId="0" fillId="0" borderId="0" xfId="0" applyProtection="1">
      <protection locked="0"/>
    </xf>
    <xf numFmtId="0" fontId="0" fillId="0" borderId="16" xfId="0" applyNumberFormat="1" applyFill="1" applyBorder="1" applyAlignment="1" applyProtection="1">
      <alignment horizontal="left" vertical="center" wrapText="1"/>
    </xf>
    <xf numFmtId="0" fontId="0" fillId="0" borderId="23" xfId="0" applyNumberFormat="1" applyFill="1" applyBorder="1" applyAlignment="1" applyProtection="1">
      <alignment horizontal="left" vertical="center" wrapText="1"/>
    </xf>
    <xf numFmtId="164" fontId="46" fillId="25" borderId="0" xfId="331" applyNumberFormat="1" applyFont="1" applyFill="1" applyAlignment="1" applyProtection="1">
      <alignment horizontal="center" vertical="center"/>
      <protection locked="0"/>
    </xf>
    <xf numFmtId="41" fontId="59" fillId="25" borderId="0" xfId="331" applyNumberFormat="1" applyFont="1" applyFill="1" applyAlignment="1" applyProtection="1">
      <alignment vertical="center" wrapText="1"/>
      <protection locked="0"/>
    </xf>
    <xf numFmtId="164" fontId="78" fillId="21" borderId="0" xfId="331" applyNumberFormat="1" applyFont="1" applyFill="1" applyAlignment="1" applyProtection="1">
      <alignment horizontal="center" vertical="center" wrapText="1"/>
    </xf>
    <xf numFmtId="167" fontId="0" fillId="0" borderId="0" xfId="0" applyNumberFormat="1" applyAlignment="1" applyProtection="1">
      <alignment wrapText="1"/>
      <protection locked="0"/>
    </xf>
    <xf numFmtId="165" fontId="46" fillId="25" borderId="0" xfId="331" applyNumberFormat="1" applyFont="1" applyFill="1" applyAlignment="1" applyProtection="1">
      <alignment horizontal="center"/>
      <protection locked="0"/>
    </xf>
    <xf numFmtId="167" fontId="46" fillId="25" borderId="0" xfId="331" applyNumberFormat="1" applyFont="1" applyFill="1" applyAlignment="1" applyProtection="1">
      <alignment horizontal="right"/>
      <protection locked="0"/>
    </xf>
    <xf numFmtId="165" fontId="67" fillId="0" borderId="16" xfId="331" applyNumberFormat="1" applyFont="1" applyFill="1" applyBorder="1" applyAlignment="1" applyProtection="1">
      <alignment horizontal="center" vertical="center" wrapText="1"/>
    </xf>
    <xf numFmtId="165" fontId="67" fillId="25" borderId="16" xfId="331" applyNumberFormat="1" applyFont="1" applyFill="1" applyBorder="1" applyAlignment="1" applyProtection="1">
      <alignment horizontal="center" vertical="center" wrapText="1"/>
      <protection locked="0"/>
    </xf>
    <xf numFmtId="165" fontId="42" fillId="0" borderId="19" xfId="331" applyNumberFormat="1" applyFont="1" applyBorder="1" applyAlignment="1" applyProtection="1">
      <alignment vertical="center"/>
    </xf>
    <xf numFmtId="0" fontId="0" fillId="27" borderId="0" xfId="0" applyFill="1" applyAlignment="1" applyProtection="1">
      <alignment horizontal="center" vertical="center"/>
    </xf>
    <xf numFmtId="0" fontId="0" fillId="0" borderId="0" xfId="0" applyProtection="1"/>
    <xf numFmtId="0" fontId="46" fillId="0" borderId="0" xfId="0" applyFont="1" applyAlignment="1" applyProtection="1">
      <alignment horizontal="left" vertical="center" wrapText="1"/>
    </xf>
    <xf numFmtId="0" fontId="36" fillId="0" borderId="0" xfId="552" applyFont="1" applyFill="1" applyAlignment="1">
      <alignment horizontal="left" vertical="center" wrapText="1"/>
    </xf>
    <xf numFmtId="41" fontId="72" fillId="0" borderId="0" xfId="0" applyNumberFormat="1" applyFont="1" applyFill="1" applyAlignment="1" applyProtection="1">
      <alignment vertical="center" wrapText="1"/>
    </xf>
    <xf numFmtId="165" fontId="67" fillId="0" borderId="20" xfId="331" applyNumberFormat="1" applyFont="1" applyFill="1" applyBorder="1" applyAlignment="1" applyProtection="1">
      <alignment horizontal="center" vertical="center" wrapText="1"/>
    </xf>
    <xf numFmtId="0" fontId="0" fillId="0" borderId="0" xfId="0" applyAlignment="1">
      <alignment wrapText="1"/>
    </xf>
    <xf numFmtId="3" fontId="0" fillId="0" borderId="0" xfId="0" applyNumberFormat="1"/>
    <xf numFmtId="4" fontId="0" fillId="0" borderId="0" xfId="0" applyNumberFormat="1"/>
    <xf numFmtId="43" fontId="0" fillId="0" borderId="0" xfId="331" applyNumberFormat="1" applyFont="1"/>
    <xf numFmtId="3" fontId="0" fillId="30" borderId="0" xfId="0" applyNumberFormat="1" applyFill="1"/>
    <xf numFmtId="0" fontId="0" fillId="30" borderId="0" xfId="0" applyFill="1"/>
    <xf numFmtId="0" fontId="0" fillId="30" borderId="0" xfId="0" applyFill="1" applyAlignment="1">
      <alignment wrapText="1"/>
    </xf>
    <xf numFmtId="43" fontId="0" fillId="0" borderId="0" xfId="0" applyNumberFormat="1"/>
    <xf numFmtId="0" fontId="40" fillId="24" borderId="0" xfId="0" applyFont="1" applyFill="1" applyAlignment="1" applyProtection="1">
      <alignment horizontal="left" vertical="center"/>
    </xf>
    <xf numFmtId="0" fontId="0" fillId="31" borderId="0" xfId="0" applyFill="1" applyProtection="1"/>
    <xf numFmtId="0" fontId="67" fillId="31" borderId="0" xfId="0" applyFont="1" applyFill="1" applyProtection="1"/>
    <xf numFmtId="0" fontId="0" fillId="31" borderId="0" xfId="0" applyFill="1" applyAlignment="1" applyProtection="1">
      <alignment vertical="center" wrapText="1"/>
    </xf>
    <xf numFmtId="0" fontId="0" fillId="31" borderId="0" xfId="0" applyFill="1" applyAlignment="1" applyProtection="1">
      <alignment vertical="center"/>
      <protection locked="0"/>
    </xf>
    <xf numFmtId="0" fontId="0" fillId="31" borderId="16" xfId="0" applyNumberFormat="1" applyFill="1" applyBorder="1" applyAlignment="1" applyProtection="1">
      <alignment horizontal="left" vertical="center" wrapText="1"/>
    </xf>
    <xf numFmtId="0" fontId="0" fillId="31" borderId="0" xfId="0" applyFill="1" applyAlignment="1" applyProtection="1">
      <alignment vertical="center"/>
    </xf>
    <xf numFmtId="164" fontId="42" fillId="31" borderId="19" xfId="331" applyNumberFormat="1" applyFont="1" applyFill="1" applyBorder="1" applyAlignment="1" applyProtection="1">
      <alignment vertical="center"/>
    </xf>
    <xf numFmtId="38" fontId="0" fillId="0" borderId="0" xfId="0" applyNumberFormat="1" applyFill="1" applyProtection="1"/>
    <xf numFmtId="0" fontId="0" fillId="31" borderId="16" xfId="0" applyNumberFormat="1" applyFont="1" applyFill="1" applyBorder="1" applyAlignment="1" applyProtection="1">
      <alignment horizontal="left" vertical="center" wrapText="1"/>
    </xf>
    <xf numFmtId="164" fontId="91" fillId="31" borderId="26" xfId="1809" applyNumberFormat="1" applyFont="1" applyFill="1" applyBorder="1" applyAlignment="1" applyProtection="1">
      <alignment horizontal="center" vertical="center" wrapText="1"/>
      <protection locked="0"/>
    </xf>
    <xf numFmtId="0" fontId="0" fillId="31" borderId="16" xfId="0" applyNumberFormat="1" applyFont="1" applyFill="1" applyBorder="1" applyAlignment="1" applyProtection="1">
      <alignment horizontal="center" vertical="center" wrapText="1"/>
    </xf>
    <xf numFmtId="164" fontId="67" fillId="31" borderId="16" xfId="331" applyNumberFormat="1" applyFont="1" applyFill="1" applyBorder="1" applyAlignment="1" applyProtection="1">
      <alignment horizontal="center" vertical="center" wrapText="1"/>
    </xf>
    <xf numFmtId="0" fontId="0" fillId="31" borderId="16" xfId="0" applyFont="1" applyFill="1" applyBorder="1" applyAlignment="1" applyProtection="1">
      <alignment vertical="center" wrapText="1"/>
    </xf>
    <xf numFmtId="39" fontId="67" fillId="31" borderId="19" xfId="331" applyNumberFormat="1" applyFont="1" applyFill="1" applyBorder="1" applyAlignment="1" applyProtection="1">
      <alignment horizontal="center" vertical="center" wrapText="1"/>
    </xf>
    <xf numFmtId="0" fontId="46" fillId="31" borderId="23" xfId="0" applyNumberFormat="1" applyFont="1" applyFill="1" applyBorder="1" applyAlignment="1" applyProtection="1">
      <alignment horizontal="center" vertical="center"/>
    </xf>
    <xf numFmtId="164" fontId="67" fillId="31" borderId="20" xfId="331" applyNumberFormat="1" applyFont="1" applyFill="1" applyBorder="1" applyAlignment="1" applyProtection="1">
      <alignment horizontal="center" vertical="center" wrapText="1"/>
    </xf>
    <xf numFmtId="0" fontId="67" fillId="31" borderId="16" xfId="0" applyNumberFormat="1" applyFont="1" applyFill="1" applyBorder="1" applyAlignment="1" applyProtection="1">
      <alignment horizontal="left" vertical="center" wrapText="1"/>
    </xf>
    <xf numFmtId="0" fontId="0" fillId="31" borderId="23" xfId="0" applyNumberFormat="1" applyFill="1" applyBorder="1" applyAlignment="1" applyProtection="1">
      <alignment horizontal="left" vertical="center" wrapText="1"/>
    </xf>
    <xf numFmtId="0" fontId="0" fillId="31" borderId="16" xfId="0" applyNumberFormat="1" applyFont="1" applyFill="1" applyBorder="1" applyAlignment="1" applyProtection="1">
      <alignment horizontal="left" vertical="center" wrapText="1"/>
    </xf>
    <xf numFmtId="0" fontId="0" fillId="31" borderId="16" xfId="0" applyNumberFormat="1" applyFont="1" applyFill="1" applyBorder="1" applyAlignment="1" applyProtection="1">
      <alignment horizontal="center" vertical="center" wrapText="1"/>
    </xf>
    <xf numFmtId="164" fontId="0" fillId="0" borderId="0" xfId="0" applyNumberFormat="1" applyProtection="1"/>
    <xf numFmtId="0" fontId="0" fillId="0" borderId="23" xfId="0" applyNumberFormat="1" applyFont="1" applyFill="1" applyBorder="1" applyAlignment="1" applyProtection="1">
      <alignment horizontal="left" vertical="center" wrapText="1"/>
    </xf>
    <xf numFmtId="0" fontId="0" fillId="0" borderId="10" xfId="0" applyFont="1" applyFill="1" applyBorder="1" applyAlignment="1" applyProtection="1">
      <alignment horizontal="left" vertical="center" wrapText="1"/>
    </xf>
    <xf numFmtId="49" fontId="64" fillId="0" borderId="23" xfId="0" applyNumberFormat="1" applyFont="1" applyFill="1" applyBorder="1" applyAlignment="1" applyProtection="1">
      <alignment horizontal="center" vertical="center"/>
    </xf>
    <xf numFmtId="0" fontId="0" fillId="0" borderId="0" xfId="0" applyFont="1" applyFill="1" applyAlignment="1" applyProtection="1">
      <alignment horizontal="left" vertical="center" wrapText="1"/>
    </xf>
    <xf numFmtId="49" fontId="64" fillId="0" borderId="0" xfId="0" applyNumberFormat="1" applyFont="1" applyFill="1" applyAlignment="1" applyProtection="1">
      <alignment horizontal="center" vertical="center"/>
    </xf>
    <xf numFmtId="0" fontId="0" fillId="0" borderId="0" xfId="0" applyNumberFormat="1" applyFont="1" applyFill="1" applyAlignment="1" applyProtection="1">
      <alignment horizontal="center" vertical="center"/>
    </xf>
    <xf numFmtId="0" fontId="83" fillId="0" borderId="0" xfId="0" applyFont="1" applyFill="1" applyAlignment="1" applyProtection="1">
      <alignment horizontal="center" vertical="center" wrapText="1"/>
    </xf>
    <xf numFmtId="38" fontId="74" fillId="0" borderId="0" xfId="331" applyNumberFormat="1" applyFont="1" applyFill="1" applyAlignment="1" applyProtection="1">
      <alignment horizontal="center" vertical="center" wrapText="1"/>
    </xf>
    <xf numFmtId="0" fontId="0" fillId="0" borderId="0" xfId="0" applyFill="1" applyAlignment="1">
      <alignment vertical="center" wrapText="1"/>
    </xf>
    <xf numFmtId="0" fontId="48" fillId="28" borderId="15" xfId="0" applyFont="1" applyFill="1" applyBorder="1" applyAlignment="1" applyProtection="1">
      <alignment horizontal="center" wrapText="1"/>
      <protection locked="0"/>
    </xf>
    <xf numFmtId="0" fontId="48" fillId="28" borderId="11" xfId="0" applyFont="1" applyFill="1" applyBorder="1" applyAlignment="1" applyProtection="1">
      <alignment horizontal="center" wrapText="1"/>
      <protection locked="0"/>
    </xf>
    <xf numFmtId="0" fontId="83" fillId="20" borderId="13" xfId="0" applyFont="1" applyFill="1" applyBorder="1" applyAlignment="1" applyProtection="1">
      <alignment horizontal="left" vertical="center" wrapText="1"/>
    </xf>
    <xf numFmtId="0" fontId="83" fillId="20" borderId="15" xfId="0" applyFont="1" applyFill="1" applyBorder="1" applyAlignment="1" applyProtection="1">
      <alignment horizontal="left" vertical="center" wrapText="1"/>
    </xf>
  </cellXfs>
  <cellStyles count="4092">
    <cellStyle name="Accent1 - 20%" xfId="1" xr:uid="{00000000-0005-0000-0000-000000000000}"/>
    <cellStyle name="Accent1 - 20% 2" xfId="2" xr:uid="{00000000-0005-0000-0000-000001000000}"/>
    <cellStyle name="Accent1 - 40%" xfId="3" xr:uid="{00000000-0005-0000-0000-000002000000}"/>
    <cellStyle name="Accent1 - 40% 2" xfId="4" xr:uid="{00000000-0005-0000-0000-000003000000}"/>
    <cellStyle name="Accent1 - 60%" xfId="5" xr:uid="{00000000-0005-0000-0000-000004000000}"/>
    <cellStyle name="Accent1 10" xfId="6" xr:uid="{00000000-0005-0000-0000-000005000000}"/>
    <cellStyle name="Accent1 11" xfId="7" xr:uid="{00000000-0005-0000-0000-000006000000}"/>
    <cellStyle name="Accent1 12" xfId="8" xr:uid="{00000000-0005-0000-0000-000007000000}"/>
    <cellStyle name="Accent1 13" xfId="9" xr:uid="{00000000-0005-0000-0000-000008000000}"/>
    <cellStyle name="Accent1 14" xfId="10" xr:uid="{00000000-0005-0000-0000-000009000000}"/>
    <cellStyle name="Accent1 15" xfId="11" xr:uid="{00000000-0005-0000-0000-00000A000000}"/>
    <cellStyle name="Accent1 16" xfId="12" xr:uid="{00000000-0005-0000-0000-00000B000000}"/>
    <cellStyle name="Accent1 17" xfId="13" xr:uid="{00000000-0005-0000-0000-00000C000000}"/>
    <cellStyle name="Accent1 18" xfId="14" xr:uid="{00000000-0005-0000-0000-00000D000000}"/>
    <cellStyle name="Accent1 19" xfId="15" xr:uid="{00000000-0005-0000-0000-00000E000000}"/>
    <cellStyle name="Accent1 2" xfId="16" xr:uid="{00000000-0005-0000-0000-00000F000000}"/>
    <cellStyle name="Accent1 20" xfId="17" xr:uid="{00000000-0005-0000-0000-000010000000}"/>
    <cellStyle name="Accent1 21" xfId="18" xr:uid="{00000000-0005-0000-0000-000011000000}"/>
    <cellStyle name="Accent1 22" xfId="19" xr:uid="{00000000-0005-0000-0000-000012000000}"/>
    <cellStyle name="Accent1 23" xfId="20" xr:uid="{00000000-0005-0000-0000-000013000000}"/>
    <cellStyle name="Accent1 24" xfId="21" xr:uid="{00000000-0005-0000-0000-000014000000}"/>
    <cellStyle name="Accent1 25" xfId="22" xr:uid="{00000000-0005-0000-0000-000015000000}"/>
    <cellStyle name="Accent1 26" xfId="23" xr:uid="{00000000-0005-0000-0000-000016000000}"/>
    <cellStyle name="Accent1 27" xfId="24" xr:uid="{00000000-0005-0000-0000-000017000000}"/>
    <cellStyle name="Accent1 28" xfId="25" xr:uid="{00000000-0005-0000-0000-000018000000}"/>
    <cellStyle name="Accent1 29" xfId="26" xr:uid="{00000000-0005-0000-0000-000019000000}"/>
    <cellStyle name="Accent1 3" xfId="27" xr:uid="{00000000-0005-0000-0000-00001A000000}"/>
    <cellStyle name="Accent1 30" xfId="28" xr:uid="{00000000-0005-0000-0000-00001B000000}"/>
    <cellStyle name="Accent1 31" xfId="29" xr:uid="{00000000-0005-0000-0000-00001C000000}"/>
    <cellStyle name="Accent1 32" xfId="30" xr:uid="{00000000-0005-0000-0000-00001D000000}"/>
    <cellStyle name="Accent1 33" xfId="31" xr:uid="{00000000-0005-0000-0000-00001E000000}"/>
    <cellStyle name="Accent1 34" xfId="32" xr:uid="{00000000-0005-0000-0000-00001F000000}"/>
    <cellStyle name="Accent1 35" xfId="33" xr:uid="{00000000-0005-0000-0000-000020000000}"/>
    <cellStyle name="Accent1 36" xfId="34" xr:uid="{00000000-0005-0000-0000-000021000000}"/>
    <cellStyle name="Accent1 37" xfId="35" xr:uid="{00000000-0005-0000-0000-000022000000}"/>
    <cellStyle name="Accent1 38" xfId="36" xr:uid="{00000000-0005-0000-0000-000023000000}"/>
    <cellStyle name="Accent1 39" xfId="37" xr:uid="{00000000-0005-0000-0000-000024000000}"/>
    <cellStyle name="Accent1 4" xfId="38" xr:uid="{00000000-0005-0000-0000-000025000000}"/>
    <cellStyle name="Accent1 40" xfId="39" xr:uid="{00000000-0005-0000-0000-000026000000}"/>
    <cellStyle name="Accent1 41" xfId="40" xr:uid="{00000000-0005-0000-0000-000027000000}"/>
    <cellStyle name="Accent1 42" xfId="41" xr:uid="{00000000-0005-0000-0000-000028000000}"/>
    <cellStyle name="Accent1 43" xfId="42" xr:uid="{00000000-0005-0000-0000-000029000000}"/>
    <cellStyle name="Accent1 44" xfId="43" xr:uid="{00000000-0005-0000-0000-00002A000000}"/>
    <cellStyle name="Accent1 45" xfId="44" xr:uid="{00000000-0005-0000-0000-00002B000000}"/>
    <cellStyle name="Accent1 46" xfId="45" xr:uid="{00000000-0005-0000-0000-00002C000000}"/>
    <cellStyle name="Accent1 47" xfId="46" xr:uid="{00000000-0005-0000-0000-00002D000000}"/>
    <cellStyle name="Accent1 48" xfId="47" xr:uid="{00000000-0005-0000-0000-00002E000000}"/>
    <cellStyle name="Accent1 49" xfId="48" xr:uid="{00000000-0005-0000-0000-00002F000000}"/>
    <cellStyle name="Accent1 5" xfId="49" xr:uid="{00000000-0005-0000-0000-000030000000}"/>
    <cellStyle name="Accent1 50" xfId="50" xr:uid="{00000000-0005-0000-0000-000031000000}"/>
    <cellStyle name="Accent1 51" xfId="1637" xr:uid="{00000000-0005-0000-0000-000032000000}"/>
    <cellStyle name="Accent1 52" xfId="1638" xr:uid="{00000000-0005-0000-0000-000033000000}"/>
    <cellStyle name="Accent1 53" xfId="1639" xr:uid="{00000000-0005-0000-0000-000034000000}"/>
    <cellStyle name="Accent1 54" xfId="1640" xr:uid="{00000000-0005-0000-0000-000035000000}"/>
    <cellStyle name="Accent1 55" xfId="1641" xr:uid="{00000000-0005-0000-0000-000036000000}"/>
    <cellStyle name="Accent1 56" xfId="1642" xr:uid="{00000000-0005-0000-0000-000037000000}"/>
    <cellStyle name="Accent1 57" xfId="1643" xr:uid="{00000000-0005-0000-0000-000038000000}"/>
    <cellStyle name="Accent1 58" xfId="2408" xr:uid="{00000000-0005-0000-0000-000039000000}"/>
    <cellStyle name="Accent1 59" xfId="2409" xr:uid="{00000000-0005-0000-0000-00003A000000}"/>
    <cellStyle name="Accent1 6" xfId="51" xr:uid="{00000000-0005-0000-0000-000039000000}"/>
    <cellStyle name="Accent1 60" xfId="2410" xr:uid="{00000000-0005-0000-0000-00003C000000}"/>
    <cellStyle name="Accent1 61" xfId="2411" xr:uid="{00000000-0005-0000-0000-00003D000000}"/>
    <cellStyle name="Accent1 62" xfId="2412" xr:uid="{00000000-0005-0000-0000-00003E000000}"/>
    <cellStyle name="Accent1 63" xfId="2413" xr:uid="{00000000-0005-0000-0000-00003F000000}"/>
    <cellStyle name="Accent1 64" xfId="2414" xr:uid="{00000000-0005-0000-0000-000040000000}"/>
    <cellStyle name="Accent1 65" xfId="2415" xr:uid="{00000000-0005-0000-0000-000041000000}"/>
    <cellStyle name="Accent1 66" xfId="2416" xr:uid="{00000000-0005-0000-0000-000042000000}"/>
    <cellStyle name="Accent1 67" xfId="2417" xr:uid="{00000000-0005-0000-0000-000043000000}"/>
    <cellStyle name="Accent1 68" xfId="2418" xr:uid="{00000000-0005-0000-0000-000044000000}"/>
    <cellStyle name="Accent1 7" xfId="52" xr:uid="{00000000-0005-0000-0000-00003A000000}"/>
    <cellStyle name="Accent1 8" xfId="53" xr:uid="{00000000-0005-0000-0000-00003B000000}"/>
    <cellStyle name="Accent1 9" xfId="54" xr:uid="{00000000-0005-0000-0000-00003C000000}"/>
    <cellStyle name="Accent2 - 20%" xfId="55" xr:uid="{00000000-0005-0000-0000-00003D000000}"/>
    <cellStyle name="Accent2 - 20% 2" xfId="56" xr:uid="{00000000-0005-0000-0000-00003E000000}"/>
    <cellStyle name="Accent2 - 40%" xfId="57" xr:uid="{00000000-0005-0000-0000-00003F000000}"/>
    <cellStyle name="Accent2 - 40% 2" xfId="58" xr:uid="{00000000-0005-0000-0000-000040000000}"/>
    <cellStyle name="Accent2 - 60%" xfId="59" xr:uid="{00000000-0005-0000-0000-000041000000}"/>
    <cellStyle name="Accent2 10" xfId="60" xr:uid="{00000000-0005-0000-0000-000042000000}"/>
    <cellStyle name="Accent2 11" xfId="61" xr:uid="{00000000-0005-0000-0000-000043000000}"/>
    <cellStyle name="Accent2 12" xfId="62" xr:uid="{00000000-0005-0000-0000-000044000000}"/>
    <cellStyle name="Accent2 13" xfId="63" xr:uid="{00000000-0005-0000-0000-000045000000}"/>
    <cellStyle name="Accent2 14" xfId="64" xr:uid="{00000000-0005-0000-0000-000046000000}"/>
    <cellStyle name="Accent2 15" xfId="65" xr:uid="{00000000-0005-0000-0000-000047000000}"/>
    <cellStyle name="Accent2 16" xfId="66" xr:uid="{00000000-0005-0000-0000-000048000000}"/>
    <cellStyle name="Accent2 17" xfId="67" xr:uid="{00000000-0005-0000-0000-000049000000}"/>
    <cellStyle name="Accent2 18" xfId="68" xr:uid="{00000000-0005-0000-0000-00004A000000}"/>
    <cellStyle name="Accent2 19" xfId="69" xr:uid="{00000000-0005-0000-0000-00004B000000}"/>
    <cellStyle name="Accent2 2" xfId="70" xr:uid="{00000000-0005-0000-0000-00004C000000}"/>
    <cellStyle name="Accent2 20" xfId="71" xr:uid="{00000000-0005-0000-0000-00004D000000}"/>
    <cellStyle name="Accent2 21" xfId="72" xr:uid="{00000000-0005-0000-0000-00004E000000}"/>
    <cellStyle name="Accent2 22" xfId="73" xr:uid="{00000000-0005-0000-0000-00004F000000}"/>
    <cellStyle name="Accent2 23" xfId="74" xr:uid="{00000000-0005-0000-0000-000050000000}"/>
    <cellStyle name="Accent2 24" xfId="75" xr:uid="{00000000-0005-0000-0000-000051000000}"/>
    <cellStyle name="Accent2 25" xfId="76" xr:uid="{00000000-0005-0000-0000-000052000000}"/>
    <cellStyle name="Accent2 26" xfId="77" xr:uid="{00000000-0005-0000-0000-000053000000}"/>
    <cellStyle name="Accent2 27" xfId="78" xr:uid="{00000000-0005-0000-0000-000054000000}"/>
    <cellStyle name="Accent2 28" xfId="79" xr:uid="{00000000-0005-0000-0000-000055000000}"/>
    <cellStyle name="Accent2 29" xfId="80" xr:uid="{00000000-0005-0000-0000-000056000000}"/>
    <cellStyle name="Accent2 3" xfId="81" xr:uid="{00000000-0005-0000-0000-000057000000}"/>
    <cellStyle name="Accent2 30" xfId="82" xr:uid="{00000000-0005-0000-0000-000058000000}"/>
    <cellStyle name="Accent2 31" xfId="83" xr:uid="{00000000-0005-0000-0000-000059000000}"/>
    <cellStyle name="Accent2 32" xfId="84" xr:uid="{00000000-0005-0000-0000-00005A000000}"/>
    <cellStyle name="Accent2 33" xfId="85" xr:uid="{00000000-0005-0000-0000-00005B000000}"/>
    <cellStyle name="Accent2 34" xfId="86" xr:uid="{00000000-0005-0000-0000-00005C000000}"/>
    <cellStyle name="Accent2 35" xfId="87" xr:uid="{00000000-0005-0000-0000-00005D000000}"/>
    <cellStyle name="Accent2 36" xfId="88" xr:uid="{00000000-0005-0000-0000-00005E000000}"/>
    <cellStyle name="Accent2 37" xfId="89" xr:uid="{00000000-0005-0000-0000-00005F000000}"/>
    <cellStyle name="Accent2 38" xfId="90" xr:uid="{00000000-0005-0000-0000-000060000000}"/>
    <cellStyle name="Accent2 39" xfId="91" xr:uid="{00000000-0005-0000-0000-000061000000}"/>
    <cellStyle name="Accent2 4" xfId="92" xr:uid="{00000000-0005-0000-0000-000062000000}"/>
    <cellStyle name="Accent2 40" xfId="93" xr:uid="{00000000-0005-0000-0000-000063000000}"/>
    <cellStyle name="Accent2 41" xfId="94" xr:uid="{00000000-0005-0000-0000-000064000000}"/>
    <cellStyle name="Accent2 42" xfId="95" xr:uid="{00000000-0005-0000-0000-000065000000}"/>
    <cellStyle name="Accent2 43" xfId="96" xr:uid="{00000000-0005-0000-0000-000066000000}"/>
    <cellStyle name="Accent2 44" xfId="97" xr:uid="{00000000-0005-0000-0000-000067000000}"/>
    <cellStyle name="Accent2 45" xfId="98" xr:uid="{00000000-0005-0000-0000-000068000000}"/>
    <cellStyle name="Accent2 46" xfId="99" xr:uid="{00000000-0005-0000-0000-000069000000}"/>
    <cellStyle name="Accent2 47" xfId="100" xr:uid="{00000000-0005-0000-0000-00006A000000}"/>
    <cellStyle name="Accent2 48" xfId="101" xr:uid="{00000000-0005-0000-0000-00006B000000}"/>
    <cellStyle name="Accent2 49" xfId="102" xr:uid="{00000000-0005-0000-0000-00006C000000}"/>
    <cellStyle name="Accent2 5" xfId="103" xr:uid="{00000000-0005-0000-0000-00006D000000}"/>
    <cellStyle name="Accent2 50" xfId="104" xr:uid="{00000000-0005-0000-0000-00006E000000}"/>
    <cellStyle name="Accent2 51" xfId="1633" xr:uid="{00000000-0005-0000-0000-00006F000000}"/>
    <cellStyle name="Accent2 52" xfId="1604" xr:uid="{00000000-0005-0000-0000-000070000000}"/>
    <cellStyle name="Accent2 53" xfId="1634" xr:uid="{00000000-0005-0000-0000-000071000000}"/>
    <cellStyle name="Accent2 54" xfId="1603" xr:uid="{00000000-0005-0000-0000-000072000000}"/>
    <cellStyle name="Accent2 55" xfId="1635" xr:uid="{00000000-0005-0000-0000-000073000000}"/>
    <cellStyle name="Accent2 56" xfId="1602" xr:uid="{00000000-0005-0000-0000-000074000000}"/>
    <cellStyle name="Accent2 57" xfId="1636" xr:uid="{00000000-0005-0000-0000-000075000000}"/>
    <cellStyle name="Accent2 58" xfId="2419" xr:uid="{00000000-0005-0000-0000-000081000000}"/>
    <cellStyle name="Accent2 59" xfId="2420" xr:uid="{00000000-0005-0000-0000-000082000000}"/>
    <cellStyle name="Accent2 6" xfId="105" xr:uid="{00000000-0005-0000-0000-000076000000}"/>
    <cellStyle name="Accent2 60" xfId="2421" xr:uid="{00000000-0005-0000-0000-000084000000}"/>
    <cellStyle name="Accent2 61" xfId="2422" xr:uid="{00000000-0005-0000-0000-000085000000}"/>
    <cellStyle name="Accent2 62" xfId="2423" xr:uid="{00000000-0005-0000-0000-000086000000}"/>
    <cellStyle name="Accent2 63" xfId="2424" xr:uid="{00000000-0005-0000-0000-000087000000}"/>
    <cellStyle name="Accent2 64" xfId="2425" xr:uid="{00000000-0005-0000-0000-000088000000}"/>
    <cellStyle name="Accent2 65" xfId="2426" xr:uid="{00000000-0005-0000-0000-000089000000}"/>
    <cellStyle name="Accent2 66" xfId="2427" xr:uid="{00000000-0005-0000-0000-00008A000000}"/>
    <cellStyle name="Accent2 67" xfId="2428" xr:uid="{00000000-0005-0000-0000-00008B000000}"/>
    <cellStyle name="Accent2 68" xfId="2429" xr:uid="{00000000-0005-0000-0000-00008C000000}"/>
    <cellStyle name="Accent2 7" xfId="106" xr:uid="{00000000-0005-0000-0000-000077000000}"/>
    <cellStyle name="Accent2 8" xfId="107" xr:uid="{00000000-0005-0000-0000-000078000000}"/>
    <cellStyle name="Accent2 9" xfId="108" xr:uid="{00000000-0005-0000-0000-000079000000}"/>
    <cellStyle name="Accent3 - 20%" xfId="109" xr:uid="{00000000-0005-0000-0000-00007A000000}"/>
    <cellStyle name="Accent3 - 20% 2" xfId="110" xr:uid="{00000000-0005-0000-0000-00007B000000}"/>
    <cellStyle name="Accent3 - 40%" xfId="111" xr:uid="{00000000-0005-0000-0000-00007C000000}"/>
    <cellStyle name="Accent3 - 40% 2" xfId="112" xr:uid="{00000000-0005-0000-0000-00007D000000}"/>
    <cellStyle name="Accent3 - 60%" xfId="113" xr:uid="{00000000-0005-0000-0000-00007E000000}"/>
    <cellStyle name="Accent3 10" xfId="114" xr:uid="{00000000-0005-0000-0000-00007F000000}"/>
    <cellStyle name="Accent3 11" xfId="115" xr:uid="{00000000-0005-0000-0000-000080000000}"/>
    <cellStyle name="Accent3 12" xfId="116" xr:uid="{00000000-0005-0000-0000-000081000000}"/>
    <cellStyle name="Accent3 13" xfId="117" xr:uid="{00000000-0005-0000-0000-000082000000}"/>
    <cellStyle name="Accent3 14" xfId="118" xr:uid="{00000000-0005-0000-0000-000083000000}"/>
    <cellStyle name="Accent3 15" xfId="119" xr:uid="{00000000-0005-0000-0000-000084000000}"/>
    <cellStyle name="Accent3 16" xfId="120" xr:uid="{00000000-0005-0000-0000-000085000000}"/>
    <cellStyle name="Accent3 17" xfId="121" xr:uid="{00000000-0005-0000-0000-000086000000}"/>
    <cellStyle name="Accent3 18" xfId="122" xr:uid="{00000000-0005-0000-0000-000087000000}"/>
    <cellStyle name="Accent3 19" xfId="123" xr:uid="{00000000-0005-0000-0000-000088000000}"/>
    <cellStyle name="Accent3 2" xfId="124" xr:uid="{00000000-0005-0000-0000-000089000000}"/>
    <cellStyle name="Accent3 20" xfId="125" xr:uid="{00000000-0005-0000-0000-00008A000000}"/>
    <cellStyle name="Accent3 21" xfId="126" xr:uid="{00000000-0005-0000-0000-00008B000000}"/>
    <cellStyle name="Accent3 22" xfId="127" xr:uid="{00000000-0005-0000-0000-00008C000000}"/>
    <cellStyle name="Accent3 23" xfId="128" xr:uid="{00000000-0005-0000-0000-00008D000000}"/>
    <cellStyle name="Accent3 24" xfId="129" xr:uid="{00000000-0005-0000-0000-00008E000000}"/>
    <cellStyle name="Accent3 25" xfId="130" xr:uid="{00000000-0005-0000-0000-00008F000000}"/>
    <cellStyle name="Accent3 26" xfId="131" xr:uid="{00000000-0005-0000-0000-000090000000}"/>
    <cellStyle name="Accent3 27" xfId="132" xr:uid="{00000000-0005-0000-0000-000091000000}"/>
    <cellStyle name="Accent3 28" xfId="133" xr:uid="{00000000-0005-0000-0000-000092000000}"/>
    <cellStyle name="Accent3 29" xfId="134" xr:uid="{00000000-0005-0000-0000-000093000000}"/>
    <cellStyle name="Accent3 3" xfId="135" xr:uid="{00000000-0005-0000-0000-000094000000}"/>
    <cellStyle name="Accent3 30" xfId="136" xr:uid="{00000000-0005-0000-0000-000095000000}"/>
    <cellStyle name="Accent3 31" xfId="137" xr:uid="{00000000-0005-0000-0000-000096000000}"/>
    <cellStyle name="Accent3 32" xfId="138" xr:uid="{00000000-0005-0000-0000-000097000000}"/>
    <cellStyle name="Accent3 33" xfId="139" xr:uid="{00000000-0005-0000-0000-000098000000}"/>
    <cellStyle name="Accent3 34" xfId="140" xr:uid="{00000000-0005-0000-0000-000099000000}"/>
    <cellStyle name="Accent3 35" xfId="141" xr:uid="{00000000-0005-0000-0000-00009A000000}"/>
    <cellStyle name="Accent3 36" xfId="142" xr:uid="{00000000-0005-0000-0000-00009B000000}"/>
    <cellStyle name="Accent3 37" xfId="143" xr:uid="{00000000-0005-0000-0000-00009C000000}"/>
    <cellStyle name="Accent3 38" xfId="144" xr:uid="{00000000-0005-0000-0000-00009D000000}"/>
    <cellStyle name="Accent3 39" xfId="145" xr:uid="{00000000-0005-0000-0000-00009E000000}"/>
    <cellStyle name="Accent3 4" xfId="146" xr:uid="{00000000-0005-0000-0000-00009F000000}"/>
    <cellStyle name="Accent3 40" xfId="147" xr:uid="{00000000-0005-0000-0000-0000A0000000}"/>
    <cellStyle name="Accent3 41" xfId="148" xr:uid="{00000000-0005-0000-0000-0000A1000000}"/>
    <cellStyle name="Accent3 42" xfId="149" xr:uid="{00000000-0005-0000-0000-0000A2000000}"/>
    <cellStyle name="Accent3 43" xfId="150" xr:uid="{00000000-0005-0000-0000-0000A3000000}"/>
    <cellStyle name="Accent3 44" xfId="151" xr:uid="{00000000-0005-0000-0000-0000A4000000}"/>
    <cellStyle name="Accent3 45" xfId="152" xr:uid="{00000000-0005-0000-0000-0000A5000000}"/>
    <cellStyle name="Accent3 46" xfId="153" xr:uid="{00000000-0005-0000-0000-0000A6000000}"/>
    <cellStyle name="Accent3 47" xfId="154" xr:uid="{00000000-0005-0000-0000-0000A7000000}"/>
    <cellStyle name="Accent3 48" xfId="155" xr:uid="{00000000-0005-0000-0000-0000A8000000}"/>
    <cellStyle name="Accent3 49" xfId="156" xr:uid="{00000000-0005-0000-0000-0000A9000000}"/>
    <cellStyle name="Accent3 5" xfId="157" xr:uid="{00000000-0005-0000-0000-0000AA000000}"/>
    <cellStyle name="Accent3 50" xfId="158" xr:uid="{00000000-0005-0000-0000-0000AB000000}"/>
    <cellStyle name="Accent3 51" xfId="1628" xr:uid="{00000000-0005-0000-0000-0000AC000000}"/>
    <cellStyle name="Accent3 52" xfId="1607" xr:uid="{00000000-0005-0000-0000-0000AD000000}"/>
    <cellStyle name="Accent3 53" xfId="1629" xr:uid="{00000000-0005-0000-0000-0000AE000000}"/>
    <cellStyle name="Accent3 54" xfId="1606" xr:uid="{00000000-0005-0000-0000-0000AF000000}"/>
    <cellStyle name="Accent3 55" xfId="1631" xr:uid="{00000000-0005-0000-0000-0000B0000000}"/>
    <cellStyle name="Accent3 56" xfId="1605" xr:uid="{00000000-0005-0000-0000-0000B1000000}"/>
    <cellStyle name="Accent3 57" xfId="1632" xr:uid="{00000000-0005-0000-0000-0000B2000000}"/>
    <cellStyle name="Accent3 58" xfId="2430" xr:uid="{00000000-0005-0000-0000-0000C9000000}"/>
    <cellStyle name="Accent3 59" xfId="2431" xr:uid="{00000000-0005-0000-0000-0000CA000000}"/>
    <cellStyle name="Accent3 6" xfId="159" xr:uid="{00000000-0005-0000-0000-0000B3000000}"/>
    <cellStyle name="Accent3 60" xfId="2432" xr:uid="{00000000-0005-0000-0000-0000CC000000}"/>
    <cellStyle name="Accent3 61" xfId="2433" xr:uid="{00000000-0005-0000-0000-0000CD000000}"/>
    <cellStyle name="Accent3 62" xfId="2434" xr:uid="{00000000-0005-0000-0000-0000CE000000}"/>
    <cellStyle name="Accent3 63" xfId="2435" xr:uid="{00000000-0005-0000-0000-0000CF000000}"/>
    <cellStyle name="Accent3 64" xfId="2436" xr:uid="{00000000-0005-0000-0000-0000D0000000}"/>
    <cellStyle name="Accent3 65" xfId="2437" xr:uid="{00000000-0005-0000-0000-0000D1000000}"/>
    <cellStyle name="Accent3 66" xfId="2438" xr:uid="{00000000-0005-0000-0000-0000D2000000}"/>
    <cellStyle name="Accent3 67" xfId="2439" xr:uid="{00000000-0005-0000-0000-0000D3000000}"/>
    <cellStyle name="Accent3 68" xfId="2440" xr:uid="{00000000-0005-0000-0000-0000D4000000}"/>
    <cellStyle name="Accent3 7" xfId="160" xr:uid="{00000000-0005-0000-0000-0000B4000000}"/>
    <cellStyle name="Accent3 8" xfId="161" xr:uid="{00000000-0005-0000-0000-0000B5000000}"/>
    <cellStyle name="Accent3 9" xfId="162" xr:uid="{00000000-0005-0000-0000-0000B6000000}"/>
    <cellStyle name="Accent4 - 20%" xfId="163" xr:uid="{00000000-0005-0000-0000-0000B7000000}"/>
    <cellStyle name="Accent4 - 20% 2" xfId="164" xr:uid="{00000000-0005-0000-0000-0000B8000000}"/>
    <cellStyle name="Accent4 - 40%" xfId="165" xr:uid="{00000000-0005-0000-0000-0000B9000000}"/>
    <cellStyle name="Accent4 - 40% 2" xfId="166" xr:uid="{00000000-0005-0000-0000-0000BA000000}"/>
    <cellStyle name="Accent4 - 60%" xfId="167" xr:uid="{00000000-0005-0000-0000-0000BB000000}"/>
    <cellStyle name="Accent4 10" xfId="168" xr:uid="{00000000-0005-0000-0000-0000BC000000}"/>
    <cellStyle name="Accent4 11" xfId="169" xr:uid="{00000000-0005-0000-0000-0000BD000000}"/>
    <cellStyle name="Accent4 12" xfId="170" xr:uid="{00000000-0005-0000-0000-0000BE000000}"/>
    <cellStyle name="Accent4 13" xfId="171" xr:uid="{00000000-0005-0000-0000-0000BF000000}"/>
    <cellStyle name="Accent4 14" xfId="172" xr:uid="{00000000-0005-0000-0000-0000C0000000}"/>
    <cellStyle name="Accent4 15" xfId="173" xr:uid="{00000000-0005-0000-0000-0000C1000000}"/>
    <cellStyle name="Accent4 16" xfId="174" xr:uid="{00000000-0005-0000-0000-0000C2000000}"/>
    <cellStyle name="Accent4 17" xfId="175" xr:uid="{00000000-0005-0000-0000-0000C3000000}"/>
    <cellStyle name="Accent4 18" xfId="176" xr:uid="{00000000-0005-0000-0000-0000C4000000}"/>
    <cellStyle name="Accent4 19" xfId="177" xr:uid="{00000000-0005-0000-0000-0000C5000000}"/>
    <cellStyle name="Accent4 2" xfId="178" xr:uid="{00000000-0005-0000-0000-0000C6000000}"/>
    <cellStyle name="Accent4 20" xfId="179" xr:uid="{00000000-0005-0000-0000-0000C7000000}"/>
    <cellStyle name="Accent4 21" xfId="180" xr:uid="{00000000-0005-0000-0000-0000C8000000}"/>
    <cellStyle name="Accent4 22" xfId="181" xr:uid="{00000000-0005-0000-0000-0000C9000000}"/>
    <cellStyle name="Accent4 23" xfId="182" xr:uid="{00000000-0005-0000-0000-0000CA000000}"/>
    <cellStyle name="Accent4 24" xfId="183" xr:uid="{00000000-0005-0000-0000-0000CB000000}"/>
    <cellStyle name="Accent4 25" xfId="184" xr:uid="{00000000-0005-0000-0000-0000CC000000}"/>
    <cellStyle name="Accent4 26" xfId="185" xr:uid="{00000000-0005-0000-0000-0000CD000000}"/>
    <cellStyle name="Accent4 27" xfId="186" xr:uid="{00000000-0005-0000-0000-0000CE000000}"/>
    <cellStyle name="Accent4 28" xfId="187" xr:uid="{00000000-0005-0000-0000-0000CF000000}"/>
    <cellStyle name="Accent4 29" xfId="188" xr:uid="{00000000-0005-0000-0000-0000D0000000}"/>
    <cellStyle name="Accent4 3" xfId="189" xr:uid="{00000000-0005-0000-0000-0000D1000000}"/>
    <cellStyle name="Accent4 30" xfId="190" xr:uid="{00000000-0005-0000-0000-0000D2000000}"/>
    <cellStyle name="Accent4 31" xfId="191" xr:uid="{00000000-0005-0000-0000-0000D3000000}"/>
    <cellStyle name="Accent4 32" xfId="192" xr:uid="{00000000-0005-0000-0000-0000D4000000}"/>
    <cellStyle name="Accent4 33" xfId="193" xr:uid="{00000000-0005-0000-0000-0000D5000000}"/>
    <cellStyle name="Accent4 34" xfId="194" xr:uid="{00000000-0005-0000-0000-0000D6000000}"/>
    <cellStyle name="Accent4 35" xfId="195" xr:uid="{00000000-0005-0000-0000-0000D7000000}"/>
    <cellStyle name="Accent4 36" xfId="196" xr:uid="{00000000-0005-0000-0000-0000D8000000}"/>
    <cellStyle name="Accent4 37" xfId="197" xr:uid="{00000000-0005-0000-0000-0000D9000000}"/>
    <cellStyle name="Accent4 38" xfId="198" xr:uid="{00000000-0005-0000-0000-0000DA000000}"/>
    <cellStyle name="Accent4 39" xfId="199" xr:uid="{00000000-0005-0000-0000-0000DB000000}"/>
    <cellStyle name="Accent4 4" xfId="200" xr:uid="{00000000-0005-0000-0000-0000DC000000}"/>
    <cellStyle name="Accent4 40" xfId="201" xr:uid="{00000000-0005-0000-0000-0000DD000000}"/>
    <cellStyle name="Accent4 41" xfId="202" xr:uid="{00000000-0005-0000-0000-0000DE000000}"/>
    <cellStyle name="Accent4 42" xfId="203" xr:uid="{00000000-0005-0000-0000-0000DF000000}"/>
    <cellStyle name="Accent4 43" xfId="204" xr:uid="{00000000-0005-0000-0000-0000E0000000}"/>
    <cellStyle name="Accent4 44" xfId="205" xr:uid="{00000000-0005-0000-0000-0000E1000000}"/>
    <cellStyle name="Accent4 45" xfId="206" xr:uid="{00000000-0005-0000-0000-0000E2000000}"/>
    <cellStyle name="Accent4 46" xfId="207" xr:uid="{00000000-0005-0000-0000-0000E3000000}"/>
    <cellStyle name="Accent4 47" xfId="208" xr:uid="{00000000-0005-0000-0000-0000E4000000}"/>
    <cellStyle name="Accent4 48" xfId="209" xr:uid="{00000000-0005-0000-0000-0000E5000000}"/>
    <cellStyle name="Accent4 49" xfId="210" xr:uid="{00000000-0005-0000-0000-0000E6000000}"/>
    <cellStyle name="Accent4 5" xfId="211" xr:uid="{00000000-0005-0000-0000-0000E7000000}"/>
    <cellStyle name="Accent4 50" xfId="212" xr:uid="{00000000-0005-0000-0000-0000E8000000}"/>
    <cellStyle name="Accent4 51" xfId="1622" xr:uid="{00000000-0005-0000-0000-0000E9000000}"/>
    <cellStyle name="Accent4 52" xfId="1614" xr:uid="{00000000-0005-0000-0000-0000EA000000}"/>
    <cellStyle name="Accent4 53" xfId="1623" xr:uid="{00000000-0005-0000-0000-0000EB000000}"/>
    <cellStyle name="Accent4 54" xfId="1612" xr:uid="{00000000-0005-0000-0000-0000EC000000}"/>
    <cellStyle name="Accent4 55" xfId="1624" xr:uid="{00000000-0005-0000-0000-0000ED000000}"/>
    <cellStyle name="Accent4 56" xfId="1613" xr:uid="{00000000-0005-0000-0000-0000EE000000}"/>
    <cellStyle name="Accent4 57" xfId="1625" xr:uid="{00000000-0005-0000-0000-0000EF000000}"/>
    <cellStyle name="Accent4 58" xfId="2441" xr:uid="{00000000-0005-0000-0000-000011010000}"/>
    <cellStyle name="Accent4 59" xfId="2442" xr:uid="{00000000-0005-0000-0000-000012010000}"/>
    <cellStyle name="Accent4 6" xfId="213" xr:uid="{00000000-0005-0000-0000-0000F0000000}"/>
    <cellStyle name="Accent4 60" xfId="2443" xr:uid="{00000000-0005-0000-0000-000014010000}"/>
    <cellStyle name="Accent4 61" xfId="2444" xr:uid="{00000000-0005-0000-0000-000015010000}"/>
    <cellStyle name="Accent4 62" xfId="2445" xr:uid="{00000000-0005-0000-0000-000016010000}"/>
    <cellStyle name="Accent4 63" xfId="2446" xr:uid="{00000000-0005-0000-0000-000017010000}"/>
    <cellStyle name="Accent4 64" xfId="2447" xr:uid="{00000000-0005-0000-0000-000018010000}"/>
    <cellStyle name="Accent4 65" xfId="2448" xr:uid="{00000000-0005-0000-0000-000019010000}"/>
    <cellStyle name="Accent4 66" xfId="2449" xr:uid="{00000000-0005-0000-0000-00001A010000}"/>
    <cellStyle name="Accent4 67" xfId="2450" xr:uid="{00000000-0005-0000-0000-00001B010000}"/>
    <cellStyle name="Accent4 68" xfId="2451" xr:uid="{00000000-0005-0000-0000-00001C010000}"/>
    <cellStyle name="Accent4 7" xfId="214" xr:uid="{00000000-0005-0000-0000-0000F1000000}"/>
    <cellStyle name="Accent4 8" xfId="215" xr:uid="{00000000-0005-0000-0000-0000F2000000}"/>
    <cellStyle name="Accent4 9" xfId="216" xr:uid="{00000000-0005-0000-0000-0000F3000000}"/>
    <cellStyle name="Accent5 - 20%" xfId="217" xr:uid="{00000000-0005-0000-0000-0000F4000000}"/>
    <cellStyle name="Accent5 - 20% 2" xfId="218" xr:uid="{00000000-0005-0000-0000-0000F5000000}"/>
    <cellStyle name="Accent5 - 40%" xfId="219" xr:uid="{00000000-0005-0000-0000-0000F6000000}"/>
    <cellStyle name="Accent5 - 40% 2" xfId="220" xr:uid="{00000000-0005-0000-0000-0000F7000000}"/>
    <cellStyle name="Accent5 - 60%" xfId="221" xr:uid="{00000000-0005-0000-0000-0000F8000000}"/>
    <cellStyle name="Accent5 10" xfId="222" xr:uid="{00000000-0005-0000-0000-0000F9000000}"/>
    <cellStyle name="Accent5 11" xfId="223" xr:uid="{00000000-0005-0000-0000-0000FA000000}"/>
    <cellStyle name="Accent5 12" xfId="224" xr:uid="{00000000-0005-0000-0000-0000FB000000}"/>
    <cellStyle name="Accent5 13" xfId="225" xr:uid="{00000000-0005-0000-0000-0000FC000000}"/>
    <cellStyle name="Accent5 14" xfId="226" xr:uid="{00000000-0005-0000-0000-0000FD000000}"/>
    <cellStyle name="Accent5 15" xfId="227" xr:uid="{00000000-0005-0000-0000-0000FE000000}"/>
    <cellStyle name="Accent5 16" xfId="228" xr:uid="{00000000-0005-0000-0000-0000FF000000}"/>
    <cellStyle name="Accent5 17" xfId="229" xr:uid="{00000000-0005-0000-0000-000000010000}"/>
    <cellStyle name="Accent5 18" xfId="230" xr:uid="{00000000-0005-0000-0000-000001010000}"/>
    <cellStyle name="Accent5 19" xfId="231" xr:uid="{00000000-0005-0000-0000-000002010000}"/>
    <cellStyle name="Accent5 2" xfId="232" xr:uid="{00000000-0005-0000-0000-000003010000}"/>
    <cellStyle name="Accent5 20" xfId="233" xr:uid="{00000000-0005-0000-0000-000004010000}"/>
    <cellStyle name="Accent5 21" xfId="234" xr:uid="{00000000-0005-0000-0000-000005010000}"/>
    <cellStyle name="Accent5 22" xfId="235" xr:uid="{00000000-0005-0000-0000-000006010000}"/>
    <cellStyle name="Accent5 23" xfId="236" xr:uid="{00000000-0005-0000-0000-000007010000}"/>
    <cellStyle name="Accent5 24" xfId="237" xr:uid="{00000000-0005-0000-0000-000008010000}"/>
    <cellStyle name="Accent5 25" xfId="238" xr:uid="{00000000-0005-0000-0000-000009010000}"/>
    <cellStyle name="Accent5 26" xfId="239" xr:uid="{00000000-0005-0000-0000-00000A010000}"/>
    <cellStyle name="Accent5 27" xfId="240" xr:uid="{00000000-0005-0000-0000-00000B010000}"/>
    <cellStyle name="Accent5 28" xfId="241" xr:uid="{00000000-0005-0000-0000-00000C010000}"/>
    <cellStyle name="Accent5 29" xfId="242" xr:uid="{00000000-0005-0000-0000-00000D010000}"/>
    <cellStyle name="Accent5 3" xfId="243" xr:uid="{00000000-0005-0000-0000-00000E010000}"/>
    <cellStyle name="Accent5 30" xfId="244" xr:uid="{00000000-0005-0000-0000-00000F010000}"/>
    <cellStyle name="Accent5 31" xfId="245" xr:uid="{00000000-0005-0000-0000-000010010000}"/>
    <cellStyle name="Accent5 32" xfId="246" xr:uid="{00000000-0005-0000-0000-000011010000}"/>
    <cellStyle name="Accent5 33" xfId="247" xr:uid="{00000000-0005-0000-0000-000012010000}"/>
    <cellStyle name="Accent5 34" xfId="248" xr:uid="{00000000-0005-0000-0000-000013010000}"/>
    <cellStyle name="Accent5 35" xfId="249" xr:uid="{00000000-0005-0000-0000-000014010000}"/>
    <cellStyle name="Accent5 36" xfId="250" xr:uid="{00000000-0005-0000-0000-000015010000}"/>
    <cellStyle name="Accent5 37" xfId="251" xr:uid="{00000000-0005-0000-0000-000016010000}"/>
    <cellStyle name="Accent5 38" xfId="252" xr:uid="{00000000-0005-0000-0000-000017010000}"/>
    <cellStyle name="Accent5 39" xfId="253" xr:uid="{00000000-0005-0000-0000-000018010000}"/>
    <cellStyle name="Accent5 4" xfId="254" xr:uid="{00000000-0005-0000-0000-000019010000}"/>
    <cellStyle name="Accent5 40" xfId="255" xr:uid="{00000000-0005-0000-0000-00001A010000}"/>
    <cellStyle name="Accent5 41" xfId="256" xr:uid="{00000000-0005-0000-0000-00001B010000}"/>
    <cellStyle name="Accent5 42" xfId="257" xr:uid="{00000000-0005-0000-0000-00001C010000}"/>
    <cellStyle name="Accent5 43" xfId="258" xr:uid="{00000000-0005-0000-0000-00001D010000}"/>
    <cellStyle name="Accent5 44" xfId="259" xr:uid="{00000000-0005-0000-0000-00001E010000}"/>
    <cellStyle name="Accent5 45" xfId="260" xr:uid="{00000000-0005-0000-0000-00001F010000}"/>
    <cellStyle name="Accent5 46" xfId="261" xr:uid="{00000000-0005-0000-0000-000020010000}"/>
    <cellStyle name="Accent5 47" xfId="262" xr:uid="{00000000-0005-0000-0000-000021010000}"/>
    <cellStyle name="Accent5 48" xfId="263" xr:uid="{00000000-0005-0000-0000-000022010000}"/>
    <cellStyle name="Accent5 49" xfId="264" xr:uid="{00000000-0005-0000-0000-000023010000}"/>
    <cellStyle name="Accent5 5" xfId="265" xr:uid="{00000000-0005-0000-0000-000024010000}"/>
    <cellStyle name="Accent5 50" xfId="266" xr:uid="{00000000-0005-0000-0000-000025010000}"/>
    <cellStyle name="Accent5 51" xfId="1617" xr:uid="{00000000-0005-0000-0000-000026010000}"/>
    <cellStyle name="Accent5 52" xfId="1619" xr:uid="{00000000-0005-0000-0000-000027010000}"/>
    <cellStyle name="Accent5 53" xfId="1616" xr:uid="{00000000-0005-0000-0000-000028010000}"/>
    <cellStyle name="Accent5 54" xfId="1620" xr:uid="{00000000-0005-0000-0000-000029010000}"/>
    <cellStyle name="Accent5 55" xfId="1615" xr:uid="{00000000-0005-0000-0000-00002A010000}"/>
    <cellStyle name="Accent5 56" xfId="1621" xr:uid="{00000000-0005-0000-0000-00002B010000}"/>
    <cellStyle name="Accent5 57" xfId="1618" xr:uid="{00000000-0005-0000-0000-00002C010000}"/>
    <cellStyle name="Accent5 58" xfId="2452" xr:uid="{00000000-0005-0000-0000-000059010000}"/>
    <cellStyle name="Accent5 59" xfId="2453" xr:uid="{00000000-0005-0000-0000-00005A010000}"/>
    <cellStyle name="Accent5 6" xfId="267" xr:uid="{00000000-0005-0000-0000-00002D010000}"/>
    <cellStyle name="Accent5 60" xfId="2454" xr:uid="{00000000-0005-0000-0000-00005C010000}"/>
    <cellStyle name="Accent5 61" xfId="2455" xr:uid="{00000000-0005-0000-0000-00005D010000}"/>
    <cellStyle name="Accent5 62" xfId="2456" xr:uid="{00000000-0005-0000-0000-00005E010000}"/>
    <cellStyle name="Accent5 63" xfId="2457" xr:uid="{00000000-0005-0000-0000-00005F010000}"/>
    <cellStyle name="Accent5 64" xfId="2458" xr:uid="{00000000-0005-0000-0000-000060010000}"/>
    <cellStyle name="Accent5 65" xfId="2459" xr:uid="{00000000-0005-0000-0000-000061010000}"/>
    <cellStyle name="Accent5 66" xfId="2460" xr:uid="{00000000-0005-0000-0000-000062010000}"/>
    <cellStyle name="Accent5 67" xfId="2461" xr:uid="{00000000-0005-0000-0000-000063010000}"/>
    <cellStyle name="Accent5 68" xfId="2462" xr:uid="{00000000-0005-0000-0000-000064010000}"/>
    <cellStyle name="Accent5 7" xfId="268" xr:uid="{00000000-0005-0000-0000-00002E010000}"/>
    <cellStyle name="Accent5 8" xfId="269" xr:uid="{00000000-0005-0000-0000-00002F010000}"/>
    <cellStyle name="Accent5 9" xfId="270" xr:uid="{00000000-0005-0000-0000-000030010000}"/>
    <cellStyle name="Accent6 - 20%" xfId="271" xr:uid="{00000000-0005-0000-0000-000031010000}"/>
    <cellStyle name="Accent6 - 20% 2" xfId="272" xr:uid="{00000000-0005-0000-0000-000032010000}"/>
    <cellStyle name="Accent6 - 40%" xfId="273" xr:uid="{00000000-0005-0000-0000-000033010000}"/>
    <cellStyle name="Accent6 - 40% 2" xfId="274" xr:uid="{00000000-0005-0000-0000-000034010000}"/>
    <cellStyle name="Accent6 - 60%" xfId="275" xr:uid="{00000000-0005-0000-0000-000035010000}"/>
    <cellStyle name="Accent6 10" xfId="276" xr:uid="{00000000-0005-0000-0000-000036010000}"/>
    <cellStyle name="Accent6 11" xfId="277" xr:uid="{00000000-0005-0000-0000-000037010000}"/>
    <cellStyle name="Accent6 12" xfId="278" xr:uid="{00000000-0005-0000-0000-000038010000}"/>
    <cellStyle name="Accent6 13" xfId="279" xr:uid="{00000000-0005-0000-0000-000039010000}"/>
    <cellStyle name="Accent6 14" xfId="280" xr:uid="{00000000-0005-0000-0000-00003A010000}"/>
    <cellStyle name="Accent6 15" xfId="281" xr:uid="{00000000-0005-0000-0000-00003B010000}"/>
    <cellStyle name="Accent6 16" xfId="282" xr:uid="{00000000-0005-0000-0000-00003C010000}"/>
    <cellStyle name="Accent6 17" xfId="283" xr:uid="{00000000-0005-0000-0000-00003D010000}"/>
    <cellStyle name="Accent6 18" xfId="284" xr:uid="{00000000-0005-0000-0000-00003E010000}"/>
    <cellStyle name="Accent6 19" xfId="285" xr:uid="{00000000-0005-0000-0000-00003F010000}"/>
    <cellStyle name="Accent6 2" xfId="286" xr:uid="{00000000-0005-0000-0000-000040010000}"/>
    <cellStyle name="Accent6 20" xfId="287" xr:uid="{00000000-0005-0000-0000-000041010000}"/>
    <cellStyle name="Accent6 21" xfId="288" xr:uid="{00000000-0005-0000-0000-000042010000}"/>
    <cellStyle name="Accent6 22" xfId="289" xr:uid="{00000000-0005-0000-0000-000043010000}"/>
    <cellStyle name="Accent6 23" xfId="290" xr:uid="{00000000-0005-0000-0000-000044010000}"/>
    <cellStyle name="Accent6 24" xfId="291" xr:uid="{00000000-0005-0000-0000-000045010000}"/>
    <cellStyle name="Accent6 25" xfId="292" xr:uid="{00000000-0005-0000-0000-000046010000}"/>
    <cellStyle name="Accent6 26" xfId="293" xr:uid="{00000000-0005-0000-0000-000047010000}"/>
    <cellStyle name="Accent6 27" xfId="294" xr:uid="{00000000-0005-0000-0000-000048010000}"/>
    <cellStyle name="Accent6 28" xfId="295" xr:uid="{00000000-0005-0000-0000-000049010000}"/>
    <cellStyle name="Accent6 29" xfId="296" xr:uid="{00000000-0005-0000-0000-00004A010000}"/>
    <cellStyle name="Accent6 3" xfId="297" xr:uid="{00000000-0005-0000-0000-00004B010000}"/>
    <cellStyle name="Accent6 30" xfId="298" xr:uid="{00000000-0005-0000-0000-00004C010000}"/>
    <cellStyle name="Accent6 31" xfId="299" xr:uid="{00000000-0005-0000-0000-00004D010000}"/>
    <cellStyle name="Accent6 32" xfId="300" xr:uid="{00000000-0005-0000-0000-00004E010000}"/>
    <cellStyle name="Accent6 33" xfId="301" xr:uid="{00000000-0005-0000-0000-00004F010000}"/>
    <cellStyle name="Accent6 34" xfId="302" xr:uid="{00000000-0005-0000-0000-000050010000}"/>
    <cellStyle name="Accent6 35" xfId="303" xr:uid="{00000000-0005-0000-0000-000051010000}"/>
    <cellStyle name="Accent6 36" xfId="304" xr:uid="{00000000-0005-0000-0000-000052010000}"/>
    <cellStyle name="Accent6 37" xfId="305" xr:uid="{00000000-0005-0000-0000-000053010000}"/>
    <cellStyle name="Accent6 38" xfId="306" xr:uid="{00000000-0005-0000-0000-000054010000}"/>
    <cellStyle name="Accent6 39" xfId="307" xr:uid="{00000000-0005-0000-0000-000055010000}"/>
    <cellStyle name="Accent6 4" xfId="308" xr:uid="{00000000-0005-0000-0000-000056010000}"/>
    <cellStyle name="Accent6 40" xfId="309" xr:uid="{00000000-0005-0000-0000-000057010000}"/>
    <cellStyle name="Accent6 41" xfId="310" xr:uid="{00000000-0005-0000-0000-000058010000}"/>
    <cellStyle name="Accent6 42" xfId="311" xr:uid="{00000000-0005-0000-0000-000059010000}"/>
    <cellStyle name="Accent6 43" xfId="312" xr:uid="{00000000-0005-0000-0000-00005A010000}"/>
    <cellStyle name="Accent6 44" xfId="313" xr:uid="{00000000-0005-0000-0000-00005B010000}"/>
    <cellStyle name="Accent6 45" xfId="314" xr:uid="{00000000-0005-0000-0000-00005C010000}"/>
    <cellStyle name="Accent6 46" xfId="315" xr:uid="{00000000-0005-0000-0000-00005D010000}"/>
    <cellStyle name="Accent6 47" xfId="316" xr:uid="{00000000-0005-0000-0000-00005E010000}"/>
    <cellStyle name="Accent6 48" xfId="317" xr:uid="{00000000-0005-0000-0000-00005F010000}"/>
    <cellStyle name="Accent6 49" xfId="318" xr:uid="{00000000-0005-0000-0000-000060010000}"/>
    <cellStyle name="Accent6 5" xfId="319" xr:uid="{00000000-0005-0000-0000-000061010000}"/>
    <cellStyle name="Accent6 50" xfId="320" xr:uid="{00000000-0005-0000-0000-000062010000}"/>
    <cellStyle name="Accent6 51" xfId="1611" xr:uid="{00000000-0005-0000-0000-000063010000}"/>
    <cellStyle name="Accent6 52" xfId="1626" xr:uid="{00000000-0005-0000-0000-000064010000}"/>
    <cellStyle name="Accent6 53" xfId="1610" xr:uid="{00000000-0005-0000-0000-000065010000}"/>
    <cellStyle name="Accent6 54" xfId="1627" xr:uid="{00000000-0005-0000-0000-000066010000}"/>
    <cellStyle name="Accent6 55" xfId="1609" xr:uid="{00000000-0005-0000-0000-000067010000}"/>
    <cellStyle name="Accent6 56" xfId="1630" xr:uid="{00000000-0005-0000-0000-000068010000}"/>
    <cellStyle name="Accent6 57" xfId="1608" xr:uid="{00000000-0005-0000-0000-000069010000}"/>
    <cellStyle name="Accent6 58" xfId="2463" xr:uid="{00000000-0005-0000-0000-0000A1010000}"/>
    <cellStyle name="Accent6 59" xfId="2464" xr:uid="{00000000-0005-0000-0000-0000A2010000}"/>
    <cellStyle name="Accent6 6" xfId="321" xr:uid="{00000000-0005-0000-0000-00006A010000}"/>
    <cellStyle name="Accent6 60" xfId="2465" xr:uid="{00000000-0005-0000-0000-0000A4010000}"/>
    <cellStyle name="Accent6 61" xfId="2466" xr:uid="{00000000-0005-0000-0000-0000A5010000}"/>
    <cellStyle name="Accent6 62" xfId="2467" xr:uid="{00000000-0005-0000-0000-0000A6010000}"/>
    <cellStyle name="Accent6 63" xfId="2468" xr:uid="{00000000-0005-0000-0000-0000A7010000}"/>
    <cellStyle name="Accent6 64" xfId="2469" xr:uid="{00000000-0005-0000-0000-0000A8010000}"/>
    <cellStyle name="Accent6 65" xfId="2470" xr:uid="{00000000-0005-0000-0000-0000A9010000}"/>
    <cellStyle name="Accent6 66" xfId="2471" xr:uid="{00000000-0005-0000-0000-0000AA010000}"/>
    <cellStyle name="Accent6 67" xfId="2472" xr:uid="{00000000-0005-0000-0000-0000AB010000}"/>
    <cellStyle name="Accent6 68" xfId="2473" xr:uid="{00000000-0005-0000-0000-0000AC010000}"/>
    <cellStyle name="Accent6 7" xfId="322" xr:uid="{00000000-0005-0000-0000-00006B010000}"/>
    <cellStyle name="Accent6 8" xfId="323" xr:uid="{00000000-0005-0000-0000-00006C010000}"/>
    <cellStyle name="Accent6 9" xfId="324" xr:uid="{00000000-0005-0000-0000-00006D010000}"/>
    <cellStyle name="Bad 2" xfId="325" xr:uid="{00000000-0005-0000-0000-00006E010000}"/>
    <cellStyle name="Bad 3" xfId="326" xr:uid="{00000000-0005-0000-0000-00006F010000}"/>
    <cellStyle name="Calculation 2" xfId="327" xr:uid="{00000000-0005-0000-0000-000070010000}"/>
    <cellStyle name="Calculation 3" xfId="328" xr:uid="{00000000-0005-0000-0000-000071010000}"/>
    <cellStyle name="Check Cell 2" xfId="329" xr:uid="{00000000-0005-0000-0000-000072010000}"/>
    <cellStyle name="Check Cell 3" xfId="330" xr:uid="{00000000-0005-0000-0000-000073010000}"/>
    <cellStyle name="Comma" xfId="331" builtinId="3"/>
    <cellStyle name="Comma 10" xfId="332" xr:uid="{00000000-0005-0000-0000-000075010000}"/>
    <cellStyle name="Comma 10 2" xfId="1053" xr:uid="{00000000-0005-0000-0000-000076010000}"/>
    <cellStyle name="Comma 10 2 2" xfId="1809" xr:uid="{00000000-0005-0000-0000-000077010000}"/>
    <cellStyle name="Comma 10 2 2 2" xfId="2605" xr:uid="{00000000-0005-0000-0000-0000BA010000}"/>
    <cellStyle name="Comma 10 2 3" xfId="1426" xr:uid="{00000000-0005-0000-0000-000078010000}"/>
    <cellStyle name="Comma 10 2 3 2" xfId="3623" xr:uid="{00000000-0005-0000-0000-000078010000}"/>
    <cellStyle name="Comma 10 2 3 3" xfId="3964" xr:uid="{00000000-0005-0000-0000-0000BB010000}"/>
    <cellStyle name="Comma 10 2 3 4" xfId="2606" xr:uid="{00000000-0005-0000-0000-0000BB010000}"/>
    <cellStyle name="Comma 10 2 4" xfId="2604" xr:uid="{00000000-0005-0000-0000-0000BC010000}"/>
    <cellStyle name="Comma 10 2 5" xfId="2474" xr:uid="{00000000-0005-0000-0000-0000B8010000}"/>
    <cellStyle name="Comma 10 3" xfId="1425" xr:uid="{00000000-0005-0000-0000-000079010000}"/>
    <cellStyle name="Comma 10 3 2" xfId="2607" xr:uid="{00000000-0005-0000-0000-0000BE010000}"/>
    <cellStyle name="Comma 10 3 2 2" xfId="3622" xr:uid="{00000000-0005-0000-0000-000079010000}"/>
    <cellStyle name="Comma 10 3 2 3" xfId="3065" xr:uid="{00000000-0005-0000-0000-0000BE010000}"/>
    <cellStyle name="Comma 10 3 3" xfId="4033" xr:uid="{00000000-0005-0000-0000-0000BD010000}"/>
    <cellStyle name="Comma 10 3 4" xfId="2475" xr:uid="{00000000-0005-0000-0000-0000BD010000}"/>
    <cellStyle name="Comma 10 4" xfId="1810" xr:uid="{00000000-0005-0000-0000-00007A010000}"/>
    <cellStyle name="Comma 10 4 2" xfId="3765" xr:uid="{00000000-0005-0000-0000-00007A010000}"/>
    <cellStyle name="Comma 10 4 3" xfId="3885" xr:uid="{00000000-0005-0000-0000-0000BF010000}"/>
    <cellStyle name="Comma 10 4 4" xfId="2608" xr:uid="{00000000-0005-0000-0000-0000BF010000}"/>
    <cellStyle name="Comma 10 5" xfId="1420" xr:uid="{00000000-0005-0000-0000-00007B010000}"/>
    <cellStyle name="Comma 10 5 2" xfId="3613" xr:uid="{00000000-0005-0000-0000-00007B010000}"/>
    <cellStyle name="Comma 10 5 3" xfId="3914" xr:uid="{00000000-0005-0000-0000-0000C0010000}"/>
    <cellStyle name="Comma 10 5 4" xfId="2603" xr:uid="{00000000-0005-0000-0000-0000C0010000}"/>
    <cellStyle name="Comma 10 6" xfId="949" xr:uid="{00000000-0005-0000-0000-00007C010000}"/>
    <cellStyle name="Comma 10 6 2" xfId="3256" xr:uid="{00000000-0005-0000-0000-000075010000}"/>
    <cellStyle name="Comma 11" xfId="333" xr:uid="{00000000-0005-0000-0000-00007D010000}"/>
    <cellStyle name="Comma 11 2" xfId="1054" xr:uid="{00000000-0005-0000-0000-00007E010000}"/>
    <cellStyle name="Comma 11 2 2" xfId="1811" xr:uid="{00000000-0005-0000-0000-00007F010000}"/>
    <cellStyle name="Comma 11 2 3" xfId="3957" xr:uid="{00000000-0005-0000-0000-0000C2010000}"/>
    <cellStyle name="Comma 11 3" xfId="1424" xr:uid="{00000000-0005-0000-0000-000080010000}"/>
    <cellStyle name="Comma 11 3 2" xfId="3621" xr:uid="{00000000-0005-0000-0000-00007C010000}"/>
    <cellStyle name="Comma 11 3 3" xfId="3948" xr:uid="{00000000-0005-0000-0000-0000C3010000}"/>
    <cellStyle name="Comma 11 3 4" xfId="2610" xr:uid="{00000000-0005-0000-0000-0000C3010000}"/>
    <cellStyle name="Comma 11 4" xfId="1019" xr:uid="{00000000-0005-0000-0000-000081010000}"/>
    <cellStyle name="Comma 11 4 2" xfId="2609" xr:uid="{00000000-0005-0000-0000-0000C4010000}"/>
    <cellStyle name="Comma 12" xfId="2355" xr:uid="{00000000-0005-0000-0000-000082010000}"/>
    <cellStyle name="Comma 12 2" xfId="3406" xr:uid="{00000000-0005-0000-0000-00007E010000}"/>
    <cellStyle name="Comma 12 3" xfId="3949" xr:uid="{00000000-0005-0000-0000-0000C5010000}"/>
    <cellStyle name="Comma 12 4" xfId="2611" xr:uid="{00000000-0005-0000-0000-0000C5010000}"/>
    <cellStyle name="Comma 2" xfId="334" xr:uid="{00000000-0005-0000-0000-000083010000}"/>
    <cellStyle name="Comma 2 2" xfId="335" xr:uid="{00000000-0005-0000-0000-000084010000}"/>
    <cellStyle name="Comma 3" xfId="336" xr:uid="{00000000-0005-0000-0000-000085010000}"/>
    <cellStyle name="Comma 3 2" xfId="337" xr:uid="{00000000-0005-0000-0000-000086010000}"/>
    <cellStyle name="Comma 4" xfId="338" xr:uid="{00000000-0005-0000-0000-000087010000}"/>
    <cellStyle name="Comma 4 2" xfId="339" xr:uid="{00000000-0005-0000-0000-000088010000}"/>
    <cellStyle name="Comma 4 2 2" xfId="1055" xr:uid="{00000000-0005-0000-0000-000089010000}"/>
    <cellStyle name="Comma 4 2 3" xfId="939" xr:uid="{00000000-0005-0000-0000-00008A010000}"/>
    <cellStyle name="Comma 4 2 3 2" xfId="2613" xr:uid="{00000000-0005-0000-0000-0000CD010000}"/>
    <cellStyle name="Comma 4 2 4" xfId="2612" xr:uid="{00000000-0005-0000-0000-0000CE010000}"/>
    <cellStyle name="Comma 4 3" xfId="340" xr:uid="{00000000-0005-0000-0000-00008B010000}"/>
    <cellStyle name="Comma 4 4" xfId="341" xr:uid="{00000000-0005-0000-0000-00008C010000}"/>
    <cellStyle name="Comma 4 4 2" xfId="1056" xr:uid="{00000000-0005-0000-0000-00008D010000}"/>
    <cellStyle name="Comma 4 4 2 2" xfId="2616" xr:uid="{00000000-0005-0000-0000-0000D2010000}"/>
    <cellStyle name="Comma 4 4 2 3" xfId="2617" xr:uid="{00000000-0005-0000-0000-0000D3010000}"/>
    <cellStyle name="Comma 4 4 2 4" xfId="2615" xr:uid="{00000000-0005-0000-0000-0000D4010000}"/>
    <cellStyle name="Comma 4 4 2 5" xfId="2476" xr:uid="{00000000-0005-0000-0000-0000D1010000}"/>
    <cellStyle name="Comma 4 4 3" xfId="1013" xr:uid="{00000000-0005-0000-0000-00008E010000}"/>
    <cellStyle name="Comma 4 4 3 2" xfId="2618" xr:uid="{00000000-0005-0000-0000-0000D5010000}"/>
    <cellStyle name="Comma 4 4 4" xfId="2619" xr:uid="{00000000-0005-0000-0000-0000D6010000}"/>
    <cellStyle name="Comma 4 4 5" xfId="2614" xr:uid="{00000000-0005-0000-0000-0000D7010000}"/>
    <cellStyle name="Comma 4 5" xfId="342" xr:uid="{00000000-0005-0000-0000-00008F010000}"/>
    <cellStyle name="Comma 4 5 2" xfId="1057" xr:uid="{00000000-0005-0000-0000-000090010000}"/>
    <cellStyle name="Comma 4 5 3" xfId="2621" xr:uid="{00000000-0005-0000-0000-0000DA010000}"/>
    <cellStyle name="Comma 4 5 4" xfId="2620" xr:uid="{00000000-0005-0000-0000-0000DB010000}"/>
    <cellStyle name="Comma 4 5 5" xfId="2477" xr:uid="{00000000-0005-0000-0000-0000D8010000}"/>
    <cellStyle name="Comma 4 6" xfId="938" xr:uid="{00000000-0005-0000-0000-000091010000}"/>
    <cellStyle name="Comma 4 6 2" xfId="2622" xr:uid="{00000000-0005-0000-0000-0000DC010000}"/>
    <cellStyle name="Comma 5" xfId="343" xr:uid="{00000000-0005-0000-0000-000092010000}"/>
    <cellStyle name="Comma 5 10" xfId="344" xr:uid="{00000000-0005-0000-0000-000093010000}"/>
    <cellStyle name="Comma 5 10 2" xfId="345" xr:uid="{00000000-0005-0000-0000-000094010000}"/>
    <cellStyle name="Comma 5 10 2 2" xfId="1059" xr:uid="{00000000-0005-0000-0000-000095010000}"/>
    <cellStyle name="Comma 5 10 2 2 2" xfId="3766" xr:uid="{00000000-0005-0000-0000-000088010000}"/>
    <cellStyle name="Comma 5 10 2 3" xfId="1812" xr:uid="{00000000-0005-0000-0000-000096010000}"/>
    <cellStyle name="Comma 5 10 2 3 2" xfId="4006" xr:uid="{00000000-0005-0000-0000-0000DF010000}"/>
    <cellStyle name="Comma 5 10 2 4" xfId="1020" xr:uid="{00000000-0005-0000-0000-000097010000}"/>
    <cellStyle name="Comma 5 10 3" xfId="1058" xr:uid="{00000000-0005-0000-0000-000098010000}"/>
    <cellStyle name="Comma 5 10 3 2" xfId="3624" xr:uid="{00000000-0005-0000-0000-000089010000}"/>
    <cellStyle name="Comma 5 10 3 3" xfId="3946" xr:uid="{00000000-0005-0000-0000-0000E0010000}"/>
    <cellStyle name="Comma 5 10 4" xfId="1427" xr:uid="{00000000-0005-0000-0000-000099010000}"/>
    <cellStyle name="Comma 5 10 4 2" xfId="3269" xr:uid="{00000000-0005-0000-0000-000087010000}"/>
    <cellStyle name="Comma 5 10 4 3" xfId="3900" xr:uid="{00000000-0005-0000-0000-0000E1010000}"/>
    <cellStyle name="Comma 5 10 4 4" xfId="2623" xr:uid="{00000000-0005-0000-0000-0000E1010000}"/>
    <cellStyle name="Comma 5 10 5" xfId="948" xr:uid="{00000000-0005-0000-0000-00009A010000}"/>
    <cellStyle name="Comma 5 11" xfId="346" xr:uid="{00000000-0005-0000-0000-00009B010000}"/>
    <cellStyle name="Comma 5 11 2" xfId="1060" xr:uid="{00000000-0005-0000-0000-00009C010000}"/>
    <cellStyle name="Comma 5 11 2 2" xfId="3767" xr:uid="{00000000-0005-0000-0000-00008B010000}"/>
    <cellStyle name="Comma 5 11 2 3" xfId="3990" xr:uid="{00000000-0005-0000-0000-0000E3010000}"/>
    <cellStyle name="Comma 5 11 3" xfId="1813" xr:uid="{00000000-0005-0000-0000-00009D010000}"/>
    <cellStyle name="Comma 5 11 3 2" xfId="2625" xr:uid="{00000000-0005-0000-0000-0000E4010000}"/>
    <cellStyle name="Comma 5 11 4" xfId="982" xr:uid="{00000000-0005-0000-0000-00009E010000}"/>
    <cellStyle name="Comma 5 11 4 2" xfId="2624" xr:uid="{00000000-0005-0000-0000-0000E5010000}"/>
    <cellStyle name="Comma 5 12" xfId="1644" xr:uid="{00000000-0005-0000-0000-00009F010000}"/>
    <cellStyle name="Comma 5 12 2" xfId="2627" xr:uid="{00000000-0005-0000-0000-0000E7010000}"/>
    <cellStyle name="Comma 5 12 3" xfId="2628" xr:uid="{00000000-0005-0000-0000-0000E8010000}"/>
    <cellStyle name="Comma 5 12 4" xfId="2626" xr:uid="{00000000-0005-0000-0000-0000E9010000}"/>
    <cellStyle name="Comma 5 13" xfId="1052" xr:uid="{00000000-0005-0000-0000-0000A0010000}"/>
    <cellStyle name="Comma 5 13 2" xfId="3407" xr:uid="{00000000-0005-0000-0000-00008D010000}"/>
    <cellStyle name="Comma 5 13 3" xfId="3899" xr:uid="{00000000-0005-0000-0000-0000EA010000}"/>
    <cellStyle name="Comma 5 13 4" xfId="2629" xr:uid="{00000000-0005-0000-0000-0000EA010000}"/>
    <cellStyle name="Comma 5 14" xfId="940" xr:uid="{00000000-0005-0000-0000-0000A1010000}"/>
    <cellStyle name="Comma 5 2" xfId="347" xr:uid="{00000000-0005-0000-0000-0000A2010000}"/>
    <cellStyle name="Comma 5 2 2" xfId="2478" xr:uid="{00000000-0005-0000-0000-0000EC010000}"/>
    <cellStyle name="Comma 5 2 2 2" xfId="2631" xr:uid="{00000000-0005-0000-0000-0000ED010000}"/>
    <cellStyle name="Comma 5 2 2 3" xfId="2632" xr:uid="{00000000-0005-0000-0000-0000EE010000}"/>
    <cellStyle name="Comma 5 2 2 4" xfId="2630" xr:uid="{00000000-0005-0000-0000-0000EF010000}"/>
    <cellStyle name="Comma 5 3" xfId="348" xr:uid="{00000000-0005-0000-0000-0000A3010000}"/>
    <cellStyle name="Comma 5 3 2" xfId="349" xr:uid="{00000000-0005-0000-0000-0000A4010000}"/>
    <cellStyle name="Comma 5 3 2 2" xfId="1062" xr:uid="{00000000-0005-0000-0000-0000A5010000}"/>
    <cellStyle name="Comma 5 3 2 2 2" xfId="1430" xr:uid="{00000000-0005-0000-0000-0000A6010000}"/>
    <cellStyle name="Comma 5 3 2 2 2 2" xfId="1816" xr:uid="{00000000-0005-0000-0000-0000A7010000}"/>
    <cellStyle name="Comma 5 3 2 2 2 3" xfId="3627" xr:uid="{00000000-0005-0000-0000-000092010000}"/>
    <cellStyle name="Comma 5 3 2 2 2 4" xfId="3953" xr:uid="{00000000-0005-0000-0000-0000F3010000}"/>
    <cellStyle name="Comma 5 3 2 2 2 5" xfId="2636" xr:uid="{00000000-0005-0000-0000-0000F3010000}"/>
    <cellStyle name="Comma 5 3 2 2 3" xfId="1817" xr:uid="{00000000-0005-0000-0000-0000A8010000}"/>
    <cellStyle name="Comma 5 3 2 2 3 2" xfId="3770" xr:uid="{00000000-0005-0000-0000-000094010000}"/>
    <cellStyle name="Comma 5 3 2 2 3 3" xfId="3092" xr:uid="{00000000-0005-0000-0000-0000F4010000}"/>
    <cellStyle name="Comma 5 3 2 2 3 4" xfId="2637" xr:uid="{00000000-0005-0000-0000-0000F4010000}"/>
    <cellStyle name="Comma 5 3 2 2 4" xfId="1815" xr:uid="{00000000-0005-0000-0000-0000A9010000}"/>
    <cellStyle name="Comma 5 3 2 2 4 2" xfId="3769" xr:uid="{00000000-0005-0000-0000-000095010000}"/>
    <cellStyle name="Comma 5 3 2 2 4 3" xfId="3975" xr:uid="{00000000-0005-0000-0000-0000F5010000}"/>
    <cellStyle name="Comma 5 3 2 2 4 4" xfId="2635" xr:uid="{00000000-0005-0000-0000-0000F5010000}"/>
    <cellStyle name="Comma 5 3 2 2 5" xfId="1416" xr:uid="{00000000-0005-0000-0000-0000AA010000}"/>
    <cellStyle name="Comma 5 3 2 3" xfId="1429" xr:uid="{00000000-0005-0000-0000-0000AB010000}"/>
    <cellStyle name="Comma 5 3 2 3 2" xfId="1818" xr:uid="{00000000-0005-0000-0000-0000AC010000}"/>
    <cellStyle name="Comma 5 3 2 3 3" xfId="3626" xr:uid="{00000000-0005-0000-0000-000096010000}"/>
    <cellStyle name="Comma 5 3 2 3 4" xfId="3934" xr:uid="{00000000-0005-0000-0000-0000F6010000}"/>
    <cellStyle name="Comma 5 3 2 3 5" xfId="2638" xr:uid="{00000000-0005-0000-0000-0000F6010000}"/>
    <cellStyle name="Comma 5 3 2 4" xfId="1819" xr:uid="{00000000-0005-0000-0000-0000AD010000}"/>
    <cellStyle name="Comma 5 3 2 4 2" xfId="3771" xr:uid="{00000000-0005-0000-0000-000098010000}"/>
    <cellStyle name="Comma 5 3 2 4 3" xfId="3164" xr:uid="{00000000-0005-0000-0000-0000F7010000}"/>
    <cellStyle name="Comma 5 3 2 4 4" xfId="2639" xr:uid="{00000000-0005-0000-0000-0000F7010000}"/>
    <cellStyle name="Comma 5 3 2 5" xfId="1814" xr:uid="{00000000-0005-0000-0000-0000AE010000}"/>
    <cellStyle name="Comma 5 3 2 5 2" xfId="3768" xr:uid="{00000000-0005-0000-0000-000099010000}"/>
    <cellStyle name="Comma 5 3 2 5 3" xfId="3952" xr:uid="{00000000-0005-0000-0000-0000F8010000}"/>
    <cellStyle name="Comma 5 3 2 5 4" xfId="2634" xr:uid="{00000000-0005-0000-0000-0000F8010000}"/>
    <cellStyle name="Comma 5 3 2 6" xfId="1028" xr:uid="{00000000-0005-0000-0000-0000AF010000}"/>
    <cellStyle name="Comma 5 3 2 7" xfId="983" xr:uid="{00000000-0005-0000-0000-0000B0010000}"/>
    <cellStyle name="Comma 5 3 3" xfId="1061" xr:uid="{00000000-0005-0000-0000-0000B1010000}"/>
    <cellStyle name="Comma 5 3 3 2" xfId="1431" xr:uid="{00000000-0005-0000-0000-0000B2010000}"/>
    <cellStyle name="Comma 5 3 3 2 2" xfId="1821" xr:uid="{00000000-0005-0000-0000-0000B3010000}"/>
    <cellStyle name="Comma 5 3 3 2 3" xfId="3628" xr:uid="{00000000-0005-0000-0000-00009C010000}"/>
    <cellStyle name="Comma 5 3 3 2 4" xfId="3904" xr:uid="{00000000-0005-0000-0000-0000FA010000}"/>
    <cellStyle name="Comma 5 3 3 2 5" xfId="2641" xr:uid="{00000000-0005-0000-0000-0000FA010000}"/>
    <cellStyle name="Comma 5 3 3 3" xfId="1822" xr:uid="{00000000-0005-0000-0000-0000B4010000}"/>
    <cellStyle name="Comma 5 3 3 3 2" xfId="3773" xr:uid="{00000000-0005-0000-0000-00009E010000}"/>
    <cellStyle name="Comma 5 3 3 3 3" xfId="3064" xr:uid="{00000000-0005-0000-0000-0000FB010000}"/>
    <cellStyle name="Comma 5 3 3 3 4" xfId="2642" xr:uid="{00000000-0005-0000-0000-0000FB010000}"/>
    <cellStyle name="Comma 5 3 3 4" xfId="1820" xr:uid="{00000000-0005-0000-0000-0000B5010000}"/>
    <cellStyle name="Comma 5 3 3 4 2" xfId="3772" xr:uid="{00000000-0005-0000-0000-00009F010000}"/>
    <cellStyle name="Comma 5 3 3 4 3" xfId="4027" xr:uid="{00000000-0005-0000-0000-0000FC010000}"/>
    <cellStyle name="Comma 5 3 3 4 4" xfId="2640" xr:uid="{00000000-0005-0000-0000-0000FC010000}"/>
    <cellStyle name="Comma 5 3 3 5" xfId="1401" xr:uid="{00000000-0005-0000-0000-0000B6010000}"/>
    <cellStyle name="Comma 5 3 3 6" xfId="3271" xr:uid="{00000000-0005-0000-0000-00009B010000}"/>
    <cellStyle name="Comma 5 3 4" xfId="1428" xr:uid="{00000000-0005-0000-0000-0000B7010000}"/>
    <cellStyle name="Comma 5 3 4 2" xfId="1823" xr:uid="{00000000-0005-0000-0000-0000B8010000}"/>
    <cellStyle name="Comma 5 3 4 2 2" xfId="3774" xr:uid="{00000000-0005-0000-0000-0000A2010000}"/>
    <cellStyle name="Comma 5 3 4 2 3" xfId="3919" xr:uid="{00000000-0005-0000-0000-0000FE010000}"/>
    <cellStyle name="Comma 5 3 4 2 4" xfId="2644" xr:uid="{00000000-0005-0000-0000-0000FE010000}"/>
    <cellStyle name="Comma 5 3 4 3" xfId="2645" xr:uid="{00000000-0005-0000-0000-0000FF010000}"/>
    <cellStyle name="Comma 5 3 4 3 2" xfId="3625" xr:uid="{00000000-0005-0000-0000-0000A3010000}"/>
    <cellStyle name="Comma 5 3 4 3 3" xfId="3739" xr:uid="{00000000-0005-0000-0000-0000FF010000}"/>
    <cellStyle name="Comma 5 3 4 4" xfId="2643" xr:uid="{00000000-0005-0000-0000-000000020000}"/>
    <cellStyle name="Comma 5 3 5" xfId="1824" xr:uid="{00000000-0005-0000-0000-0000B9010000}"/>
    <cellStyle name="Comma 5 3 5 2" xfId="3775" xr:uid="{00000000-0005-0000-0000-0000A4010000}"/>
    <cellStyle name="Comma 5 3 5 3" xfId="3925" xr:uid="{00000000-0005-0000-0000-000001020000}"/>
    <cellStyle name="Comma 5 3 5 4" xfId="2646" xr:uid="{00000000-0005-0000-0000-000001020000}"/>
    <cellStyle name="Comma 5 3 6" xfId="1645" xr:uid="{00000000-0005-0000-0000-0000BA010000}"/>
    <cellStyle name="Comma 5 3 6 2" xfId="3743" xr:uid="{00000000-0005-0000-0000-0000A5010000}"/>
    <cellStyle name="Comma 5 3 6 3" xfId="3066" xr:uid="{00000000-0005-0000-0000-000002020000}"/>
    <cellStyle name="Comma 5 3 6 4" xfId="2647" xr:uid="{00000000-0005-0000-0000-000002020000}"/>
    <cellStyle name="Comma 5 3 7" xfId="1040" xr:uid="{00000000-0005-0000-0000-0000BB010000}"/>
    <cellStyle name="Comma 5 3 7 2" xfId="3464" xr:uid="{00000000-0005-0000-0000-0000A6010000}"/>
    <cellStyle name="Comma 5 3 7 3" xfId="3933" xr:uid="{00000000-0005-0000-0000-000003020000}"/>
    <cellStyle name="Comma 5 3 7 4" xfId="2633" xr:uid="{00000000-0005-0000-0000-000003020000}"/>
    <cellStyle name="Comma 5 3 8" xfId="950" xr:uid="{00000000-0005-0000-0000-0000BC010000}"/>
    <cellStyle name="Comma 5 4" xfId="350" xr:uid="{00000000-0005-0000-0000-0000BD010000}"/>
    <cellStyle name="Comma 5 4 2" xfId="351" xr:uid="{00000000-0005-0000-0000-0000BE010000}"/>
    <cellStyle name="Comma 5 4 2 2" xfId="1064" xr:uid="{00000000-0005-0000-0000-0000BF010000}"/>
    <cellStyle name="Comma 5 4 2 2 2" xfId="1826" xr:uid="{00000000-0005-0000-0000-0000C0010000}"/>
    <cellStyle name="Comma 5 4 2 2 2 2" xfId="3777" xr:uid="{00000000-0005-0000-0000-0000AA010000}"/>
    <cellStyle name="Comma 5 4 2 2 2 3" xfId="3052" xr:uid="{00000000-0005-0000-0000-000007020000}"/>
    <cellStyle name="Comma 5 4 2 2 2 4" xfId="2651" xr:uid="{00000000-0005-0000-0000-000007020000}"/>
    <cellStyle name="Comma 5 4 2 2 3" xfId="1433" xr:uid="{00000000-0005-0000-0000-0000C1010000}"/>
    <cellStyle name="Comma 5 4 2 2 3 2" xfId="2652" xr:uid="{00000000-0005-0000-0000-000008020000}"/>
    <cellStyle name="Comma 5 4 2 2 4" xfId="2650" xr:uid="{00000000-0005-0000-0000-000009020000}"/>
    <cellStyle name="Comma 5 4 2 3" xfId="1827" xr:uid="{00000000-0005-0000-0000-0000C2010000}"/>
    <cellStyle name="Comma 5 4 2 3 2" xfId="3778" xr:uid="{00000000-0005-0000-0000-0000AB010000}"/>
    <cellStyle name="Comma 5 4 2 3 3" xfId="3875" xr:uid="{00000000-0005-0000-0000-00000A020000}"/>
    <cellStyle name="Comma 5 4 2 3 4" xfId="2653" xr:uid="{00000000-0005-0000-0000-00000A020000}"/>
    <cellStyle name="Comma 5 4 2 4" xfId="1825" xr:uid="{00000000-0005-0000-0000-0000C3010000}"/>
    <cellStyle name="Comma 5 4 2 4 2" xfId="3776" xr:uid="{00000000-0005-0000-0000-0000AC010000}"/>
    <cellStyle name="Comma 5 4 2 4 3" xfId="3100" xr:uid="{00000000-0005-0000-0000-00000B020000}"/>
    <cellStyle name="Comma 5 4 2 4 4" xfId="2654" xr:uid="{00000000-0005-0000-0000-00000B020000}"/>
    <cellStyle name="Comma 5 4 2 5" xfId="1034" xr:uid="{00000000-0005-0000-0000-0000C4010000}"/>
    <cellStyle name="Comma 5 4 2 5 2" xfId="3498" xr:uid="{00000000-0005-0000-0000-0000AD010000}"/>
    <cellStyle name="Comma 5 4 2 5 3" xfId="3101" xr:uid="{00000000-0005-0000-0000-00000C020000}"/>
    <cellStyle name="Comma 5 4 2 5 4" xfId="2649" xr:uid="{00000000-0005-0000-0000-00000C020000}"/>
    <cellStyle name="Comma 5 4 2 6" xfId="984" xr:uid="{00000000-0005-0000-0000-0000C5010000}"/>
    <cellStyle name="Comma 5 4 3" xfId="1063" xr:uid="{00000000-0005-0000-0000-0000C6010000}"/>
    <cellStyle name="Comma 5 4 3 2" xfId="1434" xr:uid="{00000000-0005-0000-0000-0000C7010000}"/>
    <cellStyle name="Comma 5 4 3 2 2" xfId="1829" xr:uid="{00000000-0005-0000-0000-0000C8010000}"/>
    <cellStyle name="Comma 5 4 3 2 3" xfId="3629" xr:uid="{00000000-0005-0000-0000-0000AF010000}"/>
    <cellStyle name="Comma 5 4 3 2 4" xfId="3956" xr:uid="{00000000-0005-0000-0000-00000E020000}"/>
    <cellStyle name="Comma 5 4 3 2 5" xfId="2656" xr:uid="{00000000-0005-0000-0000-00000E020000}"/>
    <cellStyle name="Comma 5 4 3 3" xfId="1830" xr:uid="{00000000-0005-0000-0000-0000C9010000}"/>
    <cellStyle name="Comma 5 4 3 3 2" xfId="3780" xr:uid="{00000000-0005-0000-0000-0000B1010000}"/>
    <cellStyle name="Comma 5 4 3 3 3" xfId="3053" xr:uid="{00000000-0005-0000-0000-00000F020000}"/>
    <cellStyle name="Comma 5 4 3 3 4" xfId="2657" xr:uid="{00000000-0005-0000-0000-00000F020000}"/>
    <cellStyle name="Comma 5 4 3 4" xfId="1828" xr:uid="{00000000-0005-0000-0000-0000CA010000}"/>
    <cellStyle name="Comma 5 4 3 4 2" xfId="3779" xr:uid="{00000000-0005-0000-0000-0000B2010000}"/>
    <cellStyle name="Comma 5 4 3 4 3" xfId="3967" xr:uid="{00000000-0005-0000-0000-000010020000}"/>
    <cellStyle name="Comma 5 4 3 4 4" xfId="2655" xr:uid="{00000000-0005-0000-0000-000010020000}"/>
    <cellStyle name="Comma 5 4 3 5" xfId="1408" xr:uid="{00000000-0005-0000-0000-0000CB010000}"/>
    <cellStyle name="Comma 5 4 4" xfId="1432" xr:uid="{00000000-0005-0000-0000-0000CC010000}"/>
    <cellStyle name="Comma 5 4 4 2" xfId="1831" xr:uid="{00000000-0005-0000-0000-0000CD010000}"/>
    <cellStyle name="Comma 5 4 4 2 2" xfId="3781" xr:uid="{00000000-0005-0000-0000-0000B5010000}"/>
    <cellStyle name="Comma 5 4 4 2 3" xfId="3070" xr:uid="{00000000-0005-0000-0000-000012020000}"/>
    <cellStyle name="Comma 5 4 4 2 4" xfId="2659" xr:uid="{00000000-0005-0000-0000-000012020000}"/>
    <cellStyle name="Comma 5 4 4 3" xfId="2660" xr:uid="{00000000-0005-0000-0000-000013020000}"/>
    <cellStyle name="Comma 5 4 4 4" xfId="2658" xr:uid="{00000000-0005-0000-0000-000014020000}"/>
    <cellStyle name="Comma 5 4 5" xfId="1832" xr:uid="{00000000-0005-0000-0000-0000CE010000}"/>
    <cellStyle name="Comma 5 4 5 2" xfId="3782" xr:uid="{00000000-0005-0000-0000-0000B6010000}"/>
    <cellStyle name="Comma 5 4 5 3" xfId="3091" xr:uid="{00000000-0005-0000-0000-000015020000}"/>
    <cellStyle name="Comma 5 4 5 4" xfId="2661" xr:uid="{00000000-0005-0000-0000-000015020000}"/>
    <cellStyle name="Comma 5 4 6" xfId="1646" xr:uid="{00000000-0005-0000-0000-0000CF010000}"/>
    <cellStyle name="Comma 5 4 6 2" xfId="3744" xr:uid="{00000000-0005-0000-0000-0000B7010000}"/>
    <cellStyle name="Comma 5 4 6 3" xfId="3736" xr:uid="{00000000-0005-0000-0000-000016020000}"/>
    <cellStyle name="Comma 5 4 6 4" xfId="2662" xr:uid="{00000000-0005-0000-0000-000016020000}"/>
    <cellStyle name="Comma 5 4 7" xfId="1046" xr:uid="{00000000-0005-0000-0000-0000D0010000}"/>
    <cellStyle name="Comma 5 4 7 2" xfId="3438" xr:uid="{00000000-0005-0000-0000-0000B8010000}"/>
    <cellStyle name="Comma 5 4 7 3" xfId="3894" xr:uid="{00000000-0005-0000-0000-000017020000}"/>
    <cellStyle name="Comma 5 4 7 4" xfId="2648" xr:uid="{00000000-0005-0000-0000-000017020000}"/>
    <cellStyle name="Comma 5 4 8" xfId="951" xr:uid="{00000000-0005-0000-0000-0000D1010000}"/>
    <cellStyle name="Comma 5 5" xfId="352" xr:uid="{00000000-0005-0000-0000-0000D2010000}"/>
    <cellStyle name="Comma 5 5 2" xfId="353" xr:uid="{00000000-0005-0000-0000-0000D3010000}"/>
    <cellStyle name="Comma 5 5 2 2" xfId="1066" xr:uid="{00000000-0005-0000-0000-0000D4010000}"/>
    <cellStyle name="Comma 5 5 2 2 2" xfId="1834" xr:uid="{00000000-0005-0000-0000-0000D5010000}"/>
    <cellStyle name="Comma 5 5 2 2 2 2" xfId="3784" xr:uid="{00000000-0005-0000-0000-0000BC010000}"/>
    <cellStyle name="Comma 5 5 2 2 2 3" xfId="3870" xr:uid="{00000000-0005-0000-0000-00001B020000}"/>
    <cellStyle name="Comma 5 5 2 2 2 4" xfId="2666" xr:uid="{00000000-0005-0000-0000-00001B020000}"/>
    <cellStyle name="Comma 5 5 2 2 3" xfId="1436" xr:uid="{00000000-0005-0000-0000-0000D6010000}"/>
    <cellStyle name="Comma 5 5 2 2 3 2" xfId="2667" xr:uid="{00000000-0005-0000-0000-00001C020000}"/>
    <cellStyle name="Comma 5 5 2 2 4" xfId="2665" xr:uid="{00000000-0005-0000-0000-00001D020000}"/>
    <cellStyle name="Comma 5 5 2 3" xfId="1835" xr:uid="{00000000-0005-0000-0000-0000D7010000}"/>
    <cellStyle name="Comma 5 5 2 3 2" xfId="3785" xr:uid="{00000000-0005-0000-0000-0000BD010000}"/>
    <cellStyle name="Comma 5 5 2 3 3" xfId="3892" xr:uid="{00000000-0005-0000-0000-00001E020000}"/>
    <cellStyle name="Comma 5 5 2 3 4" xfId="2668" xr:uid="{00000000-0005-0000-0000-00001E020000}"/>
    <cellStyle name="Comma 5 5 2 4" xfId="1833" xr:uid="{00000000-0005-0000-0000-0000D8010000}"/>
    <cellStyle name="Comma 5 5 2 4 2" xfId="3783" xr:uid="{00000000-0005-0000-0000-0000BE010000}"/>
    <cellStyle name="Comma 5 5 2 4 3" xfId="3962" xr:uid="{00000000-0005-0000-0000-00001F020000}"/>
    <cellStyle name="Comma 5 5 2 4 4" xfId="2669" xr:uid="{00000000-0005-0000-0000-00001F020000}"/>
    <cellStyle name="Comma 5 5 2 5" xfId="1405" xr:uid="{00000000-0005-0000-0000-0000D9010000}"/>
    <cellStyle name="Comma 5 5 2 5 2" xfId="3576" xr:uid="{00000000-0005-0000-0000-0000BF010000}"/>
    <cellStyle name="Comma 5 5 2 5 3" xfId="3873" xr:uid="{00000000-0005-0000-0000-000020020000}"/>
    <cellStyle name="Comma 5 5 2 5 4" xfId="2664" xr:uid="{00000000-0005-0000-0000-000020020000}"/>
    <cellStyle name="Comma 5 5 2 6" xfId="985" xr:uid="{00000000-0005-0000-0000-0000DA010000}"/>
    <cellStyle name="Comma 5 5 3" xfId="1065" xr:uid="{00000000-0005-0000-0000-0000DB010000}"/>
    <cellStyle name="Comma 5 5 3 2" xfId="1836" xr:uid="{00000000-0005-0000-0000-0000DC010000}"/>
    <cellStyle name="Comma 5 5 3 2 2" xfId="3786" xr:uid="{00000000-0005-0000-0000-0000C1010000}"/>
    <cellStyle name="Comma 5 5 3 2 3" xfId="3093" xr:uid="{00000000-0005-0000-0000-000022020000}"/>
    <cellStyle name="Comma 5 5 3 2 4" xfId="2671" xr:uid="{00000000-0005-0000-0000-000022020000}"/>
    <cellStyle name="Comma 5 5 3 3" xfId="1435" xr:uid="{00000000-0005-0000-0000-0000DD010000}"/>
    <cellStyle name="Comma 5 5 3 3 2" xfId="3630" xr:uid="{00000000-0005-0000-0000-0000C2010000}"/>
    <cellStyle name="Comma 5 5 3 3 3" xfId="3955" xr:uid="{00000000-0005-0000-0000-000023020000}"/>
    <cellStyle name="Comma 5 5 3 3 4" xfId="2672" xr:uid="{00000000-0005-0000-0000-000023020000}"/>
    <cellStyle name="Comma 5 5 3 4" xfId="2670" xr:uid="{00000000-0005-0000-0000-000024020000}"/>
    <cellStyle name="Comma 5 5 4" xfId="1837" xr:uid="{00000000-0005-0000-0000-0000DE010000}"/>
    <cellStyle name="Comma 5 5 4 2" xfId="2674" xr:uid="{00000000-0005-0000-0000-000026020000}"/>
    <cellStyle name="Comma 5 5 4 3" xfId="2675" xr:uid="{00000000-0005-0000-0000-000027020000}"/>
    <cellStyle name="Comma 5 5 4 4" xfId="2673" xr:uid="{00000000-0005-0000-0000-000028020000}"/>
    <cellStyle name="Comma 5 5 5" xfId="1647" xr:uid="{00000000-0005-0000-0000-0000DF010000}"/>
    <cellStyle name="Comma 5 5 5 2" xfId="3745" xr:uid="{00000000-0005-0000-0000-0000C4010000}"/>
    <cellStyle name="Comma 5 5 5 3" xfId="3936" xr:uid="{00000000-0005-0000-0000-000029020000}"/>
    <cellStyle name="Comma 5 5 5 4" xfId="2676" xr:uid="{00000000-0005-0000-0000-000029020000}"/>
    <cellStyle name="Comma 5 5 6" xfId="1049" xr:uid="{00000000-0005-0000-0000-0000E0010000}"/>
    <cellStyle name="Comma 5 5 6 2" xfId="3421" xr:uid="{00000000-0005-0000-0000-0000C5010000}"/>
    <cellStyle name="Comma 5 5 6 3" xfId="4017" xr:uid="{00000000-0005-0000-0000-00002A020000}"/>
    <cellStyle name="Comma 5 5 6 4" xfId="2677" xr:uid="{00000000-0005-0000-0000-00002A020000}"/>
    <cellStyle name="Comma 5 5 7" xfId="952" xr:uid="{00000000-0005-0000-0000-0000E1010000}"/>
    <cellStyle name="Comma 5 5 7 2" xfId="3204" xr:uid="{00000000-0005-0000-0000-0000B9010000}"/>
    <cellStyle name="Comma 5 5 7 3" xfId="3084" xr:uid="{00000000-0005-0000-0000-00002B020000}"/>
    <cellStyle name="Comma 5 5 7 4" xfId="2663" xr:uid="{00000000-0005-0000-0000-00002B020000}"/>
    <cellStyle name="Comma 5 6" xfId="354" xr:uid="{00000000-0005-0000-0000-0000E2010000}"/>
    <cellStyle name="Comma 5 6 2" xfId="355" xr:uid="{00000000-0005-0000-0000-0000E3010000}"/>
    <cellStyle name="Comma 5 6 2 2" xfId="1068" xr:uid="{00000000-0005-0000-0000-0000E4010000}"/>
    <cellStyle name="Comma 5 6 2 2 2" xfId="1839" xr:uid="{00000000-0005-0000-0000-0000E5010000}"/>
    <cellStyle name="Comma 5 6 2 2 2 2" xfId="3788" xr:uid="{00000000-0005-0000-0000-0000C9010000}"/>
    <cellStyle name="Comma 5 6 2 2 2 3" xfId="3954" xr:uid="{00000000-0005-0000-0000-00002F020000}"/>
    <cellStyle name="Comma 5 6 2 2 2 4" xfId="2681" xr:uid="{00000000-0005-0000-0000-00002F020000}"/>
    <cellStyle name="Comma 5 6 2 2 3" xfId="1438" xr:uid="{00000000-0005-0000-0000-0000E6010000}"/>
    <cellStyle name="Comma 5 6 2 2 3 2" xfId="2682" xr:uid="{00000000-0005-0000-0000-000030020000}"/>
    <cellStyle name="Comma 5 6 2 2 4" xfId="2680" xr:uid="{00000000-0005-0000-0000-000031020000}"/>
    <cellStyle name="Comma 5 6 2 3" xfId="1840" xr:uid="{00000000-0005-0000-0000-0000E7010000}"/>
    <cellStyle name="Comma 5 6 2 3 2" xfId="3789" xr:uid="{00000000-0005-0000-0000-0000CA010000}"/>
    <cellStyle name="Comma 5 6 2 3 3" xfId="3897" xr:uid="{00000000-0005-0000-0000-000032020000}"/>
    <cellStyle name="Comma 5 6 2 3 4" xfId="2683" xr:uid="{00000000-0005-0000-0000-000032020000}"/>
    <cellStyle name="Comma 5 6 2 4" xfId="1838" xr:uid="{00000000-0005-0000-0000-0000E8010000}"/>
    <cellStyle name="Comma 5 6 2 4 2" xfId="3787" xr:uid="{00000000-0005-0000-0000-0000CB010000}"/>
    <cellStyle name="Comma 5 6 2 4 3" xfId="4012" xr:uid="{00000000-0005-0000-0000-000033020000}"/>
    <cellStyle name="Comma 5 6 2 4 4" xfId="2684" xr:uid="{00000000-0005-0000-0000-000033020000}"/>
    <cellStyle name="Comma 5 6 2 5" xfId="1421" xr:uid="{00000000-0005-0000-0000-0000E9010000}"/>
    <cellStyle name="Comma 5 6 2 5 2" xfId="3614" xr:uid="{00000000-0005-0000-0000-0000CC010000}"/>
    <cellStyle name="Comma 5 6 2 5 3" xfId="3893" xr:uid="{00000000-0005-0000-0000-000034020000}"/>
    <cellStyle name="Comma 5 6 2 5 4" xfId="2679" xr:uid="{00000000-0005-0000-0000-000034020000}"/>
    <cellStyle name="Comma 5 6 2 6" xfId="986" xr:uid="{00000000-0005-0000-0000-0000EA010000}"/>
    <cellStyle name="Comma 5 6 3" xfId="1067" xr:uid="{00000000-0005-0000-0000-0000EB010000}"/>
    <cellStyle name="Comma 5 6 3 2" xfId="1841" xr:uid="{00000000-0005-0000-0000-0000EC010000}"/>
    <cellStyle name="Comma 5 6 3 2 2" xfId="3790" xr:uid="{00000000-0005-0000-0000-0000CE010000}"/>
    <cellStyle name="Comma 5 6 3 2 3" xfId="3861" xr:uid="{00000000-0005-0000-0000-000036020000}"/>
    <cellStyle name="Comma 5 6 3 2 4" xfId="2686" xr:uid="{00000000-0005-0000-0000-000036020000}"/>
    <cellStyle name="Comma 5 6 3 3" xfId="1437" xr:uid="{00000000-0005-0000-0000-0000ED010000}"/>
    <cellStyle name="Comma 5 6 3 3 2" xfId="3631" xr:uid="{00000000-0005-0000-0000-0000CF010000}"/>
    <cellStyle name="Comma 5 6 3 3 3" xfId="3863" xr:uid="{00000000-0005-0000-0000-000037020000}"/>
    <cellStyle name="Comma 5 6 3 3 4" xfId="2687" xr:uid="{00000000-0005-0000-0000-000037020000}"/>
    <cellStyle name="Comma 5 6 3 4" xfId="2685" xr:uid="{00000000-0005-0000-0000-000038020000}"/>
    <cellStyle name="Comma 5 6 4" xfId="1842" xr:uid="{00000000-0005-0000-0000-0000EE010000}"/>
    <cellStyle name="Comma 5 6 4 2" xfId="2689" xr:uid="{00000000-0005-0000-0000-00003A020000}"/>
    <cellStyle name="Comma 5 6 4 3" xfId="2690" xr:uid="{00000000-0005-0000-0000-00003B020000}"/>
    <cellStyle name="Comma 5 6 4 4" xfId="2688" xr:uid="{00000000-0005-0000-0000-00003C020000}"/>
    <cellStyle name="Comma 5 6 5" xfId="1648" xr:uid="{00000000-0005-0000-0000-0000EF010000}"/>
    <cellStyle name="Comma 5 6 5 2" xfId="3746" xr:uid="{00000000-0005-0000-0000-0000D1010000}"/>
    <cellStyle name="Comma 5 6 5 3" xfId="3864" xr:uid="{00000000-0005-0000-0000-00003D020000}"/>
    <cellStyle name="Comma 5 6 5 4" xfId="2691" xr:uid="{00000000-0005-0000-0000-00003D020000}"/>
    <cellStyle name="Comma 5 6 6" xfId="1037" xr:uid="{00000000-0005-0000-0000-0000F0010000}"/>
    <cellStyle name="Comma 5 6 6 2" xfId="3481" xr:uid="{00000000-0005-0000-0000-0000D2010000}"/>
    <cellStyle name="Comma 5 6 6 3" xfId="3866" xr:uid="{00000000-0005-0000-0000-00003E020000}"/>
    <cellStyle name="Comma 5 6 6 4" xfId="2692" xr:uid="{00000000-0005-0000-0000-00003E020000}"/>
    <cellStyle name="Comma 5 6 7" xfId="953" xr:uid="{00000000-0005-0000-0000-0000F1010000}"/>
    <cellStyle name="Comma 5 6 7 2" xfId="3257" xr:uid="{00000000-0005-0000-0000-0000C6010000}"/>
    <cellStyle name="Comma 5 6 7 3" xfId="4005" xr:uid="{00000000-0005-0000-0000-00003F020000}"/>
    <cellStyle name="Comma 5 6 7 4" xfId="2678" xr:uid="{00000000-0005-0000-0000-00003F020000}"/>
    <cellStyle name="Comma 5 7" xfId="356" xr:uid="{00000000-0005-0000-0000-0000F2010000}"/>
    <cellStyle name="Comma 5 7 2" xfId="357" xr:uid="{00000000-0005-0000-0000-0000F3010000}"/>
    <cellStyle name="Comma 5 7 2 2" xfId="1070" xr:uid="{00000000-0005-0000-0000-0000F4010000}"/>
    <cellStyle name="Comma 5 7 2 2 2" xfId="1843" xr:uid="{00000000-0005-0000-0000-0000F5010000}"/>
    <cellStyle name="Comma 5 7 2 2 2 2" xfId="2696" xr:uid="{00000000-0005-0000-0000-000043020000}"/>
    <cellStyle name="Comma 5 7 2 2 3" xfId="2697" xr:uid="{00000000-0005-0000-0000-000044020000}"/>
    <cellStyle name="Comma 5 7 2 2 4" xfId="2695" xr:uid="{00000000-0005-0000-0000-000045020000}"/>
    <cellStyle name="Comma 5 7 2 3" xfId="1439" xr:uid="{00000000-0005-0000-0000-0000F6010000}"/>
    <cellStyle name="Comma 5 7 2 3 2" xfId="3632" xr:uid="{00000000-0005-0000-0000-0000D6010000}"/>
    <cellStyle name="Comma 5 7 2 3 3" xfId="3865" xr:uid="{00000000-0005-0000-0000-000046020000}"/>
    <cellStyle name="Comma 5 7 2 3 4" xfId="2698" xr:uid="{00000000-0005-0000-0000-000046020000}"/>
    <cellStyle name="Comma 5 7 2 4" xfId="987" xr:uid="{00000000-0005-0000-0000-0000F7010000}"/>
    <cellStyle name="Comma 5 7 2 4 2" xfId="2699" xr:uid="{00000000-0005-0000-0000-000047020000}"/>
    <cellStyle name="Comma 5 7 2 5" xfId="2694" xr:uid="{00000000-0005-0000-0000-000048020000}"/>
    <cellStyle name="Comma 5 7 3" xfId="1069" xr:uid="{00000000-0005-0000-0000-0000F8010000}"/>
    <cellStyle name="Comma 5 7 3 2" xfId="1844" xr:uid="{00000000-0005-0000-0000-0000F9010000}"/>
    <cellStyle name="Comma 5 7 3 2 2" xfId="2701" xr:uid="{00000000-0005-0000-0000-00004A020000}"/>
    <cellStyle name="Comma 5 7 3 3" xfId="2702" xr:uid="{00000000-0005-0000-0000-00004B020000}"/>
    <cellStyle name="Comma 5 7 3 4" xfId="2700" xr:uid="{00000000-0005-0000-0000-00004C020000}"/>
    <cellStyle name="Comma 5 7 4" xfId="1649" xr:uid="{00000000-0005-0000-0000-0000FA010000}"/>
    <cellStyle name="Comma 5 7 4 2" xfId="2704" xr:uid="{00000000-0005-0000-0000-00004E020000}"/>
    <cellStyle name="Comma 5 7 4 3" xfId="2705" xr:uid="{00000000-0005-0000-0000-00004F020000}"/>
    <cellStyle name="Comma 5 7 4 4" xfId="2703" xr:uid="{00000000-0005-0000-0000-000050020000}"/>
    <cellStyle name="Comma 5 7 5" xfId="1024" xr:uid="{00000000-0005-0000-0000-0000FB010000}"/>
    <cellStyle name="Comma 5 7 5 2" xfId="3539" xr:uid="{00000000-0005-0000-0000-0000D9010000}"/>
    <cellStyle name="Comma 5 7 5 3" xfId="4031" xr:uid="{00000000-0005-0000-0000-000051020000}"/>
    <cellStyle name="Comma 5 7 5 4" xfId="2706" xr:uid="{00000000-0005-0000-0000-000051020000}"/>
    <cellStyle name="Comma 5 7 6" xfId="954" xr:uid="{00000000-0005-0000-0000-0000FC010000}"/>
    <cellStyle name="Comma 5 7 6 2" xfId="3272" xr:uid="{00000000-0005-0000-0000-0000D3010000}"/>
    <cellStyle name="Comma 5 7 6 3" xfId="3074" xr:uid="{00000000-0005-0000-0000-000052020000}"/>
    <cellStyle name="Comma 5 7 6 4" xfId="2707" xr:uid="{00000000-0005-0000-0000-000052020000}"/>
    <cellStyle name="Comma 5 7 7" xfId="2693" xr:uid="{00000000-0005-0000-0000-000053020000}"/>
    <cellStyle name="Comma 5 8" xfId="358" xr:uid="{00000000-0005-0000-0000-0000FD010000}"/>
    <cellStyle name="Comma 5 8 2" xfId="359" xr:uid="{00000000-0005-0000-0000-0000FE010000}"/>
    <cellStyle name="Comma 5 8 2 2" xfId="1072" xr:uid="{00000000-0005-0000-0000-0000FF010000}"/>
    <cellStyle name="Comma 5 8 2 2 2" xfId="3791" xr:uid="{00000000-0005-0000-0000-0000DC010000}"/>
    <cellStyle name="Comma 5 8 2 2 3" xfId="3089" xr:uid="{00000000-0005-0000-0000-000056020000}"/>
    <cellStyle name="Comma 5 8 2 3" xfId="1845" xr:uid="{00000000-0005-0000-0000-000000020000}"/>
    <cellStyle name="Comma 5 8 2 3 2" xfId="2710" xr:uid="{00000000-0005-0000-0000-000057020000}"/>
    <cellStyle name="Comma 5 8 2 4" xfId="988" xr:uid="{00000000-0005-0000-0000-000001020000}"/>
    <cellStyle name="Comma 5 8 2 4 2" xfId="2709" xr:uid="{00000000-0005-0000-0000-000058020000}"/>
    <cellStyle name="Comma 5 8 3" xfId="1071" xr:uid="{00000000-0005-0000-0000-000002020000}"/>
    <cellStyle name="Comma 5 8 3 2" xfId="1650" xr:uid="{00000000-0005-0000-0000-000003020000}"/>
    <cellStyle name="Comma 5 8 3 2 2" xfId="2712" xr:uid="{00000000-0005-0000-0000-00005A020000}"/>
    <cellStyle name="Comma 5 8 3 3" xfId="2713" xr:uid="{00000000-0005-0000-0000-00005B020000}"/>
    <cellStyle name="Comma 5 8 3 4" xfId="2711" xr:uid="{00000000-0005-0000-0000-00005C020000}"/>
    <cellStyle name="Comma 5 8 4" xfId="1440" xr:uid="{00000000-0005-0000-0000-000004020000}"/>
    <cellStyle name="Comma 5 8 4 2" xfId="3633" xr:uid="{00000000-0005-0000-0000-0000DE010000}"/>
    <cellStyle name="Comma 5 8 4 3" xfId="3915" xr:uid="{00000000-0005-0000-0000-00005D020000}"/>
    <cellStyle name="Comma 5 8 4 4" xfId="2714" xr:uid="{00000000-0005-0000-0000-00005D020000}"/>
    <cellStyle name="Comma 5 8 5" xfId="955" xr:uid="{00000000-0005-0000-0000-000005020000}"/>
    <cellStyle name="Comma 5 8 5 2" xfId="3273" xr:uid="{00000000-0005-0000-0000-0000DA010000}"/>
    <cellStyle name="Comma 5 8 5 3" xfId="3095" xr:uid="{00000000-0005-0000-0000-00005E020000}"/>
    <cellStyle name="Comma 5 8 5 4" xfId="2715" xr:uid="{00000000-0005-0000-0000-00005E020000}"/>
    <cellStyle name="Comma 5 8 6" xfId="2708" xr:uid="{00000000-0005-0000-0000-00005F020000}"/>
    <cellStyle name="Comma 5 9" xfId="360" xr:uid="{00000000-0005-0000-0000-000006020000}"/>
    <cellStyle name="Comma 5 9 2" xfId="361" xr:uid="{00000000-0005-0000-0000-000007020000}"/>
    <cellStyle name="Comma 5 9 2 2" xfId="1074" xr:uid="{00000000-0005-0000-0000-000008020000}"/>
    <cellStyle name="Comma 5 9 2 2 2" xfId="3747" xr:uid="{00000000-0005-0000-0000-0000E1010000}"/>
    <cellStyle name="Comma 5 9 2 2 3" xfId="4011" xr:uid="{00000000-0005-0000-0000-000062020000}"/>
    <cellStyle name="Comma 5 9 2 3" xfId="1651" xr:uid="{00000000-0005-0000-0000-000009020000}"/>
    <cellStyle name="Comma 5 9 2 3 2" xfId="2718" xr:uid="{00000000-0005-0000-0000-000063020000}"/>
    <cellStyle name="Comma 5 9 2 4" xfId="989" xr:uid="{00000000-0005-0000-0000-00000A020000}"/>
    <cellStyle name="Comma 5 9 2 4 2" xfId="2717" xr:uid="{00000000-0005-0000-0000-000064020000}"/>
    <cellStyle name="Comma 5 9 3" xfId="1073" xr:uid="{00000000-0005-0000-0000-00000B020000}"/>
    <cellStyle name="Comma 5 9 3 2" xfId="2720" xr:uid="{00000000-0005-0000-0000-000066020000}"/>
    <cellStyle name="Comma 5 9 3 3" xfId="2721" xr:uid="{00000000-0005-0000-0000-000067020000}"/>
    <cellStyle name="Comma 5 9 3 4" xfId="2719" xr:uid="{00000000-0005-0000-0000-000068020000}"/>
    <cellStyle name="Comma 5 9 3 5" xfId="2479" xr:uid="{00000000-0005-0000-0000-000065020000}"/>
    <cellStyle name="Comma 5 9 4" xfId="1441" xr:uid="{00000000-0005-0000-0000-00000C020000}"/>
    <cellStyle name="Comma 5 9 4 2" xfId="3274" xr:uid="{00000000-0005-0000-0000-0000DF010000}"/>
    <cellStyle name="Comma 5 9 4 3" xfId="3067" xr:uid="{00000000-0005-0000-0000-000069020000}"/>
    <cellStyle name="Comma 5 9 4 4" xfId="2722" xr:uid="{00000000-0005-0000-0000-000069020000}"/>
    <cellStyle name="Comma 5 9 5" xfId="956" xr:uid="{00000000-0005-0000-0000-00000D020000}"/>
    <cellStyle name="Comma 5 9 5 2" xfId="2723" xr:uid="{00000000-0005-0000-0000-00006A020000}"/>
    <cellStyle name="Comma 5 9 6" xfId="2716" xr:uid="{00000000-0005-0000-0000-00006B020000}"/>
    <cellStyle name="Comma 6" xfId="362" xr:uid="{00000000-0005-0000-0000-00000E020000}"/>
    <cellStyle name="Comma 6 2" xfId="363" xr:uid="{00000000-0005-0000-0000-00000F020000}"/>
    <cellStyle name="Comma 6 3" xfId="364" xr:uid="{00000000-0005-0000-0000-000010020000}"/>
    <cellStyle name="Comma 6 3 2" xfId="1075" xr:uid="{00000000-0005-0000-0000-000011020000}"/>
    <cellStyle name="Comma 6 3 3" xfId="957" xr:uid="{00000000-0005-0000-0000-000012020000}"/>
    <cellStyle name="Comma 6 3 3 2" xfId="2725" xr:uid="{00000000-0005-0000-0000-000070020000}"/>
    <cellStyle name="Comma 6 3 4" xfId="2724" xr:uid="{00000000-0005-0000-0000-000071020000}"/>
    <cellStyle name="Comma 6 4" xfId="365" xr:uid="{00000000-0005-0000-0000-000013020000}"/>
    <cellStyle name="Comma 6 4 2" xfId="366" xr:uid="{00000000-0005-0000-0000-000014020000}"/>
    <cellStyle name="Comma 6 4 2 2" xfId="1077" xr:uid="{00000000-0005-0000-0000-000015020000}"/>
    <cellStyle name="Comma 6 4 2 2 2" xfId="1847" xr:uid="{00000000-0005-0000-0000-000016020000}"/>
    <cellStyle name="Comma 6 4 2 2 2 2" xfId="3793" xr:uid="{00000000-0005-0000-0000-0000E9010000}"/>
    <cellStyle name="Comma 6 4 2 2 2 3" xfId="3898" xr:uid="{00000000-0005-0000-0000-000075020000}"/>
    <cellStyle name="Comma 6 4 2 2 2 4" xfId="2729" xr:uid="{00000000-0005-0000-0000-000075020000}"/>
    <cellStyle name="Comma 6 4 2 2 3" xfId="1443" xr:uid="{00000000-0005-0000-0000-000017020000}"/>
    <cellStyle name="Comma 6 4 2 2 3 2" xfId="2730" xr:uid="{00000000-0005-0000-0000-000076020000}"/>
    <cellStyle name="Comma 6 4 2 2 4" xfId="2728" xr:uid="{00000000-0005-0000-0000-000077020000}"/>
    <cellStyle name="Comma 6 4 2 3" xfId="1848" xr:uid="{00000000-0005-0000-0000-000018020000}"/>
    <cellStyle name="Comma 6 4 2 3 2" xfId="3794" xr:uid="{00000000-0005-0000-0000-0000EA010000}"/>
    <cellStyle name="Comma 6 4 2 3 3" xfId="3090" xr:uid="{00000000-0005-0000-0000-000078020000}"/>
    <cellStyle name="Comma 6 4 2 3 4" xfId="2731" xr:uid="{00000000-0005-0000-0000-000078020000}"/>
    <cellStyle name="Comma 6 4 2 4" xfId="1846" xr:uid="{00000000-0005-0000-0000-000019020000}"/>
    <cellStyle name="Comma 6 4 2 4 2" xfId="3792" xr:uid="{00000000-0005-0000-0000-0000EB010000}"/>
    <cellStyle name="Comma 6 4 2 4 3" xfId="3994" xr:uid="{00000000-0005-0000-0000-000079020000}"/>
    <cellStyle name="Comma 6 4 2 4 4" xfId="2732" xr:uid="{00000000-0005-0000-0000-000079020000}"/>
    <cellStyle name="Comma 6 4 2 5" xfId="1033" xr:uid="{00000000-0005-0000-0000-00001A020000}"/>
    <cellStyle name="Comma 6 4 2 5 2" xfId="3506" xr:uid="{00000000-0005-0000-0000-0000EC010000}"/>
    <cellStyle name="Comma 6 4 2 5 3" xfId="3886" xr:uid="{00000000-0005-0000-0000-00007A020000}"/>
    <cellStyle name="Comma 6 4 2 5 4" xfId="2727" xr:uid="{00000000-0005-0000-0000-00007A020000}"/>
    <cellStyle name="Comma 6 4 2 6" xfId="990" xr:uid="{00000000-0005-0000-0000-00001B020000}"/>
    <cellStyle name="Comma 6 4 3" xfId="1076" xr:uid="{00000000-0005-0000-0000-00001C020000}"/>
    <cellStyle name="Comma 6 4 3 2" xfId="1444" xr:uid="{00000000-0005-0000-0000-00001D020000}"/>
    <cellStyle name="Comma 6 4 3 2 2" xfId="1850" xr:uid="{00000000-0005-0000-0000-00001E020000}"/>
    <cellStyle name="Comma 6 4 3 2 3" xfId="3634" xr:uid="{00000000-0005-0000-0000-0000EE010000}"/>
    <cellStyle name="Comma 6 4 3 2 4" xfId="3972" xr:uid="{00000000-0005-0000-0000-00007C020000}"/>
    <cellStyle name="Comma 6 4 3 2 5" xfId="2734" xr:uid="{00000000-0005-0000-0000-00007C020000}"/>
    <cellStyle name="Comma 6 4 3 3" xfId="1851" xr:uid="{00000000-0005-0000-0000-00001F020000}"/>
    <cellStyle name="Comma 6 4 3 3 2" xfId="3796" xr:uid="{00000000-0005-0000-0000-0000F0010000}"/>
    <cellStyle name="Comma 6 4 3 3 3" xfId="3935" xr:uid="{00000000-0005-0000-0000-00007D020000}"/>
    <cellStyle name="Comma 6 4 3 3 4" xfId="2735" xr:uid="{00000000-0005-0000-0000-00007D020000}"/>
    <cellStyle name="Comma 6 4 3 4" xfId="1849" xr:uid="{00000000-0005-0000-0000-000020020000}"/>
    <cellStyle name="Comma 6 4 3 4 2" xfId="3795" xr:uid="{00000000-0005-0000-0000-0000F1010000}"/>
    <cellStyle name="Comma 6 4 3 4 3" xfId="4020" xr:uid="{00000000-0005-0000-0000-00007E020000}"/>
    <cellStyle name="Comma 6 4 3 4 4" xfId="2733" xr:uid="{00000000-0005-0000-0000-00007E020000}"/>
    <cellStyle name="Comma 6 4 3 5" xfId="1409" xr:uid="{00000000-0005-0000-0000-000021020000}"/>
    <cellStyle name="Comma 6 4 4" xfId="1442" xr:uid="{00000000-0005-0000-0000-000022020000}"/>
    <cellStyle name="Comma 6 4 4 2" xfId="1852" xr:uid="{00000000-0005-0000-0000-000023020000}"/>
    <cellStyle name="Comma 6 4 4 2 2" xfId="3797" xr:uid="{00000000-0005-0000-0000-0000F4010000}"/>
    <cellStyle name="Comma 6 4 4 2 3" xfId="3963" xr:uid="{00000000-0005-0000-0000-000080020000}"/>
    <cellStyle name="Comma 6 4 4 2 4" xfId="2737" xr:uid="{00000000-0005-0000-0000-000080020000}"/>
    <cellStyle name="Comma 6 4 4 3" xfId="2738" xr:uid="{00000000-0005-0000-0000-000081020000}"/>
    <cellStyle name="Comma 6 4 4 4" xfId="2736" xr:uid="{00000000-0005-0000-0000-000082020000}"/>
    <cellStyle name="Comma 6 4 5" xfId="1853" xr:uid="{00000000-0005-0000-0000-000024020000}"/>
    <cellStyle name="Comma 6 4 5 2" xfId="3798" xr:uid="{00000000-0005-0000-0000-0000F5010000}"/>
    <cellStyle name="Comma 6 4 5 3" xfId="3913" xr:uid="{00000000-0005-0000-0000-000083020000}"/>
    <cellStyle name="Comma 6 4 5 4" xfId="2739" xr:uid="{00000000-0005-0000-0000-000083020000}"/>
    <cellStyle name="Comma 6 4 6" xfId="1652" xr:uid="{00000000-0005-0000-0000-000025020000}"/>
    <cellStyle name="Comma 6 4 6 2" xfId="3748" xr:uid="{00000000-0005-0000-0000-0000F6010000}"/>
    <cellStyle name="Comma 6 4 6 3" xfId="4008" xr:uid="{00000000-0005-0000-0000-000084020000}"/>
    <cellStyle name="Comma 6 4 6 4" xfId="2740" xr:uid="{00000000-0005-0000-0000-000084020000}"/>
    <cellStyle name="Comma 6 4 7" xfId="1045" xr:uid="{00000000-0005-0000-0000-000026020000}"/>
    <cellStyle name="Comma 6 4 7 2" xfId="3446" xr:uid="{00000000-0005-0000-0000-0000F7010000}"/>
    <cellStyle name="Comma 6 4 7 3" xfId="3958" xr:uid="{00000000-0005-0000-0000-000085020000}"/>
    <cellStyle name="Comma 6 4 7 4" xfId="2726" xr:uid="{00000000-0005-0000-0000-000085020000}"/>
    <cellStyle name="Comma 6 4 8" xfId="958" xr:uid="{00000000-0005-0000-0000-000027020000}"/>
    <cellStyle name="Comma 6 5" xfId="1022" xr:uid="{00000000-0005-0000-0000-000028020000}"/>
    <cellStyle name="Comma 6 5 2" xfId="1445" xr:uid="{00000000-0005-0000-0000-000029020000}"/>
    <cellStyle name="Comma 6 5 2 2" xfId="1855" xr:uid="{00000000-0005-0000-0000-00002A020000}"/>
    <cellStyle name="Comma 6 5 3" xfId="1856" xr:uid="{00000000-0005-0000-0000-00002B020000}"/>
    <cellStyle name="Comma 6 5 4" xfId="1854" xr:uid="{00000000-0005-0000-0000-00002C020000}"/>
    <cellStyle name="Comma 6 5 5" xfId="3547" xr:uid="{00000000-0005-0000-0000-0000F8010000}"/>
    <cellStyle name="Comma 6 5 6" xfId="3062" xr:uid="{00000000-0005-0000-0000-000086020000}"/>
    <cellStyle name="Comma 6 5 7" xfId="2741" xr:uid="{00000000-0005-0000-0000-000086020000}"/>
    <cellStyle name="Comma 6 6" xfId="941" xr:uid="{00000000-0005-0000-0000-00002D020000}"/>
    <cellStyle name="Comma 6 6 2" xfId="3170" xr:uid="{00000000-0005-0000-0000-0000E3010000}"/>
    <cellStyle name="Comma 7" xfId="367" xr:uid="{00000000-0005-0000-0000-00002E020000}"/>
    <cellStyle name="Comma 7 10" xfId="368" xr:uid="{00000000-0005-0000-0000-00002F020000}"/>
    <cellStyle name="Comma 7 10 2" xfId="1857" xr:uid="{00000000-0005-0000-0000-000030020000}"/>
    <cellStyle name="Comma 7 10 2 2" xfId="3799" xr:uid="{00000000-0005-0000-0000-0000FF010000}"/>
    <cellStyle name="Comma 7 10 2 3" xfId="3879" xr:uid="{00000000-0005-0000-0000-000089020000}"/>
    <cellStyle name="Comma 7 10 2 4" xfId="2744" xr:uid="{00000000-0005-0000-0000-000089020000}"/>
    <cellStyle name="Comma 7 10 3" xfId="1079" xr:uid="{00000000-0005-0000-0000-000031020000}"/>
    <cellStyle name="Comma 7 10 4" xfId="959" xr:uid="{00000000-0005-0000-0000-000032020000}"/>
    <cellStyle name="Comma 7 10 4 2" xfId="2743" xr:uid="{00000000-0005-0000-0000-00008B020000}"/>
    <cellStyle name="Comma 7 11" xfId="369" xr:uid="{00000000-0005-0000-0000-000033020000}"/>
    <cellStyle name="Comma 7 11 2" xfId="1653" xr:uid="{00000000-0005-0000-0000-000034020000}"/>
    <cellStyle name="Comma 7 11 2 2" xfId="2746" xr:uid="{00000000-0005-0000-0000-00008D020000}"/>
    <cellStyle name="Comma 7 11 3" xfId="1080" xr:uid="{00000000-0005-0000-0000-000035020000}"/>
    <cellStyle name="Comma 7 11 3 2" xfId="2747" xr:uid="{00000000-0005-0000-0000-00008E020000}"/>
    <cellStyle name="Comma 7 11 4" xfId="2745" xr:uid="{00000000-0005-0000-0000-00008F020000}"/>
    <cellStyle name="Comma 7 12" xfId="1078" xr:uid="{00000000-0005-0000-0000-000036020000}"/>
    <cellStyle name="Comma 7 12 2" xfId="3412" xr:uid="{00000000-0005-0000-0000-000001020000}"/>
    <cellStyle name="Comma 7 12 3" xfId="3920" xr:uid="{00000000-0005-0000-0000-000090020000}"/>
    <cellStyle name="Comma 7 13" xfId="1051" xr:uid="{00000000-0005-0000-0000-000037020000}"/>
    <cellStyle name="Comma 7 13 2" xfId="3172" xr:uid="{00000000-0005-0000-0000-0000FD010000}"/>
    <cellStyle name="Comma 7 13 3" xfId="3937" xr:uid="{00000000-0005-0000-0000-000091020000}"/>
    <cellStyle name="Comma 7 13 4" xfId="2748" xr:uid="{00000000-0005-0000-0000-000091020000}"/>
    <cellStyle name="Comma 7 14" xfId="937" xr:uid="{00000000-0005-0000-0000-000038020000}"/>
    <cellStyle name="Comma 7 14 2" xfId="2742" xr:uid="{00000000-0005-0000-0000-000092020000}"/>
    <cellStyle name="Comma 7 2" xfId="370" xr:uid="{00000000-0005-0000-0000-000039020000}"/>
    <cellStyle name="Comma 7 2 2" xfId="371" xr:uid="{00000000-0005-0000-0000-00003A020000}"/>
    <cellStyle name="Comma 7 2 2 2" xfId="372" xr:uid="{00000000-0005-0000-0000-00003B020000}"/>
    <cellStyle name="Comma 7 2 2 2 2" xfId="1083" xr:uid="{00000000-0005-0000-0000-00003C020000}"/>
    <cellStyle name="Comma 7 2 2 2 2 2" xfId="1859" xr:uid="{00000000-0005-0000-0000-00003D020000}"/>
    <cellStyle name="Comma 7 2 2 2 2 3" xfId="1449" xr:uid="{00000000-0005-0000-0000-00003E020000}"/>
    <cellStyle name="Comma 7 2 2 2 2 4" xfId="3997" xr:uid="{00000000-0005-0000-0000-000096020000}"/>
    <cellStyle name="Comma 7 2 2 2 3" xfId="1860" xr:uid="{00000000-0005-0000-0000-00003F020000}"/>
    <cellStyle name="Comma 7 2 2 2 3 2" xfId="3801" xr:uid="{00000000-0005-0000-0000-000007020000}"/>
    <cellStyle name="Comma 7 2 2 2 3 3" xfId="3971" xr:uid="{00000000-0005-0000-0000-000097020000}"/>
    <cellStyle name="Comma 7 2 2 2 3 4" xfId="2752" xr:uid="{00000000-0005-0000-0000-000097020000}"/>
    <cellStyle name="Comma 7 2 2 2 4" xfId="1858" xr:uid="{00000000-0005-0000-0000-000040020000}"/>
    <cellStyle name="Comma 7 2 2 2 4 2" xfId="3800" xr:uid="{00000000-0005-0000-0000-000008020000}"/>
    <cellStyle name="Comma 7 2 2 2 4 3" xfId="4030" xr:uid="{00000000-0005-0000-0000-000098020000}"/>
    <cellStyle name="Comma 7 2 2 2 4 4" xfId="2751" xr:uid="{00000000-0005-0000-0000-000098020000}"/>
    <cellStyle name="Comma 7 2 2 2 5" xfId="1417" xr:uid="{00000000-0005-0000-0000-000041020000}"/>
    <cellStyle name="Comma 7 2 2 2 6" xfId="993" xr:uid="{00000000-0005-0000-0000-000042020000}"/>
    <cellStyle name="Comma 7 2 2 3" xfId="1082" xr:uid="{00000000-0005-0000-0000-000043020000}"/>
    <cellStyle name="Comma 7 2 2 3 2" xfId="1861" xr:uid="{00000000-0005-0000-0000-000044020000}"/>
    <cellStyle name="Comma 7 2 2 3 2 2" xfId="3802" xr:uid="{00000000-0005-0000-0000-00000B020000}"/>
    <cellStyle name="Comma 7 2 2 3 2 3" xfId="3984" xr:uid="{00000000-0005-0000-0000-00009A020000}"/>
    <cellStyle name="Comma 7 2 2 3 2 4" xfId="2754" xr:uid="{00000000-0005-0000-0000-00009A020000}"/>
    <cellStyle name="Comma 7 2 2 3 3" xfId="1448" xr:uid="{00000000-0005-0000-0000-000045020000}"/>
    <cellStyle name="Comma 7 2 2 3 3 2" xfId="3637" xr:uid="{00000000-0005-0000-0000-00000C020000}"/>
    <cellStyle name="Comma 7 2 2 3 3 3" xfId="3932" xr:uid="{00000000-0005-0000-0000-00009B020000}"/>
    <cellStyle name="Comma 7 2 2 3 3 4" xfId="2755" xr:uid="{00000000-0005-0000-0000-00009B020000}"/>
    <cellStyle name="Comma 7 2 2 3 4" xfId="2753" xr:uid="{00000000-0005-0000-0000-00009C020000}"/>
    <cellStyle name="Comma 7 2 2 4" xfId="1862" xr:uid="{00000000-0005-0000-0000-000046020000}"/>
    <cellStyle name="Comma 7 2 2 4 2" xfId="3803" xr:uid="{00000000-0005-0000-0000-00000D020000}"/>
    <cellStyle name="Comma 7 2 2 4 3" xfId="4003" xr:uid="{00000000-0005-0000-0000-00009D020000}"/>
    <cellStyle name="Comma 7 2 2 4 4" xfId="2756" xr:uid="{00000000-0005-0000-0000-00009D020000}"/>
    <cellStyle name="Comma 7 2 2 5" xfId="1655" xr:uid="{00000000-0005-0000-0000-000047020000}"/>
    <cellStyle name="Comma 7 2 2 5 2" xfId="3750" xr:uid="{00000000-0005-0000-0000-00000E020000}"/>
    <cellStyle name="Comma 7 2 2 5 3" xfId="3987" xr:uid="{00000000-0005-0000-0000-00009E020000}"/>
    <cellStyle name="Comma 7 2 2 5 4" xfId="2757" xr:uid="{00000000-0005-0000-0000-00009E020000}"/>
    <cellStyle name="Comma 7 2 2 6" xfId="1027" xr:uid="{00000000-0005-0000-0000-000048020000}"/>
    <cellStyle name="Comma 7 2 2 6 2" xfId="3530" xr:uid="{00000000-0005-0000-0000-00000F020000}"/>
    <cellStyle name="Comma 7 2 2 6 3" xfId="3063" xr:uid="{00000000-0005-0000-0000-00009F020000}"/>
    <cellStyle name="Comma 7 2 2 6 4" xfId="2750" xr:uid="{00000000-0005-0000-0000-00009F020000}"/>
    <cellStyle name="Comma 7 2 2 7" xfId="961" xr:uid="{00000000-0005-0000-0000-000049020000}"/>
    <cellStyle name="Comma 7 2 3" xfId="373" xr:uid="{00000000-0005-0000-0000-00004A020000}"/>
    <cellStyle name="Comma 7 2 3 2" xfId="1084" xr:uid="{00000000-0005-0000-0000-00004B020000}"/>
    <cellStyle name="Comma 7 2 3 2 2" xfId="1864" xr:uid="{00000000-0005-0000-0000-00004C020000}"/>
    <cellStyle name="Comma 7 2 3 2 3" xfId="1450" xr:uid="{00000000-0005-0000-0000-00004D020000}"/>
    <cellStyle name="Comma 7 2 3 2 4" xfId="3895" xr:uid="{00000000-0005-0000-0000-0000A1020000}"/>
    <cellStyle name="Comma 7 2 3 3" xfId="1865" xr:uid="{00000000-0005-0000-0000-00004E020000}"/>
    <cellStyle name="Comma 7 2 3 3 2" xfId="3805" xr:uid="{00000000-0005-0000-0000-000013020000}"/>
    <cellStyle name="Comma 7 2 3 3 3" xfId="3888" xr:uid="{00000000-0005-0000-0000-0000A2020000}"/>
    <cellStyle name="Comma 7 2 3 3 4" xfId="2759" xr:uid="{00000000-0005-0000-0000-0000A2020000}"/>
    <cellStyle name="Comma 7 2 3 4" xfId="1863" xr:uid="{00000000-0005-0000-0000-00004F020000}"/>
    <cellStyle name="Comma 7 2 3 4 2" xfId="3804" xr:uid="{00000000-0005-0000-0000-000014020000}"/>
    <cellStyle name="Comma 7 2 3 4 3" xfId="3924" xr:uid="{00000000-0005-0000-0000-0000A3020000}"/>
    <cellStyle name="Comma 7 2 3 4 4" xfId="2758" xr:uid="{00000000-0005-0000-0000-0000A3020000}"/>
    <cellStyle name="Comma 7 2 3 5" xfId="1402" xr:uid="{00000000-0005-0000-0000-000050020000}"/>
    <cellStyle name="Comma 7 2 3 6" xfId="992" xr:uid="{00000000-0005-0000-0000-000051020000}"/>
    <cellStyle name="Comma 7 2 4" xfId="1081" xr:uid="{00000000-0005-0000-0000-000052020000}"/>
    <cellStyle name="Comma 7 2 4 2" xfId="1866" xr:uid="{00000000-0005-0000-0000-000053020000}"/>
    <cellStyle name="Comma 7 2 4 2 2" xfId="3806" xr:uid="{00000000-0005-0000-0000-000017020000}"/>
    <cellStyle name="Comma 7 2 4 2 3" xfId="3901" xr:uid="{00000000-0005-0000-0000-0000A5020000}"/>
    <cellStyle name="Comma 7 2 4 2 4" xfId="2761" xr:uid="{00000000-0005-0000-0000-0000A5020000}"/>
    <cellStyle name="Comma 7 2 4 3" xfId="1447" xr:uid="{00000000-0005-0000-0000-000054020000}"/>
    <cellStyle name="Comma 7 2 4 3 2" xfId="3636" xr:uid="{00000000-0005-0000-0000-000018020000}"/>
    <cellStyle name="Comma 7 2 4 3 3" xfId="4013" xr:uid="{00000000-0005-0000-0000-0000A6020000}"/>
    <cellStyle name="Comma 7 2 4 3 4" xfId="2762" xr:uid="{00000000-0005-0000-0000-0000A6020000}"/>
    <cellStyle name="Comma 7 2 4 4" xfId="2760" xr:uid="{00000000-0005-0000-0000-0000A7020000}"/>
    <cellStyle name="Comma 7 2 5" xfId="1867" xr:uid="{00000000-0005-0000-0000-000055020000}"/>
    <cellStyle name="Comma 7 2 5 2" xfId="2764" xr:uid="{00000000-0005-0000-0000-0000A9020000}"/>
    <cellStyle name="Comma 7 2 5 3" xfId="2765" xr:uid="{00000000-0005-0000-0000-0000AA020000}"/>
    <cellStyle name="Comma 7 2 5 4" xfId="2763" xr:uid="{00000000-0005-0000-0000-0000AB020000}"/>
    <cellStyle name="Comma 7 2 6" xfId="1654" xr:uid="{00000000-0005-0000-0000-000056020000}"/>
    <cellStyle name="Comma 7 2 6 2" xfId="3749" xr:uid="{00000000-0005-0000-0000-00001A020000}"/>
    <cellStyle name="Comma 7 2 6 3" xfId="4007" xr:uid="{00000000-0005-0000-0000-0000AC020000}"/>
    <cellStyle name="Comma 7 2 6 4" xfId="2766" xr:uid="{00000000-0005-0000-0000-0000AC020000}"/>
    <cellStyle name="Comma 7 2 7" xfId="1039" xr:uid="{00000000-0005-0000-0000-000057020000}"/>
    <cellStyle name="Comma 7 2 7 2" xfId="3471" xr:uid="{00000000-0005-0000-0000-00001B020000}"/>
    <cellStyle name="Comma 7 2 7 3" xfId="3943" xr:uid="{00000000-0005-0000-0000-0000AD020000}"/>
    <cellStyle name="Comma 7 2 7 4" xfId="2767" xr:uid="{00000000-0005-0000-0000-0000AD020000}"/>
    <cellStyle name="Comma 7 2 8" xfId="960" xr:uid="{00000000-0005-0000-0000-000058020000}"/>
    <cellStyle name="Comma 7 2 8 2" xfId="3194" xr:uid="{00000000-0005-0000-0000-000002020000}"/>
    <cellStyle name="Comma 7 2 8 3" xfId="3973" xr:uid="{00000000-0005-0000-0000-0000AE020000}"/>
    <cellStyle name="Comma 7 2 8 4" xfId="2749" xr:uid="{00000000-0005-0000-0000-0000AE020000}"/>
    <cellStyle name="Comma 7 3" xfId="374" xr:uid="{00000000-0005-0000-0000-000059020000}"/>
    <cellStyle name="Comma 7 3 2" xfId="375" xr:uid="{00000000-0005-0000-0000-00005A020000}"/>
    <cellStyle name="Comma 7 3 2 2" xfId="1086" xr:uid="{00000000-0005-0000-0000-00005B020000}"/>
    <cellStyle name="Comma 7 3 2 2 2" xfId="1869" xr:uid="{00000000-0005-0000-0000-00005C020000}"/>
    <cellStyle name="Comma 7 3 2 2 2 2" xfId="3808" xr:uid="{00000000-0005-0000-0000-00001F020000}"/>
    <cellStyle name="Comma 7 3 2 2 2 3" xfId="4000" xr:uid="{00000000-0005-0000-0000-0000B2020000}"/>
    <cellStyle name="Comma 7 3 2 2 2 4" xfId="2771" xr:uid="{00000000-0005-0000-0000-0000B2020000}"/>
    <cellStyle name="Comma 7 3 2 2 3" xfId="1452" xr:uid="{00000000-0005-0000-0000-00005D020000}"/>
    <cellStyle name="Comma 7 3 2 2 3 2" xfId="2772" xr:uid="{00000000-0005-0000-0000-0000B3020000}"/>
    <cellStyle name="Comma 7 3 2 2 4" xfId="2770" xr:uid="{00000000-0005-0000-0000-0000B4020000}"/>
    <cellStyle name="Comma 7 3 2 3" xfId="1870" xr:uid="{00000000-0005-0000-0000-00005E020000}"/>
    <cellStyle name="Comma 7 3 2 3 2" xfId="3809" xr:uid="{00000000-0005-0000-0000-000020020000}"/>
    <cellStyle name="Comma 7 3 2 3 3" xfId="3976" xr:uid="{00000000-0005-0000-0000-0000B5020000}"/>
    <cellStyle name="Comma 7 3 2 3 4" xfId="2773" xr:uid="{00000000-0005-0000-0000-0000B5020000}"/>
    <cellStyle name="Comma 7 3 2 4" xfId="1868" xr:uid="{00000000-0005-0000-0000-00005F020000}"/>
    <cellStyle name="Comma 7 3 2 4 2" xfId="3807" xr:uid="{00000000-0005-0000-0000-000021020000}"/>
    <cellStyle name="Comma 7 3 2 4 3" xfId="3969" xr:uid="{00000000-0005-0000-0000-0000B6020000}"/>
    <cellStyle name="Comma 7 3 2 4 4" xfId="2774" xr:uid="{00000000-0005-0000-0000-0000B6020000}"/>
    <cellStyle name="Comma 7 3 2 5" xfId="1032" xr:uid="{00000000-0005-0000-0000-000060020000}"/>
    <cellStyle name="Comma 7 3 2 5 2" xfId="3508" xr:uid="{00000000-0005-0000-0000-000022020000}"/>
    <cellStyle name="Comma 7 3 2 5 3" xfId="3928" xr:uid="{00000000-0005-0000-0000-0000B7020000}"/>
    <cellStyle name="Comma 7 3 2 5 4" xfId="2769" xr:uid="{00000000-0005-0000-0000-0000B7020000}"/>
    <cellStyle name="Comma 7 3 2 6" xfId="994" xr:uid="{00000000-0005-0000-0000-000061020000}"/>
    <cellStyle name="Comma 7 3 3" xfId="1085" xr:uid="{00000000-0005-0000-0000-000062020000}"/>
    <cellStyle name="Comma 7 3 3 2" xfId="1453" xr:uid="{00000000-0005-0000-0000-000063020000}"/>
    <cellStyle name="Comma 7 3 3 2 2" xfId="1872" xr:uid="{00000000-0005-0000-0000-000064020000}"/>
    <cellStyle name="Comma 7 3 3 2 3" xfId="3638" xr:uid="{00000000-0005-0000-0000-000024020000}"/>
    <cellStyle name="Comma 7 3 3 2 4" xfId="3073" xr:uid="{00000000-0005-0000-0000-0000B9020000}"/>
    <cellStyle name="Comma 7 3 3 2 5" xfId="2776" xr:uid="{00000000-0005-0000-0000-0000B9020000}"/>
    <cellStyle name="Comma 7 3 3 3" xfId="1873" xr:uid="{00000000-0005-0000-0000-000065020000}"/>
    <cellStyle name="Comma 7 3 3 3 2" xfId="3811" xr:uid="{00000000-0005-0000-0000-000026020000}"/>
    <cellStyle name="Comma 7 3 3 3 3" xfId="3983" xr:uid="{00000000-0005-0000-0000-0000BA020000}"/>
    <cellStyle name="Comma 7 3 3 3 4" xfId="2777" xr:uid="{00000000-0005-0000-0000-0000BA020000}"/>
    <cellStyle name="Comma 7 3 3 4" xfId="1871" xr:uid="{00000000-0005-0000-0000-000066020000}"/>
    <cellStyle name="Comma 7 3 3 4 2" xfId="3810" xr:uid="{00000000-0005-0000-0000-000027020000}"/>
    <cellStyle name="Comma 7 3 3 4 3" xfId="3896" xr:uid="{00000000-0005-0000-0000-0000BB020000}"/>
    <cellStyle name="Comma 7 3 3 4 4" xfId="2775" xr:uid="{00000000-0005-0000-0000-0000BB020000}"/>
    <cellStyle name="Comma 7 3 3 5" xfId="1410" xr:uid="{00000000-0005-0000-0000-000067020000}"/>
    <cellStyle name="Comma 7 3 4" xfId="1451" xr:uid="{00000000-0005-0000-0000-000068020000}"/>
    <cellStyle name="Comma 7 3 4 2" xfId="1874" xr:uid="{00000000-0005-0000-0000-000069020000}"/>
    <cellStyle name="Comma 7 3 4 2 2" xfId="3812" xr:uid="{00000000-0005-0000-0000-00002A020000}"/>
    <cellStyle name="Comma 7 3 4 2 3" xfId="3890" xr:uid="{00000000-0005-0000-0000-0000BD020000}"/>
    <cellStyle name="Comma 7 3 4 2 4" xfId="2779" xr:uid="{00000000-0005-0000-0000-0000BD020000}"/>
    <cellStyle name="Comma 7 3 4 3" xfId="2780" xr:uid="{00000000-0005-0000-0000-0000BE020000}"/>
    <cellStyle name="Comma 7 3 4 4" xfId="2778" xr:uid="{00000000-0005-0000-0000-0000BF020000}"/>
    <cellStyle name="Comma 7 3 5" xfId="1875" xr:uid="{00000000-0005-0000-0000-00006A020000}"/>
    <cellStyle name="Comma 7 3 5 2" xfId="3813" xr:uid="{00000000-0005-0000-0000-00002B020000}"/>
    <cellStyle name="Comma 7 3 5 3" xfId="4001" xr:uid="{00000000-0005-0000-0000-0000C0020000}"/>
    <cellStyle name="Comma 7 3 5 4" xfId="2781" xr:uid="{00000000-0005-0000-0000-0000C0020000}"/>
    <cellStyle name="Comma 7 3 6" xfId="1656" xr:uid="{00000000-0005-0000-0000-00006B020000}"/>
    <cellStyle name="Comma 7 3 6 2" xfId="3751" xr:uid="{00000000-0005-0000-0000-00002C020000}"/>
    <cellStyle name="Comma 7 3 6 3" xfId="3907" xr:uid="{00000000-0005-0000-0000-0000C1020000}"/>
    <cellStyle name="Comma 7 3 6 4" xfId="2782" xr:uid="{00000000-0005-0000-0000-0000C1020000}"/>
    <cellStyle name="Comma 7 3 7" xfId="1044" xr:uid="{00000000-0005-0000-0000-00006C020000}"/>
    <cellStyle name="Comma 7 3 7 2" xfId="3448" xr:uid="{00000000-0005-0000-0000-00002D020000}"/>
    <cellStyle name="Comma 7 3 7 3" xfId="3992" xr:uid="{00000000-0005-0000-0000-0000C2020000}"/>
    <cellStyle name="Comma 7 3 7 4" xfId="2768" xr:uid="{00000000-0005-0000-0000-0000C2020000}"/>
    <cellStyle name="Comma 7 3 8" xfId="962" xr:uid="{00000000-0005-0000-0000-00006D020000}"/>
    <cellStyle name="Comma 7 4" xfId="376" xr:uid="{00000000-0005-0000-0000-00006E020000}"/>
    <cellStyle name="Comma 7 4 2" xfId="377" xr:uid="{00000000-0005-0000-0000-00006F020000}"/>
    <cellStyle name="Comma 7 4 2 2" xfId="1088" xr:uid="{00000000-0005-0000-0000-000070020000}"/>
    <cellStyle name="Comma 7 4 2 2 2" xfId="1877" xr:uid="{00000000-0005-0000-0000-000071020000}"/>
    <cellStyle name="Comma 7 4 2 2 2 2" xfId="3815" xr:uid="{00000000-0005-0000-0000-000031020000}"/>
    <cellStyle name="Comma 7 4 2 2 2 3" xfId="3083" xr:uid="{00000000-0005-0000-0000-0000C6020000}"/>
    <cellStyle name="Comma 7 4 2 2 2 4" xfId="2786" xr:uid="{00000000-0005-0000-0000-0000C6020000}"/>
    <cellStyle name="Comma 7 4 2 2 3" xfId="1455" xr:uid="{00000000-0005-0000-0000-000072020000}"/>
    <cellStyle name="Comma 7 4 2 2 3 2" xfId="2787" xr:uid="{00000000-0005-0000-0000-0000C7020000}"/>
    <cellStyle name="Comma 7 4 2 2 4" xfId="2785" xr:uid="{00000000-0005-0000-0000-0000C8020000}"/>
    <cellStyle name="Comma 7 4 2 3" xfId="1878" xr:uid="{00000000-0005-0000-0000-000073020000}"/>
    <cellStyle name="Comma 7 4 2 3 2" xfId="3816" xr:uid="{00000000-0005-0000-0000-000032020000}"/>
    <cellStyle name="Comma 7 4 2 3 3" xfId="3938" xr:uid="{00000000-0005-0000-0000-0000C9020000}"/>
    <cellStyle name="Comma 7 4 2 3 4" xfId="2788" xr:uid="{00000000-0005-0000-0000-0000C9020000}"/>
    <cellStyle name="Comma 7 4 2 4" xfId="1876" xr:uid="{00000000-0005-0000-0000-000074020000}"/>
    <cellStyle name="Comma 7 4 2 4 2" xfId="3814" xr:uid="{00000000-0005-0000-0000-000033020000}"/>
    <cellStyle name="Comma 7 4 2 4 3" xfId="3961" xr:uid="{00000000-0005-0000-0000-0000CA020000}"/>
    <cellStyle name="Comma 7 4 2 4 4" xfId="2789" xr:uid="{00000000-0005-0000-0000-0000CA020000}"/>
    <cellStyle name="Comma 7 4 2 5" xfId="1406" xr:uid="{00000000-0005-0000-0000-000075020000}"/>
    <cellStyle name="Comma 7 4 2 5 2" xfId="3583" xr:uid="{00000000-0005-0000-0000-000034020000}"/>
    <cellStyle name="Comma 7 4 2 5 3" xfId="3996" xr:uid="{00000000-0005-0000-0000-0000CB020000}"/>
    <cellStyle name="Comma 7 4 2 5 4" xfId="2784" xr:uid="{00000000-0005-0000-0000-0000CB020000}"/>
    <cellStyle name="Comma 7 4 2 6" xfId="995" xr:uid="{00000000-0005-0000-0000-000076020000}"/>
    <cellStyle name="Comma 7 4 3" xfId="1087" xr:uid="{00000000-0005-0000-0000-000077020000}"/>
    <cellStyle name="Comma 7 4 3 2" xfId="1879" xr:uid="{00000000-0005-0000-0000-000078020000}"/>
    <cellStyle name="Comma 7 4 3 2 2" xfId="3817" xr:uid="{00000000-0005-0000-0000-000036020000}"/>
    <cellStyle name="Comma 7 4 3 2 3" xfId="3989" xr:uid="{00000000-0005-0000-0000-0000CD020000}"/>
    <cellStyle name="Comma 7 4 3 2 4" xfId="2791" xr:uid="{00000000-0005-0000-0000-0000CD020000}"/>
    <cellStyle name="Comma 7 4 3 3" xfId="1454" xr:uid="{00000000-0005-0000-0000-000079020000}"/>
    <cellStyle name="Comma 7 4 3 3 2" xfId="3639" xr:uid="{00000000-0005-0000-0000-000037020000}"/>
    <cellStyle name="Comma 7 4 3 3 3" xfId="3940" xr:uid="{00000000-0005-0000-0000-0000CE020000}"/>
    <cellStyle name="Comma 7 4 3 3 4" xfId="2792" xr:uid="{00000000-0005-0000-0000-0000CE020000}"/>
    <cellStyle name="Comma 7 4 3 4" xfId="2790" xr:uid="{00000000-0005-0000-0000-0000CF020000}"/>
    <cellStyle name="Comma 7 4 4" xfId="1880" xr:uid="{00000000-0005-0000-0000-00007A020000}"/>
    <cellStyle name="Comma 7 4 4 2" xfId="2794" xr:uid="{00000000-0005-0000-0000-0000D1020000}"/>
    <cellStyle name="Comma 7 4 4 3" xfId="2795" xr:uid="{00000000-0005-0000-0000-0000D2020000}"/>
    <cellStyle name="Comma 7 4 4 4" xfId="2793" xr:uid="{00000000-0005-0000-0000-0000D3020000}"/>
    <cellStyle name="Comma 7 4 5" xfId="1657" xr:uid="{00000000-0005-0000-0000-00007B020000}"/>
    <cellStyle name="Comma 7 4 5 2" xfId="3752" xr:uid="{00000000-0005-0000-0000-000039020000}"/>
    <cellStyle name="Comma 7 4 5 3" xfId="3880" xr:uid="{00000000-0005-0000-0000-0000D4020000}"/>
    <cellStyle name="Comma 7 4 5 4" xfId="2796" xr:uid="{00000000-0005-0000-0000-0000D4020000}"/>
    <cellStyle name="Comma 7 4 6" xfId="1048" xr:uid="{00000000-0005-0000-0000-00007C020000}"/>
    <cellStyle name="Comma 7 4 6 2" xfId="3428" xr:uid="{00000000-0005-0000-0000-00003A020000}"/>
    <cellStyle name="Comma 7 4 6 3" xfId="3921" xr:uid="{00000000-0005-0000-0000-0000D5020000}"/>
    <cellStyle name="Comma 7 4 6 4" xfId="2797" xr:uid="{00000000-0005-0000-0000-0000D5020000}"/>
    <cellStyle name="Comma 7 4 7" xfId="963" xr:uid="{00000000-0005-0000-0000-00007D020000}"/>
    <cellStyle name="Comma 7 4 7 2" xfId="3211" xr:uid="{00000000-0005-0000-0000-00002E020000}"/>
    <cellStyle name="Comma 7 4 7 3" xfId="3909" xr:uid="{00000000-0005-0000-0000-0000D6020000}"/>
    <cellStyle name="Comma 7 4 7 4" xfId="2783" xr:uid="{00000000-0005-0000-0000-0000D6020000}"/>
    <cellStyle name="Comma 7 5" xfId="378" xr:uid="{00000000-0005-0000-0000-00007E020000}"/>
    <cellStyle name="Comma 7 5 2" xfId="379" xr:uid="{00000000-0005-0000-0000-00007F020000}"/>
    <cellStyle name="Comma 7 5 2 2" xfId="1090" xr:uid="{00000000-0005-0000-0000-000080020000}"/>
    <cellStyle name="Comma 7 5 2 2 2" xfId="1881" xr:uid="{00000000-0005-0000-0000-000081020000}"/>
    <cellStyle name="Comma 7 5 2 2 2 2" xfId="2801" xr:uid="{00000000-0005-0000-0000-0000DA020000}"/>
    <cellStyle name="Comma 7 5 2 2 3" xfId="2802" xr:uid="{00000000-0005-0000-0000-0000DB020000}"/>
    <cellStyle name="Comma 7 5 2 2 4" xfId="2800" xr:uid="{00000000-0005-0000-0000-0000DC020000}"/>
    <cellStyle name="Comma 7 5 2 3" xfId="1456" xr:uid="{00000000-0005-0000-0000-000082020000}"/>
    <cellStyle name="Comma 7 5 2 3 2" xfId="3640" xr:uid="{00000000-0005-0000-0000-00003E020000}"/>
    <cellStyle name="Comma 7 5 2 3 3" xfId="3927" xr:uid="{00000000-0005-0000-0000-0000DD020000}"/>
    <cellStyle name="Comma 7 5 2 3 4" xfId="2803" xr:uid="{00000000-0005-0000-0000-0000DD020000}"/>
    <cellStyle name="Comma 7 5 2 4" xfId="996" xr:uid="{00000000-0005-0000-0000-000083020000}"/>
    <cellStyle name="Comma 7 5 2 4 2" xfId="2804" xr:uid="{00000000-0005-0000-0000-0000DE020000}"/>
    <cellStyle name="Comma 7 5 2 5" xfId="2799" xr:uid="{00000000-0005-0000-0000-0000DF020000}"/>
    <cellStyle name="Comma 7 5 3" xfId="1089" xr:uid="{00000000-0005-0000-0000-000084020000}"/>
    <cellStyle name="Comma 7 5 3 2" xfId="1882" xr:uid="{00000000-0005-0000-0000-000085020000}"/>
    <cellStyle name="Comma 7 5 3 2 2" xfId="2806" xr:uid="{00000000-0005-0000-0000-0000E1020000}"/>
    <cellStyle name="Comma 7 5 3 3" xfId="2807" xr:uid="{00000000-0005-0000-0000-0000E2020000}"/>
    <cellStyle name="Comma 7 5 3 4" xfId="2805" xr:uid="{00000000-0005-0000-0000-0000E3020000}"/>
    <cellStyle name="Comma 7 5 4" xfId="1658" xr:uid="{00000000-0005-0000-0000-000086020000}"/>
    <cellStyle name="Comma 7 5 4 2" xfId="2809" xr:uid="{00000000-0005-0000-0000-0000E5020000}"/>
    <cellStyle name="Comma 7 5 4 3" xfId="2810" xr:uid="{00000000-0005-0000-0000-0000E6020000}"/>
    <cellStyle name="Comma 7 5 4 4" xfId="2808" xr:uid="{00000000-0005-0000-0000-0000E7020000}"/>
    <cellStyle name="Comma 7 5 5" xfId="1036" xr:uid="{00000000-0005-0000-0000-000087020000}"/>
    <cellStyle name="Comma 7 5 5 2" xfId="3488" xr:uid="{00000000-0005-0000-0000-000041020000}"/>
    <cellStyle name="Comma 7 5 5 3" xfId="3991" xr:uid="{00000000-0005-0000-0000-0000E8020000}"/>
    <cellStyle name="Comma 7 5 5 4" xfId="2811" xr:uid="{00000000-0005-0000-0000-0000E8020000}"/>
    <cellStyle name="Comma 7 5 6" xfId="964" xr:uid="{00000000-0005-0000-0000-000088020000}"/>
    <cellStyle name="Comma 7 5 6 2" xfId="3276" xr:uid="{00000000-0005-0000-0000-00003B020000}"/>
    <cellStyle name="Comma 7 5 6 3" xfId="4032" xr:uid="{00000000-0005-0000-0000-0000E9020000}"/>
    <cellStyle name="Comma 7 5 6 4" xfId="2812" xr:uid="{00000000-0005-0000-0000-0000E9020000}"/>
    <cellStyle name="Comma 7 5 7" xfId="2798" xr:uid="{00000000-0005-0000-0000-0000EA020000}"/>
    <cellStyle name="Comma 7 6" xfId="380" xr:uid="{00000000-0005-0000-0000-000089020000}"/>
    <cellStyle name="Comma 7 6 2" xfId="381" xr:uid="{00000000-0005-0000-0000-00008A020000}"/>
    <cellStyle name="Comma 7 6 2 2" xfId="1092" xr:uid="{00000000-0005-0000-0000-00008B020000}"/>
    <cellStyle name="Comma 7 6 2 2 2" xfId="1883" xr:uid="{00000000-0005-0000-0000-00008C020000}"/>
    <cellStyle name="Comma 7 6 2 2 2 2" xfId="2816" xr:uid="{00000000-0005-0000-0000-0000EE020000}"/>
    <cellStyle name="Comma 7 6 2 2 3" xfId="2817" xr:uid="{00000000-0005-0000-0000-0000EF020000}"/>
    <cellStyle name="Comma 7 6 2 2 4" xfId="2815" xr:uid="{00000000-0005-0000-0000-0000F0020000}"/>
    <cellStyle name="Comma 7 6 2 3" xfId="1457" xr:uid="{00000000-0005-0000-0000-00008D020000}"/>
    <cellStyle name="Comma 7 6 2 3 2" xfId="3641" xr:uid="{00000000-0005-0000-0000-000045020000}"/>
    <cellStyle name="Comma 7 6 2 3 3" xfId="3941" xr:uid="{00000000-0005-0000-0000-0000F1020000}"/>
    <cellStyle name="Comma 7 6 2 3 4" xfId="2818" xr:uid="{00000000-0005-0000-0000-0000F1020000}"/>
    <cellStyle name="Comma 7 6 2 4" xfId="997" xr:uid="{00000000-0005-0000-0000-00008E020000}"/>
    <cellStyle name="Comma 7 6 2 4 2" xfId="2819" xr:uid="{00000000-0005-0000-0000-0000F2020000}"/>
    <cellStyle name="Comma 7 6 2 5" xfId="2814" xr:uid="{00000000-0005-0000-0000-0000F3020000}"/>
    <cellStyle name="Comma 7 6 3" xfId="1091" xr:uid="{00000000-0005-0000-0000-00008F020000}"/>
    <cellStyle name="Comma 7 6 3 2" xfId="1884" xr:uid="{00000000-0005-0000-0000-000090020000}"/>
    <cellStyle name="Comma 7 6 3 2 2" xfId="2821" xr:uid="{00000000-0005-0000-0000-0000F5020000}"/>
    <cellStyle name="Comma 7 6 3 3" xfId="2822" xr:uid="{00000000-0005-0000-0000-0000F6020000}"/>
    <cellStyle name="Comma 7 6 3 4" xfId="2820" xr:uid="{00000000-0005-0000-0000-0000F7020000}"/>
    <cellStyle name="Comma 7 6 4" xfId="1659" xr:uid="{00000000-0005-0000-0000-000091020000}"/>
    <cellStyle name="Comma 7 6 4 2" xfId="2824" xr:uid="{00000000-0005-0000-0000-0000F9020000}"/>
    <cellStyle name="Comma 7 6 4 3" xfId="2825" xr:uid="{00000000-0005-0000-0000-0000FA020000}"/>
    <cellStyle name="Comma 7 6 4 4" xfId="2823" xr:uid="{00000000-0005-0000-0000-0000FB020000}"/>
    <cellStyle name="Comma 7 6 5" xfId="1397" xr:uid="{00000000-0005-0000-0000-000092020000}"/>
    <cellStyle name="Comma 7 6 5 2" xfId="3549" xr:uid="{00000000-0005-0000-0000-000048020000}"/>
    <cellStyle name="Comma 7 6 5 3" xfId="3072" xr:uid="{00000000-0005-0000-0000-0000FC020000}"/>
    <cellStyle name="Comma 7 6 5 4" xfId="2826" xr:uid="{00000000-0005-0000-0000-0000FC020000}"/>
    <cellStyle name="Comma 7 6 6" xfId="965" xr:uid="{00000000-0005-0000-0000-000093020000}"/>
    <cellStyle name="Comma 7 6 6 2" xfId="3277" xr:uid="{00000000-0005-0000-0000-000042020000}"/>
    <cellStyle name="Comma 7 6 6 3" xfId="3889" xr:uid="{00000000-0005-0000-0000-0000FD020000}"/>
    <cellStyle name="Comma 7 6 6 4" xfId="2827" xr:uid="{00000000-0005-0000-0000-0000FD020000}"/>
    <cellStyle name="Comma 7 6 7" xfId="2813" xr:uid="{00000000-0005-0000-0000-0000FE020000}"/>
    <cellStyle name="Comma 7 7" xfId="382" xr:uid="{00000000-0005-0000-0000-000094020000}"/>
    <cellStyle name="Comma 7 7 2" xfId="383" xr:uid="{00000000-0005-0000-0000-000095020000}"/>
    <cellStyle name="Comma 7 7 2 2" xfId="1094" xr:uid="{00000000-0005-0000-0000-000096020000}"/>
    <cellStyle name="Comma 7 7 2 2 2" xfId="3753" xr:uid="{00000000-0005-0000-0000-00004B020000}"/>
    <cellStyle name="Comma 7 7 2 2 3" xfId="3903" xr:uid="{00000000-0005-0000-0000-000001030000}"/>
    <cellStyle name="Comma 7 7 2 3" xfId="1660" xr:uid="{00000000-0005-0000-0000-000097020000}"/>
    <cellStyle name="Comma 7 7 2 3 2" xfId="2830" xr:uid="{00000000-0005-0000-0000-000002030000}"/>
    <cellStyle name="Comma 7 7 2 4" xfId="998" xr:uid="{00000000-0005-0000-0000-000098020000}"/>
    <cellStyle name="Comma 7 7 2 4 2" xfId="2829" xr:uid="{00000000-0005-0000-0000-000003030000}"/>
    <cellStyle name="Comma 7 7 3" xfId="1093" xr:uid="{00000000-0005-0000-0000-000099020000}"/>
    <cellStyle name="Comma 7 7 3 2" xfId="2832" xr:uid="{00000000-0005-0000-0000-000005030000}"/>
    <cellStyle name="Comma 7 7 3 3" xfId="2833" xr:uid="{00000000-0005-0000-0000-000006030000}"/>
    <cellStyle name="Comma 7 7 3 4" xfId="2831" xr:uid="{00000000-0005-0000-0000-000007030000}"/>
    <cellStyle name="Comma 7 7 3 5" xfId="2480" xr:uid="{00000000-0005-0000-0000-000004030000}"/>
    <cellStyle name="Comma 7 7 4" xfId="1458" xr:uid="{00000000-0005-0000-0000-00009A020000}"/>
    <cellStyle name="Comma 7 7 4 2" xfId="3278" xr:uid="{00000000-0005-0000-0000-000049020000}"/>
    <cellStyle name="Comma 7 7 4 3" xfId="3068" xr:uid="{00000000-0005-0000-0000-000008030000}"/>
    <cellStyle name="Comma 7 7 4 4" xfId="2834" xr:uid="{00000000-0005-0000-0000-000008030000}"/>
    <cellStyle name="Comma 7 7 5" xfId="966" xr:uid="{00000000-0005-0000-0000-00009B020000}"/>
    <cellStyle name="Comma 7 7 5 2" xfId="2835" xr:uid="{00000000-0005-0000-0000-000009030000}"/>
    <cellStyle name="Comma 7 7 6" xfId="2828" xr:uid="{00000000-0005-0000-0000-00000A030000}"/>
    <cellStyle name="Comma 7 8" xfId="384" xr:uid="{00000000-0005-0000-0000-00009C020000}"/>
    <cellStyle name="Comma 7 8 2" xfId="385" xr:uid="{00000000-0005-0000-0000-00009D020000}"/>
    <cellStyle name="Comma 7 8 2 2" xfId="1096" xr:uid="{00000000-0005-0000-0000-00009E020000}"/>
    <cellStyle name="Comma 7 8 2 2 2" xfId="3754" xr:uid="{00000000-0005-0000-0000-00004F020000}"/>
    <cellStyle name="Comma 7 8 2 2 3" xfId="3995" xr:uid="{00000000-0005-0000-0000-00000D030000}"/>
    <cellStyle name="Comma 7 8 2 3" xfId="1661" xr:uid="{00000000-0005-0000-0000-00009F020000}"/>
    <cellStyle name="Comma 7 8 2 3 2" xfId="2838" xr:uid="{00000000-0005-0000-0000-00000E030000}"/>
    <cellStyle name="Comma 7 8 2 4" xfId="999" xr:uid="{00000000-0005-0000-0000-0000A0020000}"/>
    <cellStyle name="Comma 7 8 2 4 2" xfId="2837" xr:uid="{00000000-0005-0000-0000-00000F030000}"/>
    <cellStyle name="Comma 7 8 3" xfId="1095" xr:uid="{00000000-0005-0000-0000-0000A1020000}"/>
    <cellStyle name="Comma 7 8 3 2" xfId="2840" xr:uid="{00000000-0005-0000-0000-000011030000}"/>
    <cellStyle name="Comma 7 8 3 3" xfId="2841" xr:uid="{00000000-0005-0000-0000-000012030000}"/>
    <cellStyle name="Comma 7 8 3 4" xfId="2839" xr:uid="{00000000-0005-0000-0000-000013030000}"/>
    <cellStyle name="Comma 7 8 3 5" xfId="2481" xr:uid="{00000000-0005-0000-0000-000010030000}"/>
    <cellStyle name="Comma 7 8 4" xfId="1459" xr:uid="{00000000-0005-0000-0000-0000A2020000}"/>
    <cellStyle name="Comma 7 8 4 2" xfId="3279" xr:uid="{00000000-0005-0000-0000-00004D020000}"/>
    <cellStyle name="Comma 7 8 4 3" xfId="3922" xr:uid="{00000000-0005-0000-0000-000014030000}"/>
    <cellStyle name="Comma 7 8 4 4" xfId="2842" xr:uid="{00000000-0005-0000-0000-000014030000}"/>
    <cellStyle name="Comma 7 8 5" xfId="967" xr:uid="{00000000-0005-0000-0000-0000A3020000}"/>
    <cellStyle name="Comma 7 8 5 2" xfId="2843" xr:uid="{00000000-0005-0000-0000-000015030000}"/>
    <cellStyle name="Comma 7 8 6" xfId="2836" xr:uid="{00000000-0005-0000-0000-000016030000}"/>
    <cellStyle name="Comma 7 9" xfId="386" xr:uid="{00000000-0005-0000-0000-0000A4020000}"/>
    <cellStyle name="Comma 7 9 2" xfId="1097" xr:uid="{00000000-0005-0000-0000-0000A5020000}"/>
    <cellStyle name="Comma 7 9 2 2" xfId="1885" xr:uid="{00000000-0005-0000-0000-0000A6020000}"/>
    <cellStyle name="Comma 7 9 2 3" xfId="3862" xr:uid="{00000000-0005-0000-0000-000018030000}"/>
    <cellStyle name="Comma 7 9 3" xfId="1446" xr:uid="{00000000-0005-0000-0000-0000A7020000}"/>
    <cellStyle name="Comma 7 9 3 2" xfId="3635" xr:uid="{00000000-0005-0000-0000-000053020000}"/>
    <cellStyle name="Comma 7 9 3 3" xfId="4002" xr:uid="{00000000-0005-0000-0000-000019030000}"/>
    <cellStyle name="Comma 7 9 3 4" xfId="2845" xr:uid="{00000000-0005-0000-0000-000019030000}"/>
    <cellStyle name="Comma 7 9 4" xfId="991" xr:uid="{00000000-0005-0000-0000-0000A8020000}"/>
    <cellStyle name="Comma 7 9 4 2" xfId="3275" xr:uid="{00000000-0005-0000-0000-000051020000}"/>
    <cellStyle name="Comma 7 9 4 3" xfId="3877" xr:uid="{00000000-0005-0000-0000-00001A030000}"/>
    <cellStyle name="Comma 7 9 4 4" xfId="2844" xr:uid="{00000000-0005-0000-0000-00001A030000}"/>
    <cellStyle name="Comma 8" xfId="387" xr:uid="{00000000-0005-0000-0000-0000A9020000}"/>
    <cellStyle name="Comma 9" xfId="388" xr:uid="{00000000-0005-0000-0000-0000AA020000}"/>
    <cellStyle name="Comma 9 2" xfId="389" xr:uid="{00000000-0005-0000-0000-0000AB020000}"/>
    <cellStyle name="Comma 9 2 2" xfId="390" xr:uid="{00000000-0005-0000-0000-0000AC020000}"/>
    <cellStyle name="Comma 9 2 2 2" xfId="1100" xr:uid="{00000000-0005-0000-0000-0000AD020000}"/>
    <cellStyle name="Comma 9 2 2 2 2" xfId="1887" xr:uid="{00000000-0005-0000-0000-0000AE020000}"/>
    <cellStyle name="Comma 9 2 2 2 3" xfId="1462" xr:uid="{00000000-0005-0000-0000-0000AF020000}"/>
    <cellStyle name="Comma 9 2 2 2 4" xfId="3055" xr:uid="{00000000-0005-0000-0000-00001F030000}"/>
    <cellStyle name="Comma 9 2 2 3" xfId="1888" xr:uid="{00000000-0005-0000-0000-0000B0020000}"/>
    <cellStyle name="Comma 9 2 2 3 2" xfId="3819" xr:uid="{00000000-0005-0000-0000-00005A020000}"/>
    <cellStyle name="Comma 9 2 2 3 3" xfId="3099" xr:uid="{00000000-0005-0000-0000-000020030000}"/>
    <cellStyle name="Comma 9 2 2 3 4" xfId="2849" xr:uid="{00000000-0005-0000-0000-000020030000}"/>
    <cellStyle name="Comma 9 2 2 4" xfId="1886" xr:uid="{00000000-0005-0000-0000-0000B1020000}"/>
    <cellStyle name="Comma 9 2 2 4 2" xfId="3818" xr:uid="{00000000-0005-0000-0000-00005B020000}"/>
    <cellStyle name="Comma 9 2 2 4 3" xfId="3930" xr:uid="{00000000-0005-0000-0000-000021030000}"/>
    <cellStyle name="Comma 9 2 2 4 4" xfId="2848" xr:uid="{00000000-0005-0000-0000-000021030000}"/>
    <cellStyle name="Comma 9 2 2 5" xfId="1414" xr:uid="{00000000-0005-0000-0000-0000B2020000}"/>
    <cellStyle name="Comma 9 2 2 6" xfId="1001" xr:uid="{00000000-0005-0000-0000-0000B3020000}"/>
    <cellStyle name="Comma 9 2 3" xfId="1099" xr:uid="{00000000-0005-0000-0000-0000B4020000}"/>
    <cellStyle name="Comma 9 2 3 2" xfId="1889" xr:uid="{00000000-0005-0000-0000-0000B5020000}"/>
    <cellStyle name="Comma 9 2 3 2 2" xfId="3820" xr:uid="{00000000-0005-0000-0000-00005E020000}"/>
    <cellStyle name="Comma 9 2 3 2 3" xfId="4021" xr:uid="{00000000-0005-0000-0000-000023030000}"/>
    <cellStyle name="Comma 9 2 3 2 4" xfId="2851" xr:uid="{00000000-0005-0000-0000-000023030000}"/>
    <cellStyle name="Comma 9 2 3 3" xfId="1461" xr:uid="{00000000-0005-0000-0000-0000B6020000}"/>
    <cellStyle name="Comma 9 2 3 3 2" xfId="3643" xr:uid="{00000000-0005-0000-0000-00005F020000}"/>
    <cellStyle name="Comma 9 2 3 3 3" xfId="3088" xr:uid="{00000000-0005-0000-0000-000024030000}"/>
    <cellStyle name="Comma 9 2 3 3 4" xfId="2852" xr:uid="{00000000-0005-0000-0000-000024030000}"/>
    <cellStyle name="Comma 9 2 3 4" xfId="2850" xr:uid="{00000000-0005-0000-0000-000025030000}"/>
    <cellStyle name="Comma 9 2 4" xfId="1890" xr:uid="{00000000-0005-0000-0000-0000B7020000}"/>
    <cellStyle name="Comma 9 2 4 2" xfId="3821" xr:uid="{00000000-0005-0000-0000-000060020000}"/>
    <cellStyle name="Comma 9 2 4 3" xfId="3942" xr:uid="{00000000-0005-0000-0000-000026030000}"/>
    <cellStyle name="Comma 9 2 4 4" xfId="2853" xr:uid="{00000000-0005-0000-0000-000026030000}"/>
    <cellStyle name="Comma 9 2 5" xfId="1663" xr:uid="{00000000-0005-0000-0000-0000B8020000}"/>
    <cellStyle name="Comma 9 2 5 2" xfId="3756" xr:uid="{00000000-0005-0000-0000-000061020000}"/>
    <cellStyle name="Comma 9 2 5 3" xfId="3860" xr:uid="{00000000-0005-0000-0000-000027030000}"/>
    <cellStyle name="Comma 9 2 5 4" xfId="2854" xr:uid="{00000000-0005-0000-0000-000027030000}"/>
    <cellStyle name="Comma 9 2 6" xfId="1030" xr:uid="{00000000-0005-0000-0000-0000B9020000}"/>
    <cellStyle name="Comma 9 2 6 2" xfId="3518" xr:uid="{00000000-0005-0000-0000-000062020000}"/>
    <cellStyle name="Comma 9 2 6 3" xfId="4029" xr:uid="{00000000-0005-0000-0000-000028030000}"/>
    <cellStyle name="Comma 9 2 6 4" xfId="2847" xr:uid="{00000000-0005-0000-0000-000028030000}"/>
    <cellStyle name="Comma 9 2 7" xfId="969" xr:uid="{00000000-0005-0000-0000-0000BA020000}"/>
    <cellStyle name="Comma 9 3" xfId="391" xr:uid="{00000000-0005-0000-0000-0000BB020000}"/>
    <cellStyle name="Comma 9 3 2" xfId="1101" xr:uid="{00000000-0005-0000-0000-0000BC020000}"/>
    <cellStyle name="Comma 9 3 2 2" xfId="1892" xr:uid="{00000000-0005-0000-0000-0000BD020000}"/>
    <cellStyle name="Comma 9 3 2 3" xfId="1463" xr:uid="{00000000-0005-0000-0000-0000BE020000}"/>
    <cellStyle name="Comma 9 3 2 4" xfId="4018" xr:uid="{00000000-0005-0000-0000-00002A030000}"/>
    <cellStyle name="Comma 9 3 3" xfId="1893" xr:uid="{00000000-0005-0000-0000-0000BF020000}"/>
    <cellStyle name="Comma 9 3 3 2" xfId="3823" xr:uid="{00000000-0005-0000-0000-000066020000}"/>
    <cellStyle name="Comma 9 3 3 3" xfId="4028" xr:uid="{00000000-0005-0000-0000-00002B030000}"/>
    <cellStyle name="Comma 9 3 3 4" xfId="2856" xr:uid="{00000000-0005-0000-0000-00002B030000}"/>
    <cellStyle name="Comma 9 3 4" xfId="1891" xr:uid="{00000000-0005-0000-0000-0000C0020000}"/>
    <cellStyle name="Comma 9 3 4 2" xfId="3822" xr:uid="{00000000-0005-0000-0000-000067020000}"/>
    <cellStyle name="Comma 9 3 4 3" xfId="3993" xr:uid="{00000000-0005-0000-0000-00002C030000}"/>
    <cellStyle name="Comma 9 3 4 4" xfId="2855" xr:uid="{00000000-0005-0000-0000-00002C030000}"/>
    <cellStyle name="Comma 9 3 5" xfId="1399" xr:uid="{00000000-0005-0000-0000-0000C1020000}"/>
    <cellStyle name="Comma 9 3 6" xfId="1000" xr:uid="{00000000-0005-0000-0000-0000C2020000}"/>
    <cellStyle name="Comma 9 4" xfId="1098" xr:uid="{00000000-0005-0000-0000-0000C3020000}"/>
    <cellStyle name="Comma 9 4 2" xfId="1894" xr:uid="{00000000-0005-0000-0000-0000C4020000}"/>
    <cellStyle name="Comma 9 4 2 2" xfId="3824" xr:uid="{00000000-0005-0000-0000-00006A020000}"/>
    <cellStyle name="Comma 9 4 2 3" xfId="3738" xr:uid="{00000000-0005-0000-0000-00002E030000}"/>
    <cellStyle name="Comma 9 4 2 4" xfId="2858" xr:uid="{00000000-0005-0000-0000-00002E030000}"/>
    <cellStyle name="Comma 9 4 3" xfId="1460" xr:uid="{00000000-0005-0000-0000-0000C5020000}"/>
    <cellStyle name="Comma 9 4 3 2" xfId="3642" xr:uid="{00000000-0005-0000-0000-00006B020000}"/>
    <cellStyle name="Comma 9 4 3 3" xfId="3740" xr:uid="{00000000-0005-0000-0000-00002F030000}"/>
    <cellStyle name="Comma 9 4 3 4" xfId="2859" xr:uid="{00000000-0005-0000-0000-00002F030000}"/>
    <cellStyle name="Comma 9 4 4" xfId="2857" xr:uid="{00000000-0005-0000-0000-000030030000}"/>
    <cellStyle name="Comma 9 5" xfId="1895" xr:uid="{00000000-0005-0000-0000-0000C6020000}"/>
    <cellStyle name="Comma 9 5 2" xfId="2861" xr:uid="{00000000-0005-0000-0000-000032030000}"/>
    <cellStyle name="Comma 9 5 3" xfId="2862" xr:uid="{00000000-0005-0000-0000-000033030000}"/>
    <cellStyle name="Comma 9 5 4" xfId="2860" xr:uid="{00000000-0005-0000-0000-000034030000}"/>
    <cellStyle name="Comma 9 6" xfId="1662" xr:uid="{00000000-0005-0000-0000-0000C7020000}"/>
    <cellStyle name="Comma 9 6 2" xfId="3755" xr:uid="{00000000-0005-0000-0000-00006D020000}"/>
    <cellStyle name="Comma 9 6 3" xfId="4024" xr:uid="{00000000-0005-0000-0000-000035030000}"/>
    <cellStyle name="Comma 9 6 4" xfId="2863" xr:uid="{00000000-0005-0000-0000-000035030000}"/>
    <cellStyle name="Comma 9 7" xfId="1042" xr:uid="{00000000-0005-0000-0000-0000C8020000}"/>
    <cellStyle name="Comma 9 7 2" xfId="3458" xr:uid="{00000000-0005-0000-0000-00006E020000}"/>
    <cellStyle name="Comma 9 7 3" xfId="3982" xr:uid="{00000000-0005-0000-0000-000036030000}"/>
    <cellStyle name="Comma 9 7 4" xfId="2864" xr:uid="{00000000-0005-0000-0000-000036030000}"/>
    <cellStyle name="Comma 9 8" xfId="968" xr:uid="{00000000-0005-0000-0000-0000C9020000}"/>
    <cellStyle name="Comma 9 8 2" xfId="3182" xr:uid="{00000000-0005-0000-0000-000055020000}"/>
    <cellStyle name="Comma 9 8 3" xfId="3869" xr:uid="{00000000-0005-0000-0000-000037030000}"/>
    <cellStyle name="Comma 9 8 4" xfId="2846" xr:uid="{00000000-0005-0000-0000-000037030000}"/>
    <cellStyle name="Currency 2" xfId="392" xr:uid="{00000000-0005-0000-0000-0000CA020000}"/>
    <cellStyle name="Currency 2 2" xfId="393" xr:uid="{00000000-0005-0000-0000-0000CB020000}"/>
    <cellStyle name="Currency 2 2 2" xfId="1102" xr:uid="{00000000-0005-0000-0000-0000CC020000}"/>
    <cellStyle name="Currency 2 2 3" xfId="943" xr:uid="{00000000-0005-0000-0000-0000CD020000}"/>
    <cellStyle name="Currency 2 2 3 2" xfId="2866" xr:uid="{00000000-0005-0000-0000-00003C030000}"/>
    <cellStyle name="Currency 2 2 4" xfId="2865" xr:uid="{00000000-0005-0000-0000-00003D030000}"/>
    <cellStyle name="Currency 2 3" xfId="394" xr:uid="{00000000-0005-0000-0000-0000CE020000}"/>
    <cellStyle name="Currency 2 4" xfId="395" xr:uid="{00000000-0005-0000-0000-0000CF020000}"/>
    <cellStyle name="Currency 2 4 2" xfId="1103" xr:uid="{00000000-0005-0000-0000-0000D0020000}"/>
    <cellStyle name="Currency 2 4 2 2" xfId="2869" xr:uid="{00000000-0005-0000-0000-000041030000}"/>
    <cellStyle name="Currency 2 4 2 3" xfId="2870" xr:uid="{00000000-0005-0000-0000-000042030000}"/>
    <cellStyle name="Currency 2 4 2 4" xfId="2868" xr:uid="{00000000-0005-0000-0000-000043030000}"/>
    <cellStyle name="Currency 2 4 2 5" xfId="2482" xr:uid="{00000000-0005-0000-0000-000040030000}"/>
    <cellStyle name="Currency 2 4 3" xfId="1014" xr:uid="{00000000-0005-0000-0000-0000D1020000}"/>
    <cellStyle name="Currency 2 4 3 2" xfId="2871" xr:uid="{00000000-0005-0000-0000-000044030000}"/>
    <cellStyle name="Currency 2 4 4" xfId="2872" xr:uid="{00000000-0005-0000-0000-000045030000}"/>
    <cellStyle name="Currency 2 4 5" xfId="2867" xr:uid="{00000000-0005-0000-0000-000046030000}"/>
    <cellStyle name="Currency 2 5" xfId="396" xr:uid="{00000000-0005-0000-0000-0000D2020000}"/>
    <cellStyle name="Currency 2 5 2" xfId="1104" xr:uid="{00000000-0005-0000-0000-0000D3020000}"/>
    <cellStyle name="Currency 2 5 3" xfId="2873" xr:uid="{00000000-0005-0000-0000-000047030000}"/>
    <cellStyle name="Currency 2 6" xfId="942" xr:uid="{00000000-0005-0000-0000-0000D4020000}"/>
    <cellStyle name="Currency 3" xfId="397" xr:uid="{00000000-0005-0000-0000-0000D5020000}"/>
    <cellStyle name="Currency 3 2" xfId="2483" xr:uid="{00000000-0005-0000-0000-000049030000}"/>
    <cellStyle name="Currency 3 2 2" xfId="2875" xr:uid="{00000000-0005-0000-0000-00004A030000}"/>
    <cellStyle name="Currency 3 2 3" xfId="2876" xr:uid="{00000000-0005-0000-0000-00004B030000}"/>
    <cellStyle name="Currency 3 2 4" xfId="2874" xr:uid="{00000000-0005-0000-0000-00004C030000}"/>
    <cellStyle name="Currency 4" xfId="398" xr:uid="{00000000-0005-0000-0000-0000D6020000}"/>
    <cellStyle name="Currency 4 10" xfId="1105" xr:uid="{00000000-0005-0000-0000-0000D7020000}"/>
    <cellStyle name="Currency 4 10 2" xfId="1896" xr:uid="{00000000-0005-0000-0000-0000D8020000}"/>
    <cellStyle name="Currency 4 10 2 2" xfId="3825" xr:uid="{00000000-0005-0000-0000-000075020000}"/>
    <cellStyle name="Currency 4 10 2 3" xfId="3061" xr:uid="{00000000-0005-0000-0000-00004F030000}"/>
    <cellStyle name="Currency 4 10 2 4" xfId="2879" xr:uid="{00000000-0005-0000-0000-00004F030000}"/>
    <cellStyle name="Currency 4 10 3" xfId="2880" xr:uid="{00000000-0005-0000-0000-000050030000}"/>
    <cellStyle name="Currency 4 10 4" xfId="2878" xr:uid="{00000000-0005-0000-0000-000051030000}"/>
    <cellStyle name="Currency 4 11" xfId="1664" xr:uid="{00000000-0005-0000-0000-0000D9020000}"/>
    <cellStyle name="Currency 4 11 2" xfId="2882" xr:uid="{00000000-0005-0000-0000-000053030000}"/>
    <cellStyle name="Currency 4 11 3" xfId="2883" xr:uid="{00000000-0005-0000-0000-000054030000}"/>
    <cellStyle name="Currency 4 11 4" xfId="2881" xr:uid="{00000000-0005-0000-0000-000055030000}"/>
    <cellStyle name="Currency 4 12" xfId="1050" xr:uid="{00000000-0005-0000-0000-0000DA020000}"/>
    <cellStyle name="Currency 4 12 2" xfId="3413" xr:uid="{00000000-0005-0000-0000-000077020000}"/>
    <cellStyle name="Currency 4 12 3" xfId="3929" xr:uid="{00000000-0005-0000-0000-000056030000}"/>
    <cellStyle name="Currency 4 12 4" xfId="2884" xr:uid="{00000000-0005-0000-0000-000056030000}"/>
    <cellStyle name="Currency 4 13" xfId="970" xr:uid="{00000000-0005-0000-0000-0000DB020000}"/>
    <cellStyle name="Currency 4 13 2" xfId="3173" xr:uid="{00000000-0005-0000-0000-000073020000}"/>
    <cellStyle name="Currency 4 13 3" xfId="3086" xr:uid="{00000000-0005-0000-0000-000057030000}"/>
    <cellStyle name="Currency 4 13 4" xfId="2885" xr:uid="{00000000-0005-0000-0000-000057030000}"/>
    <cellStyle name="Currency 4 14" xfId="2877" xr:uid="{00000000-0005-0000-0000-000058030000}"/>
    <cellStyle name="Currency 4 2" xfId="399" xr:uid="{00000000-0005-0000-0000-0000DC020000}"/>
    <cellStyle name="Currency 4 2 2" xfId="400" xr:uid="{00000000-0005-0000-0000-0000DD020000}"/>
    <cellStyle name="Currency 4 2 2 2" xfId="401" xr:uid="{00000000-0005-0000-0000-0000DE020000}"/>
    <cellStyle name="Currency 4 2 2 2 2" xfId="1108" xr:uid="{00000000-0005-0000-0000-0000DF020000}"/>
    <cellStyle name="Currency 4 2 2 2 2 2" xfId="1898" xr:uid="{00000000-0005-0000-0000-0000E0020000}"/>
    <cellStyle name="Currency 4 2 2 2 2 3" xfId="1468" xr:uid="{00000000-0005-0000-0000-0000E1020000}"/>
    <cellStyle name="Currency 4 2 2 2 2 4" xfId="4026" xr:uid="{00000000-0005-0000-0000-00005C030000}"/>
    <cellStyle name="Currency 4 2 2 2 3" xfId="1899" xr:uid="{00000000-0005-0000-0000-0000E2020000}"/>
    <cellStyle name="Currency 4 2 2 2 3 2" xfId="3827" xr:uid="{00000000-0005-0000-0000-00007D020000}"/>
    <cellStyle name="Currency 4 2 2 2 3 3" xfId="3097" xr:uid="{00000000-0005-0000-0000-00005D030000}"/>
    <cellStyle name="Currency 4 2 2 2 3 4" xfId="2889" xr:uid="{00000000-0005-0000-0000-00005D030000}"/>
    <cellStyle name="Currency 4 2 2 2 4" xfId="1897" xr:uid="{00000000-0005-0000-0000-0000E3020000}"/>
    <cellStyle name="Currency 4 2 2 2 4 2" xfId="3826" xr:uid="{00000000-0005-0000-0000-00007E020000}"/>
    <cellStyle name="Currency 4 2 2 2 4 3" xfId="3910" xr:uid="{00000000-0005-0000-0000-00005E030000}"/>
    <cellStyle name="Currency 4 2 2 2 4 4" xfId="2888" xr:uid="{00000000-0005-0000-0000-00005E030000}"/>
    <cellStyle name="Currency 4 2 2 2 5" xfId="1418" xr:uid="{00000000-0005-0000-0000-0000E4020000}"/>
    <cellStyle name="Currency 4 2 2 2 6" xfId="1004" xr:uid="{00000000-0005-0000-0000-0000E5020000}"/>
    <cellStyle name="Currency 4 2 2 3" xfId="1107" xr:uid="{00000000-0005-0000-0000-0000E6020000}"/>
    <cellStyle name="Currency 4 2 2 3 2" xfId="1900" xr:uid="{00000000-0005-0000-0000-0000E7020000}"/>
    <cellStyle name="Currency 4 2 2 3 2 2" xfId="3828" xr:uid="{00000000-0005-0000-0000-000081020000}"/>
    <cellStyle name="Currency 4 2 2 3 2 3" xfId="3911" xr:uid="{00000000-0005-0000-0000-000060030000}"/>
    <cellStyle name="Currency 4 2 2 3 2 4" xfId="2891" xr:uid="{00000000-0005-0000-0000-000060030000}"/>
    <cellStyle name="Currency 4 2 2 3 3" xfId="1467" xr:uid="{00000000-0005-0000-0000-0000E8020000}"/>
    <cellStyle name="Currency 4 2 2 3 3 2" xfId="3646" xr:uid="{00000000-0005-0000-0000-000082020000}"/>
    <cellStyle name="Currency 4 2 2 3 3 3" xfId="3980" xr:uid="{00000000-0005-0000-0000-000061030000}"/>
    <cellStyle name="Currency 4 2 2 3 3 4" xfId="2892" xr:uid="{00000000-0005-0000-0000-000061030000}"/>
    <cellStyle name="Currency 4 2 2 3 4" xfId="2890" xr:uid="{00000000-0005-0000-0000-000062030000}"/>
    <cellStyle name="Currency 4 2 2 4" xfId="1901" xr:uid="{00000000-0005-0000-0000-0000E9020000}"/>
    <cellStyle name="Currency 4 2 2 4 2" xfId="3829" xr:uid="{00000000-0005-0000-0000-000083020000}"/>
    <cellStyle name="Currency 4 2 2 4 3" xfId="3981" xr:uid="{00000000-0005-0000-0000-000063030000}"/>
    <cellStyle name="Currency 4 2 2 4 4" xfId="2893" xr:uid="{00000000-0005-0000-0000-000063030000}"/>
    <cellStyle name="Currency 4 2 2 5" xfId="1666" xr:uid="{00000000-0005-0000-0000-0000EA020000}"/>
    <cellStyle name="Currency 4 2 2 5 2" xfId="3758" xr:uid="{00000000-0005-0000-0000-000084020000}"/>
    <cellStyle name="Currency 4 2 2 5 3" xfId="3906" xr:uid="{00000000-0005-0000-0000-000064030000}"/>
    <cellStyle name="Currency 4 2 2 5 4" xfId="2894" xr:uid="{00000000-0005-0000-0000-000064030000}"/>
    <cellStyle name="Currency 4 2 2 6" xfId="1026" xr:uid="{00000000-0005-0000-0000-0000EB020000}"/>
    <cellStyle name="Currency 4 2 2 6 2" xfId="3531" xr:uid="{00000000-0005-0000-0000-000085020000}"/>
    <cellStyle name="Currency 4 2 2 6 3" xfId="3945" xr:uid="{00000000-0005-0000-0000-000065030000}"/>
    <cellStyle name="Currency 4 2 2 6 4" xfId="2887" xr:uid="{00000000-0005-0000-0000-000065030000}"/>
    <cellStyle name="Currency 4 2 2 7" xfId="972" xr:uid="{00000000-0005-0000-0000-0000EC020000}"/>
    <cellStyle name="Currency 4 2 3" xfId="402" xr:uid="{00000000-0005-0000-0000-0000ED020000}"/>
    <cellStyle name="Currency 4 2 3 2" xfId="1109" xr:uid="{00000000-0005-0000-0000-0000EE020000}"/>
    <cellStyle name="Currency 4 2 3 2 2" xfId="1903" xr:uid="{00000000-0005-0000-0000-0000EF020000}"/>
    <cellStyle name="Currency 4 2 3 2 3" xfId="1469" xr:uid="{00000000-0005-0000-0000-0000F0020000}"/>
    <cellStyle name="Currency 4 2 3 2 4" xfId="3939" xr:uid="{00000000-0005-0000-0000-000067030000}"/>
    <cellStyle name="Currency 4 2 3 3" xfId="1904" xr:uid="{00000000-0005-0000-0000-0000F1020000}"/>
    <cellStyle name="Currency 4 2 3 3 2" xfId="3831" xr:uid="{00000000-0005-0000-0000-000089020000}"/>
    <cellStyle name="Currency 4 2 3 3 3" xfId="4019" xr:uid="{00000000-0005-0000-0000-000068030000}"/>
    <cellStyle name="Currency 4 2 3 3 4" xfId="2896" xr:uid="{00000000-0005-0000-0000-000068030000}"/>
    <cellStyle name="Currency 4 2 3 4" xfId="1902" xr:uid="{00000000-0005-0000-0000-0000F2020000}"/>
    <cellStyle name="Currency 4 2 3 4 2" xfId="3830" xr:uid="{00000000-0005-0000-0000-00008A020000}"/>
    <cellStyle name="Currency 4 2 3 4 3" xfId="3087" xr:uid="{00000000-0005-0000-0000-000069030000}"/>
    <cellStyle name="Currency 4 2 3 4 4" xfId="2895" xr:uid="{00000000-0005-0000-0000-000069030000}"/>
    <cellStyle name="Currency 4 2 3 5" xfId="1403" xr:uid="{00000000-0005-0000-0000-0000F3020000}"/>
    <cellStyle name="Currency 4 2 3 6" xfId="1003" xr:uid="{00000000-0005-0000-0000-0000F4020000}"/>
    <cellStyle name="Currency 4 2 4" xfId="1106" xr:uid="{00000000-0005-0000-0000-0000F5020000}"/>
    <cellStyle name="Currency 4 2 4 2" xfId="1905" xr:uid="{00000000-0005-0000-0000-0000F6020000}"/>
    <cellStyle name="Currency 4 2 4 2 2" xfId="3832" xr:uid="{00000000-0005-0000-0000-00008D020000}"/>
    <cellStyle name="Currency 4 2 4 2 3" xfId="3737" xr:uid="{00000000-0005-0000-0000-00006B030000}"/>
    <cellStyle name="Currency 4 2 4 2 4" xfId="2898" xr:uid="{00000000-0005-0000-0000-00006B030000}"/>
    <cellStyle name="Currency 4 2 4 3" xfId="1466" xr:uid="{00000000-0005-0000-0000-0000F7020000}"/>
    <cellStyle name="Currency 4 2 4 3 2" xfId="3645" xr:uid="{00000000-0005-0000-0000-00008E020000}"/>
    <cellStyle name="Currency 4 2 4 3 3" xfId="3867" xr:uid="{00000000-0005-0000-0000-00006C030000}"/>
    <cellStyle name="Currency 4 2 4 3 4" xfId="2899" xr:uid="{00000000-0005-0000-0000-00006C030000}"/>
    <cellStyle name="Currency 4 2 4 4" xfId="2897" xr:uid="{00000000-0005-0000-0000-00006D030000}"/>
    <cellStyle name="Currency 4 2 5" xfId="1906" xr:uid="{00000000-0005-0000-0000-0000F8020000}"/>
    <cellStyle name="Currency 4 2 5 2" xfId="2901" xr:uid="{00000000-0005-0000-0000-00006F030000}"/>
    <cellStyle name="Currency 4 2 5 3" xfId="2902" xr:uid="{00000000-0005-0000-0000-000070030000}"/>
    <cellStyle name="Currency 4 2 5 4" xfId="2900" xr:uid="{00000000-0005-0000-0000-000071030000}"/>
    <cellStyle name="Currency 4 2 6" xfId="1665" xr:uid="{00000000-0005-0000-0000-0000F9020000}"/>
    <cellStyle name="Currency 4 2 6 2" xfId="3757" xr:uid="{00000000-0005-0000-0000-000090020000}"/>
    <cellStyle name="Currency 4 2 6 3" xfId="3944" xr:uid="{00000000-0005-0000-0000-000072030000}"/>
    <cellStyle name="Currency 4 2 6 4" xfId="2903" xr:uid="{00000000-0005-0000-0000-000072030000}"/>
    <cellStyle name="Currency 4 2 7" xfId="1038" xr:uid="{00000000-0005-0000-0000-0000FA020000}"/>
    <cellStyle name="Currency 4 2 7 2" xfId="3472" xr:uid="{00000000-0005-0000-0000-000091020000}"/>
    <cellStyle name="Currency 4 2 7 3" xfId="3926" xr:uid="{00000000-0005-0000-0000-000073030000}"/>
    <cellStyle name="Currency 4 2 7 4" xfId="2904" xr:uid="{00000000-0005-0000-0000-000073030000}"/>
    <cellStyle name="Currency 4 2 8" xfId="971" xr:uid="{00000000-0005-0000-0000-0000FB020000}"/>
    <cellStyle name="Currency 4 2 8 2" xfId="3195" xr:uid="{00000000-0005-0000-0000-000078020000}"/>
    <cellStyle name="Currency 4 2 8 3" xfId="3974" xr:uid="{00000000-0005-0000-0000-000074030000}"/>
    <cellStyle name="Currency 4 2 8 4" xfId="2886" xr:uid="{00000000-0005-0000-0000-000074030000}"/>
    <cellStyle name="Currency 4 3" xfId="403" xr:uid="{00000000-0005-0000-0000-0000FC020000}"/>
    <cellStyle name="Currency 4 3 2" xfId="404" xr:uid="{00000000-0005-0000-0000-0000FD020000}"/>
    <cellStyle name="Currency 4 3 2 2" xfId="1111" xr:uid="{00000000-0005-0000-0000-0000FE020000}"/>
    <cellStyle name="Currency 4 3 2 2 2" xfId="1908" xr:uid="{00000000-0005-0000-0000-0000FF020000}"/>
    <cellStyle name="Currency 4 3 2 2 2 2" xfId="3834" xr:uid="{00000000-0005-0000-0000-000095020000}"/>
    <cellStyle name="Currency 4 3 2 2 2 3" xfId="3060" xr:uid="{00000000-0005-0000-0000-000078030000}"/>
    <cellStyle name="Currency 4 3 2 2 2 4" xfId="2908" xr:uid="{00000000-0005-0000-0000-000078030000}"/>
    <cellStyle name="Currency 4 3 2 2 3" xfId="1471" xr:uid="{00000000-0005-0000-0000-000000030000}"/>
    <cellStyle name="Currency 4 3 2 2 3 2" xfId="2909" xr:uid="{00000000-0005-0000-0000-000079030000}"/>
    <cellStyle name="Currency 4 3 2 2 4" xfId="2907" xr:uid="{00000000-0005-0000-0000-00007A030000}"/>
    <cellStyle name="Currency 4 3 2 3" xfId="1909" xr:uid="{00000000-0005-0000-0000-000001030000}"/>
    <cellStyle name="Currency 4 3 2 3 2" xfId="3835" xr:uid="{00000000-0005-0000-0000-000096020000}"/>
    <cellStyle name="Currency 4 3 2 3 3" xfId="3923" xr:uid="{00000000-0005-0000-0000-00007B030000}"/>
    <cellStyle name="Currency 4 3 2 3 4" xfId="2910" xr:uid="{00000000-0005-0000-0000-00007B030000}"/>
    <cellStyle name="Currency 4 3 2 4" xfId="1907" xr:uid="{00000000-0005-0000-0000-000002030000}"/>
    <cellStyle name="Currency 4 3 2 4 2" xfId="3833" xr:uid="{00000000-0005-0000-0000-000097020000}"/>
    <cellStyle name="Currency 4 3 2 4 3" xfId="3966" xr:uid="{00000000-0005-0000-0000-00007C030000}"/>
    <cellStyle name="Currency 4 3 2 4 4" xfId="2911" xr:uid="{00000000-0005-0000-0000-00007C030000}"/>
    <cellStyle name="Currency 4 3 2 5" xfId="1031" xr:uid="{00000000-0005-0000-0000-000003030000}"/>
    <cellStyle name="Currency 4 3 2 5 2" xfId="3509" xr:uid="{00000000-0005-0000-0000-000098020000}"/>
    <cellStyle name="Currency 4 3 2 5 3" xfId="3918" xr:uid="{00000000-0005-0000-0000-00007D030000}"/>
    <cellStyle name="Currency 4 3 2 5 4" xfId="2906" xr:uid="{00000000-0005-0000-0000-00007D030000}"/>
    <cellStyle name="Currency 4 3 2 6" xfId="1005" xr:uid="{00000000-0005-0000-0000-000004030000}"/>
    <cellStyle name="Currency 4 3 3" xfId="1110" xr:uid="{00000000-0005-0000-0000-000005030000}"/>
    <cellStyle name="Currency 4 3 3 2" xfId="1472" xr:uid="{00000000-0005-0000-0000-000006030000}"/>
    <cellStyle name="Currency 4 3 3 2 2" xfId="1911" xr:uid="{00000000-0005-0000-0000-000007030000}"/>
    <cellStyle name="Currency 4 3 3 2 3" xfId="3647" xr:uid="{00000000-0005-0000-0000-00009A020000}"/>
    <cellStyle name="Currency 4 3 3 2 4" xfId="3071" xr:uid="{00000000-0005-0000-0000-00007F030000}"/>
    <cellStyle name="Currency 4 3 3 2 5" xfId="2913" xr:uid="{00000000-0005-0000-0000-00007F030000}"/>
    <cellStyle name="Currency 4 3 3 3" xfId="1912" xr:uid="{00000000-0005-0000-0000-000008030000}"/>
    <cellStyle name="Currency 4 3 3 3 2" xfId="3837" xr:uid="{00000000-0005-0000-0000-00009C020000}"/>
    <cellStyle name="Currency 4 3 3 3 3" xfId="3986" xr:uid="{00000000-0005-0000-0000-000080030000}"/>
    <cellStyle name="Currency 4 3 3 3 4" xfId="2914" xr:uid="{00000000-0005-0000-0000-000080030000}"/>
    <cellStyle name="Currency 4 3 3 4" xfId="1910" xr:uid="{00000000-0005-0000-0000-000009030000}"/>
    <cellStyle name="Currency 4 3 3 4 2" xfId="3836" xr:uid="{00000000-0005-0000-0000-00009D020000}"/>
    <cellStyle name="Currency 4 3 3 4 3" xfId="4015" xr:uid="{00000000-0005-0000-0000-000081030000}"/>
    <cellStyle name="Currency 4 3 3 4 4" xfId="2912" xr:uid="{00000000-0005-0000-0000-000081030000}"/>
    <cellStyle name="Currency 4 3 3 5" xfId="1411" xr:uid="{00000000-0005-0000-0000-00000A030000}"/>
    <cellStyle name="Currency 4 3 4" xfId="1470" xr:uid="{00000000-0005-0000-0000-00000B030000}"/>
    <cellStyle name="Currency 4 3 4 2" xfId="1913" xr:uid="{00000000-0005-0000-0000-00000C030000}"/>
    <cellStyle name="Currency 4 3 4 2 2" xfId="3838" xr:uid="{00000000-0005-0000-0000-0000A0020000}"/>
    <cellStyle name="Currency 4 3 4 2 3" xfId="3951" xr:uid="{00000000-0005-0000-0000-000083030000}"/>
    <cellStyle name="Currency 4 3 4 2 4" xfId="2916" xr:uid="{00000000-0005-0000-0000-000083030000}"/>
    <cellStyle name="Currency 4 3 4 3" xfId="2917" xr:uid="{00000000-0005-0000-0000-000084030000}"/>
    <cellStyle name="Currency 4 3 4 4" xfId="2915" xr:uid="{00000000-0005-0000-0000-000085030000}"/>
    <cellStyle name="Currency 4 3 5" xfId="1914" xr:uid="{00000000-0005-0000-0000-00000D030000}"/>
    <cellStyle name="Currency 4 3 5 2" xfId="3839" xr:uid="{00000000-0005-0000-0000-0000A1020000}"/>
    <cellStyle name="Currency 4 3 5 3" xfId="3883" xr:uid="{00000000-0005-0000-0000-000086030000}"/>
    <cellStyle name="Currency 4 3 5 4" xfId="2918" xr:uid="{00000000-0005-0000-0000-000086030000}"/>
    <cellStyle name="Currency 4 3 6" xfId="1667" xr:uid="{00000000-0005-0000-0000-00000E030000}"/>
    <cellStyle name="Currency 4 3 6 2" xfId="3759" xr:uid="{00000000-0005-0000-0000-0000A2020000}"/>
    <cellStyle name="Currency 4 3 6 3" xfId="3912" xr:uid="{00000000-0005-0000-0000-000087030000}"/>
    <cellStyle name="Currency 4 3 6 4" xfId="2919" xr:uid="{00000000-0005-0000-0000-000087030000}"/>
    <cellStyle name="Currency 4 3 7" xfId="1043" xr:uid="{00000000-0005-0000-0000-00000F030000}"/>
    <cellStyle name="Currency 4 3 7 2" xfId="3449" xr:uid="{00000000-0005-0000-0000-0000A3020000}"/>
    <cellStyle name="Currency 4 3 7 3" xfId="4025" xr:uid="{00000000-0005-0000-0000-000088030000}"/>
    <cellStyle name="Currency 4 3 7 4" xfId="2905" xr:uid="{00000000-0005-0000-0000-000088030000}"/>
    <cellStyle name="Currency 4 3 8" xfId="973" xr:uid="{00000000-0005-0000-0000-000010030000}"/>
    <cellStyle name="Currency 4 4" xfId="405" xr:uid="{00000000-0005-0000-0000-000011030000}"/>
    <cellStyle name="Currency 4 4 2" xfId="406" xr:uid="{00000000-0005-0000-0000-000012030000}"/>
    <cellStyle name="Currency 4 4 2 2" xfId="1113" xr:uid="{00000000-0005-0000-0000-000013030000}"/>
    <cellStyle name="Currency 4 4 2 2 2" xfId="1916" xr:uid="{00000000-0005-0000-0000-000014030000}"/>
    <cellStyle name="Currency 4 4 2 2 2 2" xfId="3841" xr:uid="{00000000-0005-0000-0000-0000A7020000}"/>
    <cellStyle name="Currency 4 4 2 2 2 3" xfId="3069" xr:uid="{00000000-0005-0000-0000-00008C030000}"/>
    <cellStyle name="Currency 4 4 2 2 2 4" xfId="2923" xr:uid="{00000000-0005-0000-0000-00008C030000}"/>
    <cellStyle name="Currency 4 4 2 2 3" xfId="1474" xr:uid="{00000000-0005-0000-0000-000015030000}"/>
    <cellStyle name="Currency 4 4 2 2 3 2" xfId="2924" xr:uid="{00000000-0005-0000-0000-00008D030000}"/>
    <cellStyle name="Currency 4 4 2 2 4" xfId="2922" xr:uid="{00000000-0005-0000-0000-00008E030000}"/>
    <cellStyle name="Currency 4 4 2 3" xfId="1917" xr:uid="{00000000-0005-0000-0000-000016030000}"/>
    <cellStyle name="Currency 4 4 2 3 2" xfId="3842" xr:uid="{00000000-0005-0000-0000-0000A8020000}"/>
    <cellStyle name="Currency 4 4 2 3 3" xfId="4016" xr:uid="{00000000-0005-0000-0000-00008F030000}"/>
    <cellStyle name="Currency 4 4 2 3 4" xfId="2925" xr:uid="{00000000-0005-0000-0000-00008F030000}"/>
    <cellStyle name="Currency 4 4 2 4" xfId="1915" xr:uid="{00000000-0005-0000-0000-000017030000}"/>
    <cellStyle name="Currency 4 4 2 4 2" xfId="3840" xr:uid="{00000000-0005-0000-0000-0000A9020000}"/>
    <cellStyle name="Currency 4 4 2 4 3" xfId="3881" xr:uid="{00000000-0005-0000-0000-000090030000}"/>
    <cellStyle name="Currency 4 4 2 4 4" xfId="2926" xr:uid="{00000000-0005-0000-0000-000090030000}"/>
    <cellStyle name="Currency 4 4 2 5" xfId="1407" xr:uid="{00000000-0005-0000-0000-000018030000}"/>
    <cellStyle name="Currency 4 4 2 5 2" xfId="3584" xr:uid="{00000000-0005-0000-0000-0000AA020000}"/>
    <cellStyle name="Currency 4 4 2 5 3" xfId="3985" xr:uid="{00000000-0005-0000-0000-000091030000}"/>
    <cellStyle name="Currency 4 4 2 5 4" xfId="2921" xr:uid="{00000000-0005-0000-0000-000091030000}"/>
    <cellStyle name="Currency 4 4 2 6" xfId="1006" xr:uid="{00000000-0005-0000-0000-000019030000}"/>
    <cellStyle name="Currency 4 4 3" xfId="1112" xr:uid="{00000000-0005-0000-0000-00001A030000}"/>
    <cellStyle name="Currency 4 4 3 2" xfId="1918" xr:uid="{00000000-0005-0000-0000-00001B030000}"/>
    <cellStyle name="Currency 4 4 3 2 2" xfId="3843" xr:uid="{00000000-0005-0000-0000-0000AC020000}"/>
    <cellStyle name="Currency 4 4 3 2 3" xfId="3878" xr:uid="{00000000-0005-0000-0000-000093030000}"/>
    <cellStyle name="Currency 4 4 3 2 4" xfId="2928" xr:uid="{00000000-0005-0000-0000-000093030000}"/>
    <cellStyle name="Currency 4 4 3 3" xfId="1473" xr:uid="{00000000-0005-0000-0000-00001C030000}"/>
    <cellStyle name="Currency 4 4 3 3 2" xfId="3648" xr:uid="{00000000-0005-0000-0000-0000AD020000}"/>
    <cellStyle name="Currency 4 4 3 3 3" xfId="3908" xr:uid="{00000000-0005-0000-0000-000094030000}"/>
    <cellStyle name="Currency 4 4 3 3 4" xfId="2929" xr:uid="{00000000-0005-0000-0000-000094030000}"/>
    <cellStyle name="Currency 4 4 3 4" xfId="2927" xr:uid="{00000000-0005-0000-0000-000095030000}"/>
    <cellStyle name="Currency 4 4 4" xfId="1919" xr:uid="{00000000-0005-0000-0000-00001D030000}"/>
    <cellStyle name="Currency 4 4 4 2" xfId="2931" xr:uid="{00000000-0005-0000-0000-000097030000}"/>
    <cellStyle name="Currency 4 4 4 3" xfId="2932" xr:uid="{00000000-0005-0000-0000-000098030000}"/>
    <cellStyle name="Currency 4 4 4 4" xfId="2930" xr:uid="{00000000-0005-0000-0000-000099030000}"/>
    <cellStyle name="Currency 4 4 5" xfId="1668" xr:uid="{00000000-0005-0000-0000-00001E030000}"/>
    <cellStyle name="Currency 4 4 5 2" xfId="3760" xr:uid="{00000000-0005-0000-0000-0000AF020000}"/>
    <cellStyle name="Currency 4 4 5 3" xfId="3884" xr:uid="{00000000-0005-0000-0000-00009A030000}"/>
    <cellStyle name="Currency 4 4 5 4" xfId="2933" xr:uid="{00000000-0005-0000-0000-00009A030000}"/>
    <cellStyle name="Currency 4 4 6" xfId="1047" xr:uid="{00000000-0005-0000-0000-00001F030000}"/>
    <cellStyle name="Currency 4 4 6 2" xfId="3429" xr:uid="{00000000-0005-0000-0000-0000B0020000}"/>
    <cellStyle name="Currency 4 4 6 3" xfId="3916" xr:uid="{00000000-0005-0000-0000-00009B030000}"/>
    <cellStyle name="Currency 4 4 6 4" xfId="2934" xr:uid="{00000000-0005-0000-0000-00009B030000}"/>
    <cellStyle name="Currency 4 4 7" xfId="974" xr:uid="{00000000-0005-0000-0000-000020030000}"/>
    <cellStyle name="Currency 4 4 7 2" xfId="3212" xr:uid="{00000000-0005-0000-0000-0000A4020000}"/>
    <cellStyle name="Currency 4 4 7 3" xfId="3874" xr:uid="{00000000-0005-0000-0000-00009C030000}"/>
    <cellStyle name="Currency 4 4 7 4" xfId="2920" xr:uid="{00000000-0005-0000-0000-00009C030000}"/>
    <cellStyle name="Currency 4 5" xfId="407" xr:uid="{00000000-0005-0000-0000-000021030000}"/>
    <cellStyle name="Currency 4 5 2" xfId="408" xr:uid="{00000000-0005-0000-0000-000022030000}"/>
    <cellStyle name="Currency 4 5 2 2" xfId="1115" xr:uid="{00000000-0005-0000-0000-000023030000}"/>
    <cellStyle name="Currency 4 5 2 2 2" xfId="1920" xr:uid="{00000000-0005-0000-0000-000024030000}"/>
    <cellStyle name="Currency 4 5 2 2 2 2" xfId="2938" xr:uid="{00000000-0005-0000-0000-0000A0030000}"/>
    <cellStyle name="Currency 4 5 2 2 3" xfId="2939" xr:uid="{00000000-0005-0000-0000-0000A1030000}"/>
    <cellStyle name="Currency 4 5 2 2 4" xfId="2937" xr:uid="{00000000-0005-0000-0000-0000A2030000}"/>
    <cellStyle name="Currency 4 5 2 3" xfId="1475" xr:uid="{00000000-0005-0000-0000-000025030000}"/>
    <cellStyle name="Currency 4 5 2 3 2" xfId="3649" xr:uid="{00000000-0005-0000-0000-0000B4020000}"/>
    <cellStyle name="Currency 4 5 2 3 3" xfId="3999" xr:uid="{00000000-0005-0000-0000-0000A3030000}"/>
    <cellStyle name="Currency 4 5 2 3 4" xfId="2940" xr:uid="{00000000-0005-0000-0000-0000A3030000}"/>
    <cellStyle name="Currency 4 5 2 4" xfId="1007" xr:uid="{00000000-0005-0000-0000-000026030000}"/>
    <cellStyle name="Currency 4 5 2 4 2" xfId="2941" xr:uid="{00000000-0005-0000-0000-0000A4030000}"/>
    <cellStyle name="Currency 4 5 2 5" xfId="2936" xr:uid="{00000000-0005-0000-0000-0000A5030000}"/>
    <cellStyle name="Currency 4 5 3" xfId="1114" xr:uid="{00000000-0005-0000-0000-000027030000}"/>
    <cellStyle name="Currency 4 5 3 2" xfId="1921" xr:uid="{00000000-0005-0000-0000-000028030000}"/>
    <cellStyle name="Currency 4 5 3 2 2" xfId="2943" xr:uid="{00000000-0005-0000-0000-0000A7030000}"/>
    <cellStyle name="Currency 4 5 3 3" xfId="2944" xr:uid="{00000000-0005-0000-0000-0000A8030000}"/>
    <cellStyle name="Currency 4 5 3 4" xfId="2942" xr:uid="{00000000-0005-0000-0000-0000A9030000}"/>
    <cellStyle name="Currency 4 5 4" xfId="1669" xr:uid="{00000000-0005-0000-0000-000029030000}"/>
    <cellStyle name="Currency 4 5 4 2" xfId="2946" xr:uid="{00000000-0005-0000-0000-0000AB030000}"/>
    <cellStyle name="Currency 4 5 4 3" xfId="2947" xr:uid="{00000000-0005-0000-0000-0000AC030000}"/>
    <cellStyle name="Currency 4 5 4 4" xfId="2945" xr:uid="{00000000-0005-0000-0000-0000AD030000}"/>
    <cellStyle name="Currency 4 5 5" xfId="1035" xr:uid="{00000000-0005-0000-0000-00002A030000}"/>
    <cellStyle name="Currency 4 5 5 2" xfId="3489" xr:uid="{00000000-0005-0000-0000-0000B7020000}"/>
    <cellStyle name="Currency 4 5 5 3" xfId="4010" xr:uid="{00000000-0005-0000-0000-0000AE030000}"/>
    <cellStyle name="Currency 4 5 5 4" xfId="2948" xr:uid="{00000000-0005-0000-0000-0000AE030000}"/>
    <cellStyle name="Currency 4 5 6" xfId="975" xr:uid="{00000000-0005-0000-0000-00002B030000}"/>
    <cellStyle name="Currency 4 5 6 2" xfId="3281" xr:uid="{00000000-0005-0000-0000-0000B1020000}"/>
    <cellStyle name="Currency 4 5 6 3" xfId="3059" xr:uid="{00000000-0005-0000-0000-0000AF030000}"/>
    <cellStyle name="Currency 4 5 6 4" xfId="2949" xr:uid="{00000000-0005-0000-0000-0000AF030000}"/>
    <cellStyle name="Currency 4 5 7" xfId="2935" xr:uid="{00000000-0005-0000-0000-0000B0030000}"/>
    <cellStyle name="Currency 4 6" xfId="409" xr:uid="{00000000-0005-0000-0000-00002C030000}"/>
    <cellStyle name="Currency 4 6 2" xfId="410" xr:uid="{00000000-0005-0000-0000-00002D030000}"/>
    <cellStyle name="Currency 4 6 2 2" xfId="1117" xr:uid="{00000000-0005-0000-0000-00002E030000}"/>
    <cellStyle name="Currency 4 6 2 2 2" xfId="1922" xr:uid="{00000000-0005-0000-0000-00002F030000}"/>
    <cellStyle name="Currency 4 6 2 2 2 2" xfId="2953" xr:uid="{00000000-0005-0000-0000-0000B4030000}"/>
    <cellStyle name="Currency 4 6 2 2 3" xfId="2954" xr:uid="{00000000-0005-0000-0000-0000B5030000}"/>
    <cellStyle name="Currency 4 6 2 2 4" xfId="2952" xr:uid="{00000000-0005-0000-0000-0000B6030000}"/>
    <cellStyle name="Currency 4 6 2 3" xfId="1476" xr:uid="{00000000-0005-0000-0000-000030030000}"/>
    <cellStyle name="Currency 4 6 2 3 2" xfId="3650" xr:uid="{00000000-0005-0000-0000-0000BB020000}"/>
    <cellStyle name="Currency 4 6 2 3 3" xfId="3959" xr:uid="{00000000-0005-0000-0000-0000B7030000}"/>
    <cellStyle name="Currency 4 6 2 3 4" xfId="2955" xr:uid="{00000000-0005-0000-0000-0000B7030000}"/>
    <cellStyle name="Currency 4 6 2 4" xfId="1008" xr:uid="{00000000-0005-0000-0000-000031030000}"/>
    <cellStyle name="Currency 4 6 2 4 2" xfId="2956" xr:uid="{00000000-0005-0000-0000-0000B8030000}"/>
    <cellStyle name="Currency 4 6 2 5" xfId="2951" xr:uid="{00000000-0005-0000-0000-0000B9030000}"/>
    <cellStyle name="Currency 4 6 3" xfId="1116" xr:uid="{00000000-0005-0000-0000-000032030000}"/>
    <cellStyle name="Currency 4 6 3 2" xfId="1923" xr:uid="{00000000-0005-0000-0000-000033030000}"/>
    <cellStyle name="Currency 4 6 3 2 2" xfId="2958" xr:uid="{00000000-0005-0000-0000-0000BB030000}"/>
    <cellStyle name="Currency 4 6 3 3" xfId="2959" xr:uid="{00000000-0005-0000-0000-0000BC030000}"/>
    <cellStyle name="Currency 4 6 3 4" xfId="2957" xr:uid="{00000000-0005-0000-0000-0000BD030000}"/>
    <cellStyle name="Currency 4 6 4" xfId="1670" xr:uid="{00000000-0005-0000-0000-000034030000}"/>
    <cellStyle name="Currency 4 6 4 2" xfId="2961" xr:uid="{00000000-0005-0000-0000-0000BF030000}"/>
    <cellStyle name="Currency 4 6 4 3" xfId="2962" xr:uid="{00000000-0005-0000-0000-0000C0030000}"/>
    <cellStyle name="Currency 4 6 4 4" xfId="2960" xr:uid="{00000000-0005-0000-0000-0000C1030000}"/>
    <cellStyle name="Currency 4 6 5" xfId="1398" xr:uid="{00000000-0005-0000-0000-000035030000}"/>
    <cellStyle name="Currency 4 6 5 2" xfId="3550" xr:uid="{00000000-0005-0000-0000-0000BE020000}"/>
    <cellStyle name="Currency 4 6 5 3" xfId="3094" xr:uid="{00000000-0005-0000-0000-0000C2030000}"/>
    <cellStyle name="Currency 4 6 5 4" xfId="2963" xr:uid="{00000000-0005-0000-0000-0000C2030000}"/>
    <cellStyle name="Currency 4 6 6" xfId="976" xr:uid="{00000000-0005-0000-0000-000036030000}"/>
    <cellStyle name="Currency 4 6 6 2" xfId="3282" xr:uid="{00000000-0005-0000-0000-0000B8020000}"/>
    <cellStyle name="Currency 4 6 6 3" xfId="3891" xr:uid="{00000000-0005-0000-0000-0000C3030000}"/>
    <cellStyle name="Currency 4 6 6 4" xfId="2964" xr:uid="{00000000-0005-0000-0000-0000C3030000}"/>
    <cellStyle name="Currency 4 6 7" xfId="2950" xr:uid="{00000000-0005-0000-0000-0000C4030000}"/>
    <cellStyle name="Currency 4 7" xfId="411" xr:uid="{00000000-0005-0000-0000-000037030000}"/>
    <cellStyle name="Currency 4 7 2" xfId="412" xr:uid="{00000000-0005-0000-0000-000038030000}"/>
    <cellStyle name="Currency 4 7 2 2" xfId="1119" xr:uid="{00000000-0005-0000-0000-000039030000}"/>
    <cellStyle name="Currency 4 7 2 2 2" xfId="3761" xr:uid="{00000000-0005-0000-0000-0000C1020000}"/>
    <cellStyle name="Currency 4 7 2 2 3" xfId="3998" xr:uid="{00000000-0005-0000-0000-0000C7030000}"/>
    <cellStyle name="Currency 4 7 2 3" xfId="1671" xr:uid="{00000000-0005-0000-0000-00003A030000}"/>
    <cellStyle name="Currency 4 7 2 3 2" xfId="2967" xr:uid="{00000000-0005-0000-0000-0000C8030000}"/>
    <cellStyle name="Currency 4 7 2 4" xfId="1009" xr:uid="{00000000-0005-0000-0000-00003B030000}"/>
    <cellStyle name="Currency 4 7 2 4 2" xfId="2966" xr:uid="{00000000-0005-0000-0000-0000C9030000}"/>
    <cellStyle name="Currency 4 7 3" xfId="1118" xr:uid="{00000000-0005-0000-0000-00003C030000}"/>
    <cellStyle name="Currency 4 7 3 2" xfId="2969" xr:uid="{00000000-0005-0000-0000-0000CB030000}"/>
    <cellStyle name="Currency 4 7 3 3" xfId="2970" xr:uid="{00000000-0005-0000-0000-0000CC030000}"/>
    <cellStyle name="Currency 4 7 3 4" xfId="2968" xr:uid="{00000000-0005-0000-0000-0000CD030000}"/>
    <cellStyle name="Currency 4 7 3 5" xfId="2484" xr:uid="{00000000-0005-0000-0000-0000CA030000}"/>
    <cellStyle name="Currency 4 7 4" xfId="1477" xr:uid="{00000000-0005-0000-0000-00003D030000}"/>
    <cellStyle name="Currency 4 7 4 2" xfId="3283" xr:uid="{00000000-0005-0000-0000-0000BF020000}"/>
    <cellStyle name="Currency 4 7 4 3" xfId="3960" xr:uid="{00000000-0005-0000-0000-0000CE030000}"/>
    <cellStyle name="Currency 4 7 4 4" xfId="2971" xr:uid="{00000000-0005-0000-0000-0000CE030000}"/>
    <cellStyle name="Currency 4 7 5" xfId="977" xr:uid="{00000000-0005-0000-0000-00003E030000}"/>
    <cellStyle name="Currency 4 7 5 2" xfId="2972" xr:uid="{00000000-0005-0000-0000-0000CF030000}"/>
    <cellStyle name="Currency 4 7 6" xfId="2965" xr:uid="{00000000-0005-0000-0000-0000D0030000}"/>
    <cellStyle name="Currency 4 8" xfId="413" xr:uid="{00000000-0005-0000-0000-00003F030000}"/>
    <cellStyle name="Currency 4 8 2" xfId="414" xr:uid="{00000000-0005-0000-0000-000040030000}"/>
    <cellStyle name="Currency 4 8 2 2" xfId="1121" xr:uid="{00000000-0005-0000-0000-000041030000}"/>
    <cellStyle name="Currency 4 8 2 2 2" xfId="3762" xr:uid="{00000000-0005-0000-0000-0000C5020000}"/>
    <cellStyle name="Currency 4 8 2 2 3" xfId="3887" xr:uid="{00000000-0005-0000-0000-0000D3030000}"/>
    <cellStyle name="Currency 4 8 2 3" xfId="1672" xr:uid="{00000000-0005-0000-0000-000042030000}"/>
    <cellStyle name="Currency 4 8 2 3 2" xfId="2975" xr:uid="{00000000-0005-0000-0000-0000D4030000}"/>
    <cellStyle name="Currency 4 8 2 4" xfId="1010" xr:uid="{00000000-0005-0000-0000-000043030000}"/>
    <cellStyle name="Currency 4 8 2 4 2" xfId="2974" xr:uid="{00000000-0005-0000-0000-0000D5030000}"/>
    <cellStyle name="Currency 4 8 3" xfId="1120" xr:uid="{00000000-0005-0000-0000-000044030000}"/>
    <cellStyle name="Currency 4 8 3 2" xfId="2977" xr:uid="{00000000-0005-0000-0000-0000D7030000}"/>
    <cellStyle name="Currency 4 8 3 3" xfId="2978" xr:uid="{00000000-0005-0000-0000-0000D8030000}"/>
    <cellStyle name="Currency 4 8 3 4" xfId="2976" xr:uid="{00000000-0005-0000-0000-0000D9030000}"/>
    <cellStyle name="Currency 4 8 3 5" xfId="2485" xr:uid="{00000000-0005-0000-0000-0000D6030000}"/>
    <cellStyle name="Currency 4 8 4" xfId="1478" xr:uid="{00000000-0005-0000-0000-000045030000}"/>
    <cellStyle name="Currency 4 8 4 2" xfId="3284" xr:uid="{00000000-0005-0000-0000-0000C3020000}"/>
    <cellStyle name="Currency 4 8 4 3" xfId="3098" xr:uid="{00000000-0005-0000-0000-0000DA030000}"/>
    <cellStyle name="Currency 4 8 4 4" xfId="2979" xr:uid="{00000000-0005-0000-0000-0000DA030000}"/>
    <cellStyle name="Currency 4 8 5" xfId="978" xr:uid="{00000000-0005-0000-0000-000046030000}"/>
    <cellStyle name="Currency 4 8 5 2" xfId="2980" xr:uid="{00000000-0005-0000-0000-0000DB030000}"/>
    <cellStyle name="Currency 4 8 6" xfId="2973" xr:uid="{00000000-0005-0000-0000-0000DC030000}"/>
    <cellStyle name="Currency 4 9" xfId="415" xr:uid="{00000000-0005-0000-0000-000047030000}"/>
    <cellStyle name="Currency 4 9 2" xfId="1122" xr:uid="{00000000-0005-0000-0000-000048030000}"/>
    <cellStyle name="Currency 4 9 2 2" xfId="1924" xr:uid="{00000000-0005-0000-0000-000049030000}"/>
    <cellStyle name="Currency 4 9 2 3" xfId="4009" xr:uid="{00000000-0005-0000-0000-0000DE030000}"/>
    <cellStyle name="Currency 4 9 3" xfId="1465" xr:uid="{00000000-0005-0000-0000-00004A030000}"/>
    <cellStyle name="Currency 4 9 3 2" xfId="3644" xr:uid="{00000000-0005-0000-0000-0000C9020000}"/>
    <cellStyle name="Currency 4 9 3 3" xfId="3979" xr:uid="{00000000-0005-0000-0000-0000DF030000}"/>
    <cellStyle name="Currency 4 9 3 4" xfId="2982" xr:uid="{00000000-0005-0000-0000-0000DF030000}"/>
    <cellStyle name="Currency 4 9 4" xfId="1002" xr:uid="{00000000-0005-0000-0000-00004B030000}"/>
    <cellStyle name="Currency 4 9 4 2" xfId="3280" xr:uid="{00000000-0005-0000-0000-0000C7020000}"/>
    <cellStyle name="Currency 4 9 4 3" xfId="3968" xr:uid="{00000000-0005-0000-0000-0000E0030000}"/>
    <cellStyle name="Currency 4 9 4 4" xfId="2981" xr:uid="{00000000-0005-0000-0000-0000E0030000}"/>
    <cellStyle name="Currency 5" xfId="416" xr:uid="{00000000-0005-0000-0000-00004C030000}"/>
    <cellStyle name="Currency 5 2" xfId="417" xr:uid="{00000000-0005-0000-0000-00004D030000}"/>
    <cellStyle name="Currency 5 2 2" xfId="418" xr:uid="{00000000-0005-0000-0000-00004E030000}"/>
    <cellStyle name="Currency 5 2 2 2" xfId="1125" xr:uid="{00000000-0005-0000-0000-00004F030000}"/>
    <cellStyle name="Currency 5 2 2 2 2" xfId="1926" xr:uid="{00000000-0005-0000-0000-000050030000}"/>
    <cellStyle name="Currency 5 2 2 2 3" xfId="1481" xr:uid="{00000000-0005-0000-0000-000051030000}"/>
    <cellStyle name="Currency 5 2 2 2 4" xfId="3057" xr:uid="{00000000-0005-0000-0000-0000E4030000}"/>
    <cellStyle name="Currency 5 2 2 3" xfId="1927" xr:uid="{00000000-0005-0000-0000-000052030000}"/>
    <cellStyle name="Currency 5 2 2 3 2" xfId="3845" xr:uid="{00000000-0005-0000-0000-0000CF020000}"/>
    <cellStyle name="Currency 5 2 2 3 3" xfId="3872" xr:uid="{00000000-0005-0000-0000-0000E5030000}"/>
    <cellStyle name="Currency 5 2 2 3 4" xfId="2986" xr:uid="{00000000-0005-0000-0000-0000E5030000}"/>
    <cellStyle name="Currency 5 2 2 4" xfId="1925" xr:uid="{00000000-0005-0000-0000-000053030000}"/>
    <cellStyle name="Currency 5 2 2 4 2" xfId="3844" xr:uid="{00000000-0005-0000-0000-0000D0020000}"/>
    <cellStyle name="Currency 5 2 2 4 3" xfId="4004" xr:uid="{00000000-0005-0000-0000-0000E6030000}"/>
    <cellStyle name="Currency 5 2 2 4 4" xfId="2985" xr:uid="{00000000-0005-0000-0000-0000E6030000}"/>
    <cellStyle name="Currency 5 2 2 5" xfId="1415" xr:uid="{00000000-0005-0000-0000-000054030000}"/>
    <cellStyle name="Currency 5 2 2 6" xfId="1012" xr:uid="{00000000-0005-0000-0000-000055030000}"/>
    <cellStyle name="Currency 5 2 3" xfId="1124" xr:uid="{00000000-0005-0000-0000-000056030000}"/>
    <cellStyle name="Currency 5 2 3 2" xfId="1928" xr:uid="{00000000-0005-0000-0000-000057030000}"/>
    <cellStyle name="Currency 5 2 3 2 2" xfId="3846" xr:uid="{00000000-0005-0000-0000-0000D3020000}"/>
    <cellStyle name="Currency 5 2 3 2 3" xfId="3988" xr:uid="{00000000-0005-0000-0000-0000E8030000}"/>
    <cellStyle name="Currency 5 2 3 2 4" xfId="2988" xr:uid="{00000000-0005-0000-0000-0000E8030000}"/>
    <cellStyle name="Currency 5 2 3 3" xfId="1480" xr:uid="{00000000-0005-0000-0000-000058030000}"/>
    <cellStyle name="Currency 5 2 3 3 2" xfId="3652" xr:uid="{00000000-0005-0000-0000-0000D4020000}"/>
    <cellStyle name="Currency 5 2 3 3 3" xfId="3902" xr:uid="{00000000-0005-0000-0000-0000E9030000}"/>
    <cellStyle name="Currency 5 2 3 3 4" xfId="2989" xr:uid="{00000000-0005-0000-0000-0000E9030000}"/>
    <cellStyle name="Currency 5 2 3 4" xfId="2987" xr:uid="{00000000-0005-0000-0000-0000EA030000}"/>
    <cellStyle name="Currency 5 2 4" xfId="1929" xr:uid="{00000000-0005-0000-0000-000059030000}"/>
    <cellStyle name="Currency 5 2 4 2" xfId="3847" xr:uid="{00000000-0005-0000-0000-0000D5020000}"/>
    <cellStyle name="Currency 5 2 4 3" xfId="3058" xr:uid="{00000000-0005-0000-0000-0000EB030000}"/>
    <cellStyle name="Currency 5 2 4 4" xfId="2990" xr:uid="{00000000-0005-0000-0000-0000EB030000}"/>
    <cellStyle name="Currency 5 2 5" xfId="1674" xr:uid="{00000000-0005-0000-0000-00005A030000}"/>
    <cellStyle name="Currency 5 2 5 2" xfId="3764" xr:uid="{00000000-0005-0000-0000-0000D6020000}"/>
    <cellStyle name="Currency 5 2 5 3" xfId="3931" xr:uid="{00000000-0005-0000-0000-0000EC030000}"/>
    <cellStyle name="Currency 5 2 5 4" xfId="2991" xr:uid="{00000000-0005-0000-0000-0000EC030000}"/>
    <cellStyle name="Currency 5 2 6" xfId="1029" xr:uid="{00000000-0005-0000-0000-00005B030000}"/>
    <cellStyle name="Currency 5 2 6 2" xfId="3519" xr:uid="{00000000-0005-0000-0000-0000D7020000}"/>
    <cellStyle name="Currency 5 2 6 3" xfId="3917" xr:uid="{00000000-0005-0000-0000-0000ED030000}"/>
    <cellStyle name="Currency 5 2 6 4" xfId="2984" xr:uid="{00000000-0005-0000-0000-0000ED030000}"/>
    <cellStyle name="Currency 5 2 7" xfId="980" xr:uid="{00000000-0005-0000-0000-00005C030000}"/>
    <cellStyle name="Currency 5 3" xfId="419" xr:uid="{00000000-0005-0000-0000-00005D030000}"/>
    <cellStyle name="Currency 5 3 2" xfId="1126" xr:uid="{00000000-0005-0000-0000-00005E030000}"/>
    <cellStyle name="Currency 5 3 2 2" xfId="1931" xr:uid="{00000000-0005-0000-0000-00005F030000}"/>
    <cellStyle name="Currency 5 3 2 3" xfId="1482" xr:uid="{00000000-0005-0000-0000-000060030000}"/>
    <cellStyle name="Currency 5 3 2 4" xfId="4023" xr:uid="{00000000-0005-0000-0000-0000EF030000}"/>
    <cellStyle name="Currency 5 3 3" xfId="1932" xr:uid="{00000000-0005-0000-0000-000061030000}"/>
    <cellStyle name="Currency 5 3 3 2" xfId="3849" xr:uid="{00000000-0005-0000-0000-0000DB020000}"/>
    <cellStyle name="Currency 5 3 3 3" xfId="3096" xr:uid="{00000000-0005-0000-0000-0000F0030000}"/>
    <cellStyle name="Currency 5 3 3 4" xfId="2993" xr:uid="{00000000-0005-0000-0000-0000F0030000}"/>
    <cellStyle name="Currency 5 3 4" xfId="1930" xr:uid="{00000000-0005-0000-0000-000062030000}"/>
    <cellStyle name="Currency 5 3 4 2" xfId="3848" xr:uid="{00000000-0005-0000-0000-0000DC020000}"/>
    <cellStyle name="Currency 5 3 4 3" xfId="3868" xr:uid="{00000000-0005-0000-0000-0000F1030000}"/>
    <cellStyle name="Currency 5 3 4 4" xfId="2992" xr:uid="{00000000-0005-0000-0000-0000F1030000}"/>
    <cellStyle name="Currency 5 3 5" xfId="1400" xr:uid="{00000000-0005-0000-0000-000063030000}"/>
    <cellStyle name="Currency 5 3 6" xfId="1011" xr:uid="{00000000-0005-0000-0000-000064030000}"/>
    <cellStyle name="Currency 5 4" xfId="1123" xr:uid="{00000000-0005-0000-0000-000065030000}"/>
    <cellStyle name="Currency 5 4 2" xfId="1933" xr:uid="{00000000-0005-0000-0000-000066030000}"/>
    <cellStyle name="Currency 5 4 2 2" xfId="3850" xr:uid="{00000000-0005-0000-0000-0000DF020000}"/>
    <cellStyle name="Currency 5 4 2 3" xfId="3965" xr:uid="{00000000-0005-0000-0000-0000F3030000}"/>
    <cellStyle name="Currency 5 4 2 4" xfId="2995" xr:uid="{00000000-0005-0000-0000-0000F3030000}"/>
    <cellStyle name="Currency 5 4 3" xfId="1479" xr:uid="{00000000-0005-0000-0000-000067030000}"/>
    <cellStyle name="Currency 5 4 3 2" xfId="3651" xr:uid="{00000000-0005-0000-0000-0000E0020000}"/>
    <cellStyle name="Currency 5 4 3 3" xfId="3085" xr:uid="{00000000-0005-0000-0000-0000F4030000}"/>
    <cellStyle name="Currency 5 4 3 4" xfId="2996" xr:uid="{00000000-0005-0000-0000-0000F4030000}"/>
    <cellStyle name="Currency 5 4 4" xfId="2994" xr:uid="{00000000-0005-0000-0000-0000F5030000}"/>
    <cellStyle name="Currency 5 5" xfId="1934" xr:uid="{00000000-0005-0000-0000-000068030000}"/>
    <cellStyle name="Currency 5 5 2" xfId="2998" xr:uid="{00000000-0005-0000-0000-0000F7030000}"/>
    <cellStyle name="Currency 5 5 3" xfId="2999" xr:uid="{00000000-0005-0000-0000-0000F8030000}"/>
    <cellStyle name="Currency 5 5 4" xfId="2997" xr:uid="{00000000-0005-0000-0000-0000F9030000}"/>
    <cellStyle name="Currency 5 6" xfId="1673" xr:uid="{00000000-0005-0000-0000-000069030000}"/>
    <cellStyle name="Currency 5 6 2" xfId="3763" xr:uid="{00000000-0005-0000-0000-0000E2020000}"/>
    <cellStyle name="Currency 5 6 3" xfId="4014" xr:uid="{00000000-0005-0000-0000-0000FA030000}"/>
    <cellStyle name="Currency 5 6 4" xfId="3000" xr:uid="{00000000-0005-0000-0000-0000FA030000}"/>
    <cellStyle name="Currency 5 7" xfId="1041" xr:uid="{00000000-0005-0000-0000-00006A030000}"/>
    <cellStyle name="Currency 5 7 2" xfId="3459" xr:uid="{00000000-0005-0000-0000-0000E3020000}"/>
    <cellStyle name="Currency 5 7 3" xfId="3970" xr:uid="{00000000-0005-0000-0000-0000FB030000}"/>
    <cellStyle name="Currency 5 7 4" xfId="3001" xr:uid="{00000000-0005-0000-0000-0000FB030000}"/>
    <cellStyle name="Currency 5 8" xfId="979" xr:uid="{00000000-0005-0000-0000-00006B030000}"/>
    <cellStyle name="Currency 5 8 2" xfId="3183" xr:uid="{00000000-0005-0000-0000-0000CA020000}"/>
    <cellStyle name="Currency 5 8 3" xfId="4022" xr:uid="{00000000-0005-0000-0000-0000FC030000}"/>
    <cellStyle name="Currency 5 8 4" xfId="2983" xr:uid="{00000000-0005-0000-0000-0000FC030000}"/>
    <cellStyle name="Currency 6" xfId="1422" xr:uid="{00000000-0005-0000-0000-00006C030000}"/>
    <cellStyle name="Currency 6 2" xfId="1483" xr:uid="{00000000-0005-0000-0000-00006D030000}"/>
    <cellStyle name="Currency 6 2 2" xfId="1936" xr:uid="{00000000-0005-0000-0000-00006E030000}"/>
    <cellStyle name="Currency 6 2 3" xfId="3653" xr:uid="{00000000-0005-0000-0000-0000E5020000}"/>
    <cellStyle name="Currency 6 2 4" xfId="3978" xr:uid="{00000000-0005-0000-0000-0000FE030000}"/>
    <cellStyle name="Currency 6 2 5" xfId="3003" xr:uid="{00000000-0005-0000-0000-0000FE030000}"/>
    <cellStyle name="Currency 6 3" xfId="1937" xr:uid="{00000000-0005-0000-0000-00006F030000}"/>
    <cellStyle name="Currency 6 3 2" xfId="3852" xr:uid="{00000000-0005-0000-0000-0000E7020000}"/>
    <cellStyle name="Currency 6 3 3" xfId="3871" xr:uid="{00000000-0005-0000-0000-0000FF030000}"/>
    <cellStyle name="Currency 6 3 4" xfId="3004" xr:uid="{00000000-0005-0000-0000-0000FF030000}"/>
    <cellStyle name="Currency 6 4" xfId="1935" xr:uid="{00000000-0005-0000-0000-000070030000}"/>
    <cellStyle name="Currency 6 4 2" xfId="3851" xr:uid="{00000000-0005-0000-0000-0000E8020000}"/>
    <cellStyle name="Currency 6 4 3" xfId="3876" xr:uid="{00000000-0005-0000-0000-000000040000}"/>
    <cellStyle name="Currency 6 4 4" xfId="3002" xr:uid="{00000000-0005-0000-0000-000000040000}"/>
    <cellStyle name="Currency 6 5" xfId="3615" xr:uid="{00000000-0005-0000-0000-0000E9020000}"/>
    <cellStyle name="Currency 6 6" xfId="3258" xr:uid="{00000000-0005-0000-0000-0000E4020000}"/>
    <cellStyle name="Currency 7" xfId="1464" xr:uid="{00000000-0005-0000-0000-000071030000}"/>
    <cellStyle name="Currency 7 2" xfId="1938" xr:uid="{00000000-0005-0000-0000-000072030000}"/>
    <cellStyle name="Emphasis 1" xfId="420" xr:uid="{00000000-0005-0000-0000-000073030000}"/>
    <cellStyle name="Emphasis 2" xfId="421" xr:uid="{00000000-0005-0000-0000-000074030000}"/>
    <cellStyle name="Emphasis 3" xfId="422" xr:uid="{00000000-0005-0000-0000-000075030000}"/>
    <cellStyle name="Good 2" xfId="423" xr:uid="{00000000-0005-0000-0000-000076030000}"/>
    <cellStyle name="Good 3" xfId="424" xr:uid="{00000000-0005-0000-0000-000077030000}"/>
    <cellStyle name="Heading 1 2" xfId="425" xr:uid="{00000000-0005-0000-0000-000078030000}"/>
    <cellStyle name="Heading 1 3" xfId="426" xr:uid="{00000000-0005-0000-0000-000079030000}"/>
    <cellStyle name="Heading 2 2" xfId="427" xr:uid="{00000000-0005-0000-0000-00007A030000}"/>
    <cellStyle name="Heading 2 3" xfId="428" xr:uid="{00000000-0005-0000-0000-00007B030000}"/>
    <cellStyle name="Heading 3 2" xfId="429" xr:uid="{00000000-0005-0000-0000-00007C030000}"/>
    <cellStyle name="Heading 3 3" xfId="430" xr:uid="{00000000-0005-0000-0000-00007D030000}"/>
    <cellStyle name="Heading 4 2" xfId="431" xr:uid="{00000000-0005-0000-0000-00007E030000}"/>
    <cellStyle name="Heading 4 3" xfId="432" xr:uid="{00000000-0005-0000-0000-00007F030000}"/>
    <cellStyle name="Hyperlink" xfId="433" builtinId="8"/>
    <cellStyle name="Hyperlink 2" xfId="434" xr:uid="{00000000-0005-0000-0000-000081030000}"/>
    <cellStyle name="Hyperlink 3" xfId="435" xr:uid="{00000000-0005-0000-0000-000082030000}"/>
    <cellStyle name="Hyperlink 4" xfId="436" xr:uid="{00000000-0005-0000-0000-000083030000}"/>
    <cellStyle name="Input 2" xfId="437" xr:uid="{00000000-0005-0000-0000-000084030000}"/>
    <cellStyle name="Input 3" xfId="438" xr:uid="{00000000-0005-0000-0000-000085030000}"/>
    <cellStyle name="Linked Cell 2" xfId="439" xr:uid="{00000000-0005-0000-0000-000086030000}"/>
    <cellStyle name="Linked Cell 3" xfId="440" xr:uid="{00000000-0005-0000-0000-000087030000}"/>
    <cellStyle name="Neutral 2" xfId="441" xr:uid="{00000000-0005-0000-0000-000088030000}"/>
    <cellStyle name="Neutral 3" xfId="442" xr:uid="{00000000-0005-0000-0000-000089030000}"/>
    <cellStyle name="Normal" xfId="0" builtinId="0"/>
    <cellStyle name="Normal 10" xfId="443" xr:uid="{00000000-0005-0000-0000-00008B030000}"/>
    <cellStyle name="Normal 10 10" xfId="444" xr:uid="{00000000-0005-0000-0000-00008C030000}"/>
    <cellStyle name="Normal 10 10 2" xfId="1939" xr:uid="{00000000-0005-0000-0000-00008D030000}"/>
    <cellStyle name="Normal 10 10 3" xfId="3734" xr:uid="{00000000-0005-0000-0000-000006030000}"/>
    <cellStyle name="Normal 10 11" xfId="445" xr:uid="{00000000-0005-0000-0000-00008E030000}"/>
    <cellStyle name="Normal 10 11 2" xfId="1675" xr:uid="{00000000-0005-0000-0000-00008F030000}"/>
    <cellStyle name="Normal 10 12" xfId="1127" xr:uid="{00000000-0005-0000-0000-000090030000}"/>
    <cellStyle name="Normal 10 13" xfId="3181" xr:uid="{00000000-0005-0000-0000-000003030000}"/>
    <cellStyle name="Normal 10 2" xfId="446" xr:uid="{00000000-0005-0000-0000-000091030000}"/>
    <cellStyle name="Normal 10 2 2" xfId="447" xr:uid="{00000000-0005-0000-0000-000092030000}"/>
    <cellStyle name="Normal 10 2 2 2" xfId="1129" xr:uid="{00000000-0005-0000-0000-000093030000}"/>
    <cellStyle name="Normal 10 2 2 2 2" xfId="1486" xr:uid="{00000000-0005-0000-0000-000094030000}"/>
    <cellStyle name="Normal 10 2 2 2 2 2" xfId="1942" xr:uid="{00000000-0005-0000-0000-000095030000}"/>
    <cellStyle name="Normal 10 2 2 2 3" xfId="1943" xr:uid="{00000000-0005-0000-0000-000096030000}"/>
    <cellStyle name="Normal 10 2 2 2 4" xfId="1941" xr:uid="{00000000-0005-0000-0000-000097030000}"/>
    <cellStyle name="Normal 10 2 2 3" xfId="1485" xr:uid="{00000000-0005-0000-0000-000098030000}"/>
    <cellStyle name="Normal 10 2 2 3 2" xfId="1944" xr:uid="{00000000-0005-0000-0000-000099030000}"/>
    <cellStyle name="Normal 10 2 2 4" xfId="1945" xr:uid="{00000000-0005-0000-0000-00009A030000}"/>
    <cellStyle name="Normal 10 2 2 5" xfId="1940" xr:uid="{00000000-0005-0000-0000-00009B030000}"/>
    <cellStyle name="Normal 10 2 2 6" xfId="3538" xr:uid="{00000000-0005-0000-0000-000014030000}"/>
    <cellStyle name="Normal 10 2 2 7" xfId="3254" xr:uid="{00000000-0005-0000-0000-00000A030000}"/>
    <cellStyle name="Normal 10 2 3" xfId="1128" xr:uid="{00000000-0005-0000-0000-00009C030000}"/>
    <cellStyle name="Normal 10 2 3 2" xfId="1487" xr:uid="{00000000-0005-0000-0000-00009D030000}"/>
    <cellStyle name="Normal 10 2 3 2 2" xfId="1947" xr:uid="{00000000-0005-0000-0000-00009E030000}"/>
    <cellStyle name="Normal 10 2 3 3" xfId="1948" xr:uid="{00000000-0005-0000-0000-00009F030000}"/>
    <cellStyle name="Normal 10 2 3 4" xfId="1946" xr:uid="{00000000-0005-0000-0000-0000A0030000}"/>
    <cellStyle name="Normal 10 2 3 5" xfId="3575" xr:uid="{00000000-0005-0000-0000-00001A030000}"/>
    <cellStyle name="Normal 10 2 3 6" xfId="3286" xr:uid="{00000000-0005-0000-0000-000015030000}"/>
    <cellStyle name="Normal 10 2 4" xfId="1484" xr:uid="{00000000-0005-0000-0000-0000A1030000}"/>
    <cellStyle name="Normal 10 2 4 2" xfId="1949" xr:uid="{00000000-0005-0000-0000-0000A2030000}"/>
    <cellStyle name="Normal 10 2 4 3" xfId="3655" xr:uid="{00000000-0005-0000-0000-00001D030000}"/>
    <cellStyle name="Normal 10 2 5" xfId="1950" xr:uid="{00000000-0005-0000-0000-0000A3030000}"/>
    <cellStyle name="Normal 10 2 6" xfId="1676" xr:uid="{00000000-0005-0000-0000-0000A4030000}"/>
    <cellStyle name="Normal 10 2 7" xfId="3480" xr:uid="{00000000-0005-0000-0000-000020030000}"/>
    <cellStyle name="Normal 10 2 8" xfId="3203" xr:uid="{00000000-0005-0000-0000-000009030000}"/>
    <cellStyle name="Normal 10 3" xfId="448" xr:uid="{00000000-0005-0000-0000-0000A5030000}"/>
    <cellStyle name="Normal 10 3 2" xfId="449" xr:uid="{00000000-0005-0000-0000-0000A6030000}"/>
    <cellStyle name="Normal 10 3 2 2" xfId="1131" xr:uid="{00000000-0005-0000-0000-0000A7030000}"/>
    <cellStyle name="Normal 10 3 2 2 2" xfId="1952" xr:uid="{00000000-0005-0000-0000-0000A8030000}"/>
    <cellStyle name="Normal 10 3 2 3" xfId="1953" xr:uid="{00000000-0005-0000-0000-0000A9030000}"/>
    <cellStyle name="Normal 10 3 2 4" xfId="1951" xr:uid="{00000000-0005-0000-0000-0000AA030000}"/>
    <cellStyle name="Normal 10 3 2 5" xfId="3517" xr:uid="{00000000-0005-0000-0000-000027030000}"/>
    <cellStyle name="Normal 10 3 2 6" xfId="3287" xr:uid="{00000000-0005-0000-0000-000022030000}"/>
    <cellStyle name="Normal 10 3 3" xfId="1130" xr:uid="{00000000-0005-0000-0000-0000AB030000}"/>
    <cellStyle name="Normal 10 3 3 2" xfId="1489" xr:uid="{00000000-0005-0000-0000-0000AC030000}"/>
    <cellStyle name="Normal 10 3 3 2 2" xfId="1955" xr:uid="{00000000-0005-0000-0000-0000AD030000}"/>
    <cellStyle name="Normal 10 3 3 3" xfId="1956" xr:uid="{00000000-0005-0000-0000-0000AE030000}"/>
    <cellStyle name="Normal 10 3 3 4" xfId="1954" xr:uid="{00000000-0005-0000-0000-0000AF030000}"/>
    <cellStyle name="Normal 10 3 3 5" xfId="3605" xr:uid="{00000000-0005-0000-0000-00002D030000}"/>
    <cellStyle name="Normal 10 3 4" xfId="1488" xr:uid="{00000000-0005-0000-0000-0000B0030000}"/>
    <cellStyle name="Normal 10 3 4 2" xfId="1957" xr:uid="{00000000-0005-0000-0000-0000B1030000}"/>
    <cellStyle name="Normal 10 3 5" xfId="1958" xr:uid="{00000000-0005-0000-0000-0000B2030000}"/>
    <cellStyle name="Normal 10 3 6" xfId="1677" xr:uid="{00000000-0005-0000-0000-0000B3030000}"/>
    <cellStyle name="Normal 10 3 7" xfId="3457" xr:uid="{00000000-0005-0000-0000-000032030000}"/>
    <cellStyle name="Normal 10 3 8" xfId="3236" xr:uid="{00000000-0005-0000-0000-000021030000}"/>
    <cellStyle name="Normal 10 4" xfId="450" xr:uid="{00000000-0005-0000-0000-0000B4030000}"/>
    <cellStyle name="Normal 10 4 2" xfId="451" xr:uid="{00000000-0005-0000-0000-0000B5030000}"/>
    <cellStyle name="Normal 10 4 2 2" xfId="1133" xr:uid="{00000000-0005-0000-0000-0000B6030000}"/>
    <cellStyle name="Normal 10 4 2 2 2" xfId="1960" xr:uid="{00000000-0005-0000-0000-0000B7030000}"/>
    <cellStyle name="Normal 10 4 2 3" xfId="1961" xr:uid="{00000000-0005-0000-0000-0000B8030000}"/>
    <cellStyle name="Normal 10 4 2 4" xfId="1959" xr:uid="{00000000-0005-0000-0000-0000B9030000}"/>
    <cellStyle name="Normal 10 4 2 5" xfId="3592" xr:uid="{00000000-0005-0000-0000-000039030000}"/>
    <cellStyle name="Normal 10 4 2 6" xfId="3288" xr:uid="{00000000-0005-0000-0000-000034030000}"/>
    <cellStyle name="Normal 10 4 3" xfId="1132" xr:uid="{00000000-0005-0000-0000-0000BA030000}"/>
    <cellStyle name="Normal 10 4 3 2" xfId="1962" xr:uid="{00000000-0005-0000-0000-0000BB030000}"/>
    <cellStyle name="Normal 10 4 3 3" xfId="3656" xr:uid="{00000000-0005-0000-0000-00003C030000}"/>
    <cellStyle name="Normal 10 4 4" xfId="1963" xr:uid="{00000000-0005-0000-0000-0000BC030000}"/>
    <cellStyle name="Normal 10 4 5" xfId="1678" xr:uid="{00000000-0005-0000-0000-0000BD030000}"/>
    <cellStyle name="Normal 10 4 6" xfId="3437" xr:uid="{00000000-0005-0000-0000-00003F030000}"/>
    <cellStyle name="Normal 10 4 7" xfId="3220" xr:uid="{00000000-0005-0000-0000-000033030000}"/>
    <cellStyle name="Normal 10 5" xfId="452" xr:uid="{00000000-0005-0000-0000-0000BE030000}"/>
    <cellStyle name="Normal 10 5 2" xfId="453" xr:uid="{00000000-0005-0000-0000-0000BF030000}"/>
    <cellStyle name="Normal 10 5 2 2" xfId="1135" xr:uid="{00000000-0005-0000-0000-0000C0030000}"/>
    <cellStyle name="Normal 10 5 2 3" xfId="3657" xr:uid="{00000000-0005-0000-0000-000043030000}"/>
    <cellStyle name="Normal 10 5 3" xfId="1134" xr:uid="{00000000-0005-0000-0000-0000C1030000}"/>
    <cellStyle name="Normal 10 5 4" xfId="1679" xr:uid="{00000000-0005-0000-0000-0000C2030000}"/>
    <cellStyle name="Normal 10 5 5" xfId="3497" xr:uid="{00000000-0005-0000-0000-000046030000}"/>
    <cellStyle name="Normal 10 5 6" xfId="3289" xr:uid="{00000000-0005-0000-0000-000040030000}"/>
    <cellStyle name="Normal 10 6" xfId="454" xr:uid="{00000000-0005-0000-0000-0000C3030000}"/>
    <cellStyle name="Normal 10 6 2" xfId="455" xr:uid="{00000000-0005-0000-0000-0000C4030000}"/>
    <cellStyle name="Normal 10 6 2 2" xfId="1137" xr:uid="{00000000-0005-0000-0000-0000C5030000}"/>
    <cellStyle name="Normal 10 6 2 3" xfId="3658" xr:uid="{00000000-0005-0000-0000-00004A030000}"/>
    <cellStyle name="Normal 10 6 3" xfId="1136" xr:uid="{00000000-0005-0000-0000-0000C6030000}"/>
    <cellStyle name="Normal 10 6 4" xfId="1680" xr:uid="{00000000-0005-0000-0000-0000C7030000}"/>
    <cellStyle name="Normal 10 6 5" xfId="3558" xr:uid="{00000000-0005-0000-0000-00004D030000}"/>
    <cellStyle name="Normal 10 6 6" xfId="3290" xr:uid="{00000000-0005-0000-0000-000047030000}"/>
    <cellStyle name="Normal 10 7" xfId="456" xr:uid="{00000000-0005-0000-0000-0000C8030000}"/>
    <cellStyle name="Normal 10 7 2" xfId="457" xr:uid="{00000000-0005-0000-0000-0000C9030000}"/>
    <cellStyle name="Normal 10 7 2 2" xfId="1139" xr:uid="{00000000-0005-0000-0000-0000CA030000}"/>
    <cellStyle name="Normal 10 7 3" xfId="1138" xr:uid="{00000000-0005-0000-0000-0000CB030000}"/>
    <cellStyle name="Normal 10 7 4" xfId="3291" xr:uid="{00000000-0005-0000-0000-00004E030000}"/>
    <cellStyle name="Normal 10 8" xfId="458" xr:uid="{00000000-0005-0000-0000-0000CC030000}"/>
    <cellStyle name="Normal 10 8 2" xfId="459" xr:uid="{00000000-0005-0000-0000-0000CD030000}"/>
    <cellStyle name="Normal 10 8 2 2" xfId="1141" xr:uid="{00000000-0005-0000-0000-0000CE030000}"/>
    <cellStyle name="Normal 10 8 3" xfId="1140" xr:uid="{00000000-0005-0000-0000-0000CF030000}"/>
    <cellStyle name="Normal 10 8 4" xfId="3292" xr:uid="{00000000-0005-0000-0000-000052030000}"/>
    <cellStyle name="Normal 10 9" xfId="460" xr:uid="{00000000-0005-0000-0000-0000D0030000}"/>
    <cellStyle name="Normal 10 9 2" xfId="1142" xr:uid="{00000000-0005-0000-0000-0000D1030000}"/>
    <cellStyle name="Normal 10 9 3" xfId="2486" xr:uid="{00000000-0005-0000-0000-00003F040000}"/>
    <cellStyle name="Normal 10 9 3 2" xfId="3654" xr:uid="{00000000-0005-0000-0000-000058030000}"/>
    <cellStyle name="Normal 10 9 3 3" xfId="3950" xr:uid="{00000000-0005-0000-0000-00003F040000}"/>
    <cellStyle name="Normal 10 9 4" xfId="3285" xr:uid="{00000000-0005-0000-0000-000056030000}"/>
    <cellStyle name="Normal 11" xfId="461" xr:uid="{00000000-0005-0000-0000-0000D2030000}"/>
    <cellStyle name="Normal 11 2" xfId="462" xr:uid="{00000000-0005-0000-0000-0000D3030000}"/>
    <cellStyle name="Normal 11 2 2" xfId="463" xr:uid="{00000000-0005-0000-0000-0000D4030000}"/>
    <cellStyle name="Normal 11 2 2 2" xfId="1145" xr:uid="{00000000-0005-0000-0000-0000D5030000}"/>
    <cellStyle name="Normal 11 2 3" xfId="1144" xr:uid="{00000000-0005-0000-0000-0000D6030000}"/>
    <cellStyle name="Normal 11 2 4" xfId="2487" xr:uid="{00000000-0005-0000-0000-000045040000}"/>
    <cellStyle name="Normal 11 3" xfId="464" xr:uid="{00000000-0005-0000-0000-0000D7030000}"/>
    <cellStyle name="Normal 11 3 2" xfId="465" xr:uid="{00000000-0005-0000-0000-0000D8030000}"/>
    <cellStyle name="Normal 11 3 2 2" xfId="1147" xr:uid="{00000000-0005-0000-0000-0000D9030000}"/>
    <cellStyle name="Normal 11 3 3" xfId="1146" xr:uid="{00000000-0005-0000-0000-0000DA030000}"/>
    <cellStyle name="Normal 11 3 4" xfId="2488" xr:uid="{00000000-0005-0000-0000-00004A040000}"/>
    <cellStyle name="Normal 11 4" xfId="466" xr:uid="{00000000-0005-0000-0000-0000DB030000}"/>
    <cellStyle name="Normal 11 4 2" xfId="467" xr:uid="{00000000-0005-0000-0000-0000DC030000}"/>
    <cellStyle name="Normal 11 4 2 2" xfId="1149" xr:uid="{00000000-0005-0000-0000-0000DD030000}"/>
    <cellStyle name="Normal 11 4 3" xfId="1148" xr:uid="{00000000-0005-0000-0000-0000DE030000}"/>
    <cellStyle name="Normal 11 4 4" xfId="3294" xr:uid="{00000000-0005-0000-0000-000062030000}"/>
    <cellStyle name="Normal 11 5" xfId="468" xr:uid="{00000000-0005-0000-0000-0000DF030000}"/>
    <cellStyle name="Normal 11 5 2" xfId="1150" xr:uid="{00000000-0005-0000-0000-0000E0030000}"/>
    <cellStyle name="Normal 11 5 3" xfId="3659" xr:uid="{00000000-0005-0000-0000-000068030000}"/>
    <cellStyle name="Normal 11 5 4" xfId="3293" xr:uid="{00000000-0005-0000-0000-000066030000}"/>
    <cellStyle name="Normal 11 6" xfId="1143" xr:uid="{00000000-0005-0000-0000-0000E1030000}"/>
    <cellStyle name="Normal 11 6 2" xfId="1964" xr:uid="{00000000-0005-0000-0000-0000E2030000}"/>
    <cellStyle name="Normal 11 6 3" xfId="3735" xr:uid="{00000000-0005-0000-0000-00006B030000}"/>
    <cellStyle name="Normal 11 7" xfId="1681" xr:uid="{00000000-0005-0000-0000-0000E3030000}"/>
    <cellStyle name="Normal 11 8" xfId="3612" xr:uid="{00000000-0005-0000-0000-00006D030000}"/>
    <cellStyle name="Normal 11 9" xfId="3255" xr:uid="{00000000-0005-0000-0000-000059030000}"/>
    <cellStyle name="Normal 12" xfId="469" xr:uid="{00000000-0005-0000-0000-0000E4030000}"/>
    <cellStyle name="Normal 12 2" xfId="470" xr:uid="{00000000-0005-0000-0000-0000E5030000}"/>
    <cellStyle name="Normal 12 2 2" xfId="1152" xr:uid="{00000000-0005-0000-0000-0000E6030000}"/>
    <cellStyle name="Normal 12 3" xfId="1151" xr:uid="{00000000-0005-0000-0000-0000E7030000}"/>
    <cellStyle name="Normal 12 4" xfId="3620" xr:uid="{00000000-0005-0000-0000-000071030000}"/>
    <cellStyle name="Normal 12 5" xfId="3263" xr:uid="{00000000-0005-0000-0000-00006E030000}"/>
    <cellStyle name="Normal 13" xfId="471" xr:uid="{00000000-0005-0000-0000-0000E8030000}"/>
    <cellStyle name="Normal 13 2" xfId="1153" xr:uid="{00000000-0005-0000-0000-0000E9030000}"/>
    <cellStyle name="Normal 14" xfId="1021" xr:uid="{00000000-0005-0000-0000-0000EA030000}"/>
    <cellStyle name="Normal 15" xfId="3405" xr:uid="{00000000-0005-0000-0000-000075030000}"/>
    <cellStyle name="Normal 16" xfId="3404" xr:uid="{00000000-0005-0000-0000-000076030000}"/>
    <cellStyle name="Normal 2" xfId="472" xr:uid="{00000000-0005-0000-0000-0000EB030000}"/>
    <cellStyle name="Normal 2 10" xfId="473" xr:uid="{00000000-0005-0000-0000-0000EC030000}"/>
    <cellStyle name="Normal 2 10 2" xfId="474" xr:uid="{00000000-0005-0000-0000-0000ED030000}"/>
    <cellStyle name="Normal 2 10 2 2" xfId="1155" xr:uid="{00000000-0005-0000-0000-0000EE030000}"/>
    <cellStyle name="Normal 2 10 2 3" xfId="3660" xr:uid="{00000000-0005-0000-0000-00007B030000}"/>
    <cellStyle name="Normal 2 10 2 4" xfId="3403" xr:uid="{00000000-0005-0000-0000-000079030000}"/>
    <cellStyle name="Normal 2 10 3" xfId="1154" xr:uid="{00000000-0005-0000-0000-0000EF030000}"/>
    <cellStyle name="Normal 2 10 4" xfId="1682" xr:uid="{00000000-0005-0000-0000-0000F0030000}"/>
    <cellStyle name="Normal 2 10 5" xfId="3482" xr:uid="{00000000-0005-0000-0000-00007E030000}"/>
    <cellStyle name="Normal 2 10 6" xfId="3295" xr:uid="{00000000-0005-0000-0000-000078030000}"/>
    <cellStyle name="Normal 2 11" xfId="475" xr:uid="{00000000-0005-0000-0000-0000F1030000}"/>
    <cellStyle name="Normal 2 11 2" xfId="476" xr:uid="{00000000-0005-0000-0000-0000F2030000}"/>
    <cellStyle name="Normal 2 11 2 2" xfId="1157" xr:uid="{00000000-0005-0000-0000-0000F3030000}"/>
    <cellStyle name="Normal 2 11 2 3" xfId="3661" xr:uid="{00000000-0005-0000-0000-000082030000}"/>
    <cellStyle name="Normal 2 11 3" xfId="1156" xr:uid="{00000000-0005-0000-0000-0000F4030000}"/>
    <cellStyle name="Normal 2 11 4" xfId="1683" xr:uid="{00000000-0005-0000-0000-0000F5030000}"/>
    <cellStyle name="Normal 2 11 5" xfId="3540" xr:uid="{00000000-0005-0000-0000-000085030000}"/>
    <cellStyle name="Normal 2 11 6" xfId="3296" xr:uid="{00000000-0005-0000-0000-00007F030000}"/>
    <cellStyle name="Normal 2 12" xfId="477" xr:uid="{00000000-0005-0000-0000-0000F6030000}"/>
    <cellStyle name="Normal 2 12 2" xfId="478" xr:uid="{00000000-0005-0000-0000-0000F7030000}"/>
    <cellStyle name="Normal 2 12 2 2" xfId="1159" xr:uid="{00000000-0005-0000-0000-0000F8030000}"/>
    <cellStyle name="Normal 2 12 3" xfId="1158" xr:uid="{00000000-0005-0000-0000-0000F9030000}"/>
    <cellStyle name="Normal 2 12 4" xfId="3662" xr:uid="{00000000-0005-0000-0000-00008A030000}"/>
    <cellStyle name="Normal 2 12 5" xfId="3297" xr:uid="{00000000-0005-0000-0000-000086030000}"/>
    <cellStyle name="Normal 2 13" xfId="479" xr:uid="{00000000-0005-0000-0000-0000FA030000}"/>
    <cellStyle name="Normal 2 13 2" xfId="480" xr:uid="{00000000-0005-0000-0000-0000FB030000}"/>
    <cellStyle name="Normal 2 13 2 2" xfId="1161" xr:uid="{00000000-0005-0000-0000-0000FC030000}"/>
    <cellStyle name="Normal 2 13 3" xfId="1160" xr:uid="{00000000-0005-0000-0000-0000FD030000}"/>
    <cellStyle name="Normal 2 13 4" xfId="3298" xr:uid="{00000000-0005-0000-0000-00008B030000}"/>
    <cellStyle name="Normal 2 14" xfId="481" xr:uid="{00000000-0005-0000-0000-0000FE030000}"/>
    <cellStyle name="Normal 2 14 2" xfId="1162" xr:uid="{00000000-0005-0000-0000-0000FF030000}"/>
    <cellStyle name="Normal 2 14 3" xfId="3741" xr:uid="{00000000-0005-0000-0000-000091030000}"/>
    <cellStyle name="Normal 2 14 4" xfId="3264" xr:uid="{00000000-0005-0000-0000-00008F030000}"/>
    <cellStyle name="Normal 2 15" xfId="482" xr:uid="{00000000-0005-0000-0000-000000040000}"/>
    <cellStyle name="Normal 2 15 2" xfId="1163" xr:uid="{00000000-0005-0000-0000-000001040000}"/>
    <cellStyle name="Normal 2 16" xfId="2489" xr:uid="{00000000-0005-0000-0000-00006B040000}"/>
    <cellStyle name="Normal 2 17" xfId="2490" xr:uid="{00000000-0005-0000-0000-00006C040000}"/>
    <cellStyle name="Normal 2 2" xfId="483" xr:uid="{00000000-0005-0000-0000-000002040000}"/>
    <cellStyle name="Normal 2 2 10" xfId="484" xr:uid="{00000000-0005-0000-0000-000003040000}"/>
    <cellStyle name="Normal 2 2 10 2" xfId="485" xr:uid="{00000000-0005-0000-0000-000004040000}"/>
    <cellStyle name="Normal 2 2 10 2 2" xfId="1166" xr:uid="{00000000-0005-0000-0000-000005040000}"/>
    <cellStyle name="Normal 2 2 10 2 3" xfId="3663" xr:uid="{00000000-0005-0000-0000-000099030000}"/>
    <cellStyle name="Normal 2 2 10 3" xfId="1165" xr:uid="{00000000-0005-0000-0000-000006040000}"/>
    <cellStyle name="Normal 2 2 10 4" xfId="1684" xr:uid="{00000000-0005-0000-0000-000007040000}"/>
    <cellStyle name="Normal 2 2 10 5" xfId="3541" xr:uid="{00000000-0005-0000-0000-00009C030000}"/>
    <cellStyle name="Normal 2 2 10 6" xfId="3299" xr:uid="{00000000-0005-0000-0000-000096030000}"/>
    <cellStyle name="Normal 2 2 11" xfId="486" xr:uid="{00000000-0005-0000-0000-000008040000}"/>
    <cellStyle name="Normal 2 2 11 2" xfId="487" xr:uid="{00000000-0005-0000-0000-000009040000}"/>
    <cellStyle name="Normal 2 2 11 2 2" xfId="1168" xr:uid="{00000000-0005-0000-0000-00000A040000}"/>
    <cellStyle name="Normal 2 2 11 3" xfId="1167" xr:uid="{00000000-0005-0000-0000-00000B040000}"/>
    <cellStyle name="Normal 2 2 11 4" xfId="3664" xr:uid="{00000000-0005-0000-0000-0000A1030000}"/>
    <cellStyle name="Normal 2 2 11 5" xfId="3300" xr:uid="{00000000-0005-0000-0000-00009D030000}"/>
    <cellStyle name="Normal 2 2 12" xfId="488" xr:uid="{00000000-0005-0000-0000-00000C040000}"/>
    <cellStyle name="Normal 2 2 12 2" xfId="489" xr:uid="{00000000-0005-0000-0000-00000D040000}"/>
    <cellStyle name="Normal 2 2 12 2 2" xfId="1170" xr:uid="{00000000-0005-0000-0000-00000E040000}"/>
    <cellStyle name="Normal 2 2 12 3" xfId="1169" xr:uid="{00000000-0005-0000-0000-00000F040000}"/>
    <cellStyle name="Normal 2 2 12 4" xfId="3301" xr:uid="{00000000-0005-0000-0000-0000A2030000}"/>
    <cellStyle name="Normal 2 2 13" xfId="490" xr:uid="{00000000-0005-0000-0000-000010040000}"/>
    <cellStyle name="Normal 2 2 13 2" xfId="491" xr:uid="{00000000-0005-0000-0000-000011040000}"/>
    <cellStyle name="Normal 2 2 13 2 2" xfId="1172" xr:uid="{00000000-0005-0000-0000-000012040000}"/>
    <cellStyle name="Normal 2 2 13 3" xfId="1171" xr:uid="{00000000-0005-0000-0000-000013040000}"/>
    <cellStyle name="Normal 2 2 13 4" xfId="3265" xr:uid="{00000000-0005-0000-0000-0000A6030000}"/>
    <cellStyle name="Normal 2 2 14" xfId="492" xr:uid="{00000000-0005-0000-0000-000014040000}"/>
    <cellStyle name="Normal 2 2 14 2" xfId="1173" xr:uid="{00000000-0005-0000-0000-000015040000}"/>
    <cellStyle name="Normal 2 2 15" xfId="1164" xr:uid="{00000000-0005-0000-0000-000016040000}"/>
    <cellStyle name="Normal 2 2 16" xfId="3408" xr:uid="{00000000-0005-0000-0000-0000AC030000}"/>
    <cellStyle name="Normal 2 2 17" xfId="3165" xr:uid="{00000000-0005-0000-0000-000095030000}"/>
    <cellStyle name="Normal 2 2 2" xfId="493" xr:uid="{00000000-0005-0000-0000-000017040000}"/>
    <cellStyle name="Normal 2 2 3" xfId="494" xr:uid="{00000000-0005-0000-0000-000018040000}"/>
    <cellStyle name="Normal 2 2 4" xfId="495" xr:uid="{00000000-0005-0000-0000-000019040000}"/>
    <cellStyle name="Normal 2 2 4 10" xfId="1174" xr:uid="{00000000-0005-0000-0000-00001A040000}"/>
    <cellStyle name="Normal 2 2 4 10 2" xfId="3853" xr:uid="{00000000-0005-0000-0000-0000B1030000}"/>
    <cellStyle name="Normal 2 2 4 11" xfId="1685" xr:uid="{00000000-0005-0000-0000-00001B040000}"/>
    <cellStyle name="Normal 2 2 4 12" xfId="3415" xr:uid="{00000000-0005-0000-0000-0000B3030000}"/>
    <cellStyle name="Normal 2 2 4 13" xfId="3175" xr:uid="{00000000-0005-0000-0000-0000AF030000}"/>
    <cellStyle name="Normal 2 2 4 2" xfId="496" xr:uid="{00000000-0005-0000-0000-00001C040000}"/>
    <cellStyle name="Normal 2 2 4 2 2" xfId="497" xr:uid="{00000000-0005-0000-0000-00001D040000}"/>
    <cellStyle name="Normal 2 2 4 2 2 2" xfId="1176" xr:uid="{00000000-0005-0000-0000-00001E040000}"/>
    <cellStyle name="Normal 2 2 4 2 2 2 2" xfId="1492" xr:uid="{00000000-0005-0000-0000-00001F040000}"/>
    <cellStyle name="Normal 2 2 4 2 2 2 2 2" xfId="1967" xr:uid="{00000000-0005-0000-0000-000020040000}"/>
    <cellStyle name="Normal 2 2 4 2 2 2 3" xfId="1968" xr:uid="{00000000-0005-0000-0000-000021040000}"/>
    <cellStyle name="Normal 2 2 4 2 2 2 4" xfId="1966" xr:uid="{00000000-0005-0000-0000-000022040000}"/>
    <cellStyle name="Normal 2 2 4 2 2 3" xfId="1491" xr:uid="{00000000-0005-0000-0000-000023040000}"/>
    <cellStyle name="Normal 2 2 4 2 2 3 2" xfId="1969" xr:uid="{00000000-0005-0000-0000-000024040000}"/>
    <cellStyle name="Normal 2 2 4 2 2 4" xfId="1970" xr:uid="{00000000-0005-0000-0000-000025040000}"/>
    <cellStyle name="Normal 2 2 4 2 2 5" xfId="1965" xr:uid="{00000000-0005-0000-0000-000026040000}"/>
    <cellStyle name="Normal 2 2 4 2 2 6" xfId="3533" xr:uid="{00000000-0005-0000-0000-0000BF030000}"/>
    <cellStyle name="Normal 2 2 4 2 2 7" xfId="3248" xr:uid="{00000000-0005-0000-0000-0000B5030000}"/>
    <cellStyle name="Normal 2 2 4 2 3" xfId="1175" xr:uid="{00000000-0005-0000-0000-000027040000}"/>
    <cellStyle name="Normal 2 2 4 2 3 2" xfId="1493" xr:uid="{00000000-0005-0000-0000-000028040000}"/>
    <cellStyle name="Normal 2 2 4 2 3 2 2" xfId="1972" xr:uid="{00000000-0005-0000-0000-000029040000}"/>
    <cellStyle name="Normal 2 2 4 2 3 3" xfId="1973" xr:uid="{00000000-0005-0000-0000-00002A040000}"/>
    <cellStyle name="Normal 2 2 4 2 3 4" xfId="1971" xr:uid="{00000000-0005-0000-0000-00002B040000}"/>
    <cellStyle name="Normal 2 2 4 2 3 5" xfId="3570" xr:uid="{00000000-0005-0000-0000-0000C5030000}"/>
    <cellStyle name="Normal 2 2 4 2 3 6" xfId="3303" xr:uid="{00000000-0005-0000-0000-0000C0030000}"/>
    <cellStyle name="Normal 2 2 4 2 4" xfId="1490" xr:uid="{00000000-0005-0000-0000-00002C040000}"/>
    <cellStyle name="Normal 2 2 4 2 4 2" xfId="1974" xr:uid="{00000000-0005-0000-0000-00002D040000}"/>
    <cellStyle name="Normal 2 2 4 2 4 3" xfId="3666" xr:uid="{00000000-0005-0000-0000-0000C8030000}"/>
    <cellStyle name="Normal 2 2 4 2 5" xfId="1975" xr:uid="{00000000-0005-0000-0000-00002E040000}"/>
    <cellStyle name="Normal 2 2 4 2 6" xfId="1686" xr:uid="{00000000-0005-0000-0000-00002F040000}"/>
    <cellStyle name="Normal 2 2 4 2 7" xfId="3474" xr:uid="{00000000-0005-0000-0000-0000CB030000}"/>
    <cellStyle name="Normal 2 2 4 2 8" xfId="3197" xr:uid="{00000000-0005-0000-0000-0000B4030000}"/>
    <cellStyle name="Normal 2 2 4 3" xfId="498" xr:uid="{00000000-0005-0000-0000-000030040000}"/>
    <cellStyle name="Normal 2 2 4 3 2" xfId="499" xr:uid="{00000000-0005-0000-0000-000031040000}"/>
    <cellStyle name="Normal 2 2 4 3 2 2" xfId="1178" xr:uid="{00000000-0005-0000-0000-000032040000}"/>
    <cellStyle name="Normal 2 2 4 3 2 2 2" xfId="1977" xr:uid="{00000000-0005-0000-0000-000033040000}"/>
    <cellStyle name="Normal 2 2 4 3 2 3" xfId="1978" xr:uid="{00000000-0005-0000-0000-000034040000}"/>
    <cellStyle name="Normal 2 2 4 3 2 4" xfId="1976" xr:uid="{00000000-0005-0000-0000-000035040000}"/>
    <cellStyle name="Normal 2 2 4 3 2 5" xfId="3511" xr:uid="{00000000-0005-0000-0000-0000D2030000}"/>
    <cellStyle name="Normal 2 2 4 3 2 6" xfId="3304" xr:uid="{00000000-0005-0000-0000-0000CD030000}"/>
    <cellStyle name="Normal 2 2 4 3 3" xfId="1177" xr:uid="{00000000-0005-0000-0000-000036040000}"/>
    <cellStyle name="Normal 2 2 4 3 3 2" xfId="1495" xr:uid="{00000000-0005-0000-0000-000037040000}"/>
    <cellStyle name="Normal 2 2 4 3 3 2 2" xfId="1980" xr:uid="{00000000-0005-0000-0000-000038040000}"/>
    <cellStyle name="Normal 2 2 4 3 3 3" xfId="1981" xr:uid="{00000000-0005-0000-0000-000039040000}"/>
    <cellStyle name="Normal 2 2 4 3 3 4" xfId="1979" xr:uid="{00000000-0005-0000-0000-00003A040000}"/>
    <cellStyle name="Normal 2 2 4 3 3 5" xfId="3601" xr:uid="{00000000-0005-0000-0000-0000D8030000}"/>
    <cellStyle name="Normal 2 2 4 3 4" xfId="1494" xr:uid="{00000000-0005-0000-0000-00003B040000}"/>
    <cellStyle name="Normal 2 2 4 3 4 2" xfId="1982" xr:uid="{00000000-0005-0000-0000-00003C040000}"/>
    <cellStyle name="Normal 2 2 4 3 5" xfId="1983" xr:uid="{00000000-0005-0000-0000-00003D040000}"/>
    <cellStyle name="Normal 2 2 4 3 6" xfId="1687" xr:uid="{00000000-0005-0000-0000-00003E040000}"/>
    <cellStyle name="Normal 2 2 4 3 7" xfId="3451" xr:uid="{00000000-0005-0000-0000-0000DD030000}"/>
    <cellStyle name="Normal 2 2 4 3 8" xfId="3230" xr:uid="{00000000-0005-0000-0000-0000CC030000}"/>
    <cellStyle name="Normal 2 2 4 4" xfId="500" xr:uid="{00000000-0005-0000-0000-00003F040000}"/>
    <cellStyle name="Normal 2 2 4 4 2" xfId="501" xr:uid="{00000000-0005-0000-0000-000040040000}"/>
    <cellStyle name="Normal 2 2 4 4 2 2" xfId="1180" xr:uid="{00000000-0005-0000-0000-000041040000}"/>
    <cellStyle name="Normal 2 2 4 4 2 2 2" xfId="1985" xr:uid="{00000000-0005-0000-0000-000042040000}"/>
    <cellStyle name="Normal 2 2 4 4 2 3" xfId="1986" xr:uid="{00000000-0005-0000-0000-000043040000}"/>
    <cellStyle name="Normal 2 2 4 4 2 4" xfId="1984" xr:uid="{00000000-0005-0000-0000-000044040000}"/>
    <cellStyle name="Normal 2 2 4 4 2 5" xfId="3586" xr:uid="{00000000-0005-0000-0000-0000E4030000}"/>
    <cellStyle name="Normal 2 2 4 4 2 6" xfId="3305" xr:uid="{00000000-0005-0000-0000-0000DF030000}"/>
    <cellStyle name="Normal 2 2 4 4 3" xfId="1179" xr:uid="{00000000-0005-0000-0000-000045040000}"/>
    <cellStyle name="Normal 2 2 4 4 3 2" xfId="1987" xr:uid="{00000000-0005-0000-0000-000046040000}"/>
    <cellStyle name="Normal 2 2 4 4 3 3" xfId="3667" xr:uid="{00000000-0005-0000-0000-0000E7030000}"/>
    <cellStyle name="Normal 2 2 4 4 4" xfId="1988" xr:uid="{00000000-0005-0000-0000-000047040000}"/>
    <cellStyle name="Normal 2 2 4 4 5" xfId="1688" xr:uid="{00000000-0005-0000-0000-000048040000}"/>
    <cellStyle name="Normal 2 2 4 4 6" xfId="3431" xr:uid="{00000000-0005-0000-0000-0000EA030000}"/>
    <cellStyle name="Normal 2 2 4 4 7" xfId="3214" xr:uid="{00000000-0005-0000-0000-0000DE030000}"/>
    <cellStyle name="Normal 2 2 4 5" xfId="502" xr:uid="{00000000-0005-0000-0000-000049040000}"/>
    <cellStyle name="Normal 2 2 4 5 2" xfId="503" xr:uid="{00000000-0005-0000-0000-00004A040000}"/>
    <cellStyle name="Normal 2 2 4 5 2 2" xfId="1182" xr:uid="{00000000-0005-0000-0000-00004B040000}"/>
    <cellStyle name="Normal 2 2 4 5 2 3" xfId="3668" xr:uid="{00000000-0005-0000-0000-0000EE030000}"/>
    <cellStyle name="Normal 2 2 4 5 3" xfId="1181" xr:uid="{00000000-0005-0000-0000-00004C040000}"/>
    <cellStyle name="Normal 2 2 4 5 4" xfId="1689" xr:uid="{00000000-0005-0000-0000-00004D040000}"/>
    <cellStyle name="Normal 2 2 4 5 5" xfId="3491" xr:uid="{00000000-0005-0000-0000-0000F1030000}"/>
    <cellStyle name="Normal 2 2 4 5 6" xfId="3306" xr:uid="{00000000-0005-0000-0000-0000EB030000}"/>
    <cellStyle name="Normal 2 2 4 6" xfId="504" xr:uid="{00000000-0005-0000-0000-00004E040000}"/>
    <cellStyle name="Normal 2 2 4 6 2" xfId="505" xr:uid="{00000000-0005-0000-0000-00004F040000}"/>
    <cellStyle name="Normal 2 2 4 6 2 2" xfId="1184" xr:uid="{00000000-0005-0000-0000-000050040000}"/>
    <cellStyle name="Normal 2 2 4 6 2 3" xfId="3669" xr:uid="{00000000-0005-0000-0000-0000F5030000}"/>
    <cellStyle name="Normal 2 2 4 6 3" xfId="1183" xr:uid="{00000000-0005-0000-0000-000051040000}"/>
    <cellStyle name="Normal 2 2 4 6 4" xfId="1690" xr:uid="{00000000-0005-0000-0000-000052040000}"/>
    <cellStyle name="Normal 2 2 4 6 5" xfId="3552" xr:uid="{00000000-0005-0000-0000-0000F8030000}"/>
    <cellStyle name="Normal 2 2 4 6 6" xfId="3307" xr:uid="{00000000-0005-0000-0000-0000F2030000}"/>
    <cellStyle name="Normal 2 2 4 7" xfId="506" xr:uid="{00000000-0005-0000-0000-000053040000}"/>
    <cellStyle name="Normal 2 2 4 7 2" xfId="507" xr:uid="{00000000-0005-0000-0000-000054040000}"/>
    <cellStyle name="Normal 2 2 4 7 2 2" xfId="1186" xr:uid="{00000000-0005-0000-0000-000055040000}"/>
    <cellStyle name="Normal 2 2 4 7 3" xfId="1185" xr:uid="{00000000-0005-0000-0000-000056040000}"/>
    <cellStyle name="Normal 2 2 4 7 4" xfId="3308" xr:uid="{00000000-0005-0000-0000-0000F9030000}"/>
    <cellStyle name="Normal 2 2 4 8" xfId="508" xr:uid="{00000000-0005-0000-0000-000057040000}"/>
    <cellStyle name="Normal 2 2 4 8 2" xfId="509" xr:uid="{00000000-0005-0000-0000-000058040000}"/>
    <cellStyle name="Normal 2 2 4 8 2 2" xfId="1188" xr:uid="{00000000-0005-0000-0000-000059040000}"/>
    <cellStyle name="Normal 2 2 4 8 3" xfId="1187" xr:uid="{00000000-0005-0000-0000-00005A040000}"/>
    <cellStyle name="Normal 2 2 4 8 4" xfId="3309" xr:uid="{00000000-0005-0000-0000-0000FD030000}"/>
    <cellStyle name="Normal 2 2 4 9" xfId="510" xr:uid="{00000000-0005-0000-0000-00005B040000}"/>
    <cellStyle name="Normal 2 2 4 9 2" xfId="1189" xr:uid="{00000000-0005-0000-0000-00005C040000}"/>
    <cellStyle name="Normal 2 2 4 9 3" xfId="3665" xr:uid="{00000000-0005-0000-0000-000003040000}"/>
    <cellStyle name="Normal 2 2 4 9 4" xfId="3302" xr:uid="{00000000-0005-0000-0000-000001040000}"/>
    <cellStyle name="Normal 2 2 5" xfId="511" xr:uid="{00000000-0005-0000-0000-00005D040000}"/>
    <cellStyle name="Normal 2 2 5 2" xfId="512" xr:uid="{00000000-0005-0000-0000-00005E040000}"/>
    <cellStyle name="Normal 2 2 5 2 2" xfId="513" xr:uid="{00000000-0005-0000-0000-00005F040000}"/>
    <cellStyle name="Normal 2 2 5 2 2 2" xfId="1192" xr:uid="{00000000-0005-0000-0000-000060040000}"/>
    <cellStyle name="Normal 2 2 5 2 2 2 2" xfId="1990" xr:uid="{00000000-0005-0000-0000-000061040000}"/>
    <cellStyle name="Normal 2 2 5 2 2 3" xfId="1991" xr:uid="{00000000-0005-0000-0000-000062040000}"/>
    <cellStyle name="Normal 2 2 5 2 2 4" xfId="1989" xr:uid="{00000000-0005-0000-0000-000063040000}"/>
    <cellStyle name="Normal 2 2 5 2 2 5" xfId="3606" xr:uid="{00000000-0005-0000-0000-00000B040000}"/>
    <cellStyle name="Normal 2 2 5 2 2 6" xfId="3311" xr:uid="{00000000-0005-0000-0000-000006040000}"/>
    <cellStyle name="Normal 2 2 5 2 3" xfId="1191" xr:uid="{00000000-0005-0000-0000-000064040000}"/>
    <cellStyle name="Normal 2 2 5 2 3 2" xfId="1992" xr:uid="{00000000-0005-0000-0000-000065040000}"/>
    <cellStyle name="Normal 2 2 5 2 3 3" xfId="3671" xr:uid="{00000000-0005-0000-0000-00000E040000}"/>
    <cellStyle name="Normal 2 2 5 2 4" xfId="1993" xr:uid="{00000000-0005-0000-0000-000066040000}"/>
    <cellStyle name="Normal 2 2 5 2 5" xfId="1692" xr:uid="{00000000-0005-0000-0000-000067040000}"/>
    <cellStyle name="Normal 2 2 5 2 6" xfId="3520" xr:uid="{00000000-0005-0000-0000-000011040000}"/>
    <cellStyle name="Normal 2 2 5 2 7" xfId="3237" xr:uid="{00000000-0005-0000-0000-000005040000}"/>
    <cellStyle name="Normal 2 2 5 3" xfId="514" xr:uid="{00000000-0005-0000-0000-000068040000}"/>
    <cellStyle name="Normal 2 2 5 3 2" xfId="1193" xr:uid="{00000000-0005-0000-0000-000069040000}"/>
    <cellStyle name="Normal 2 2 5 3 2 2" xfId="1995" xr:uid="{00000000-0005-0000-0000-00006A040000}"/>
    <cellStyle name="Normal 2 2 5 3 3" xfId="1996" xr:uid="{00000000-0005-0000-0000-00006B040000}"/>
    <cellStyle name="Normal 2 2 5 3 4" xfId="1994" xr:uid="{00000000-0005-0000-0000-00006C040000}"/>
    <cellStyle name="Normal 2 2 5 3 5" xfId="3559" xr:uid="{00000000-0005-0000-0000-000017040000}"/>
    <cellStyle name="Normal 2 2 5 3 6" xfId="3310" xr:uid="{00000000-0005-0000-0000-000012040000}"/>
    <cellStyle name="Normal 2 2 5 4" xfId="1190" xr:uid="{00000000-0005-0000-0000-00006D040000}"/>
    <cellStyle name="Normal 2 2 5 4 2" xfId="1997" xr:uid="{00000000-0005-0000-0000-00006E040000}"/>
    <cellStyle name="Normal 2 2 5 4 3" xfId="3670" xr:uid="{00000000-0005-0000-0000-00001A040000}"/>
    <cellStyle name="Normal 2 2 5 5" xfId="1998" xr:uid="{00000000-0005-0000-0000-00006F040000}"/>
    <cellStyle name="Normal 2 2 5 6" xfId="1691" xr:uid="{00000000-0005-0000-0000-000070040000}"/>
    <cellStyle name="Normal 2 2 5 7" xfId="3460" xr:uid="{00000000-0005-0000-0000-00001D040000}"/>
    <cellStyle name="Normal 2 2 5 8" xfId="3184" xr:uid="{00000000-0005-0000-0000-000004040000}"/>
    <cellStyle name="Normal 2 2 6" xfId="515" xr:uid="{00000000-0005-0000-0000-000071040000}"/>
    <cellStyle name="Normal 2 2 6 2" xfId="516" xr:uid="{00000000-0005-0000-0000-000072040000}"/>
    <cellStyle name="Normal 2 2 6 2 2" xfId="1195" xr:uid="{00000000-0005-0000-0000-000073040000}"/>
    <cellStyle name="Normal 2 2 6 2 2 2" xfId="1498" xr:uid="{00000000-0005-0000-0000-000074040000}"/>
    <cellStyle name="Normal 2 2 6 2 2 2 2" xfId="2001" xr:uid="{00000000-0005-0000-0000-000075040000}"/>
    <cellStyle name="Normal 2 2 6 2 2 3" xfId="2002" xr:uid="{00000000-0005-0000-0000-000076040000}"/>
    <cellStyle name="Normal 2 2 6 2 2 4" xfId="2000" xr:uid="{00000000-0005-0000-0000-000077040000}"/>
    <cellStyle name="Normal 2 2 6 2 3" xfId="1497" xr:uid="{00000000-0005-0000-0000-000078040000}"/>
    <cellStyle name="Normal 2 2 6 2 3 2" xfId="2003" xr:uid="{00000000-0005-0000-0000-000079040000}"/>
    <cellStyle name="Normal 2 2 6 2 4" xfId="2004" xr:uid="{00000000-0005-0000-0000-00007A040000}"/>
    <cellStyle name="Normal 2 2 6 2 5" xfId="1999" xr:uid="{00000000-0005-0000-0000-00007B040000}"/>
    <cellStyle name="Normal 2 2 6 2 6" xfId="3525" xr:uid="{00000000-0005-0000-0000-000029040000}"/>
    <cellStyle name="Normal 2 2 6 2 7" xfId="3242" xr:uid="{00000000-0005-0000-0000-00001F040000}"/>
    <cellStyle name="Normal 2 2 6 3" xfId="1194" xr:uid="{00000000-0005-0000-0000-00007C040000}"/>
    <cellStyle name="Normal 2 2 6 3 2" xfId="1499" xr:uid="{00000000-0005-0000-0000-00007D040000}"/>
    <cellStyle name="Normal 2 2 6 3 2 2" xfId="2006" xr:uid="{00000000-0005-0000-0000-00007E040000}"/>
    <cellStyle name="Normal 2 2 6 3 3" xfId="2007" xr:uid="{00000000-0005-0000-0000-00007F040000}"/>
    <cellStyle name="Normal 2 2 6 3 4" xfId="2005" xr:uid="{00000000-0005-0000-0000-000080040000}"/>
    <cellStyle name="Normal 2 2 6 3 5" xfId="3564" xr:uid="{00000000-0005-0000-0000-00002F040000}"/>
    <cellStyle name="Normal 2 2 6 3 6" xfId="3312" xr:uid="{00000000-0005-0000-0000-00002A040000}"/>
    <cellStyle name="Normal 2 2 6 4" xfId="1496" xr:uid="{00000000-0005-0000-0000-000081040000}"/>
    <cellStyle name="Normal 2 2 6 4 2" xfId="2008" xr:uid="{00000000-0005-0000-0000-000082040000}"/>
    <cellStyle name="Normal 2 2 6 4 3" xfId="3672" xr:uid="{00000000-0005-0000-0000-000032040000}"/>
    <cellStyle name="Normal 2 2 6 5" xfId="2009" xr:uid="{00000000-0005-0000-0000-000083040000}"/>
    <cellStyle name="Normal 2 2 6 6" xfId="1693" xr:uid="{00000000-0005-0000-0000-000084040000}"/>
    <cellStyle name="Normal 2 2 6 7" xfId="3466" xr:uid="{00000000-0005-0000-0000-000035040000}"/>
    <cellStyle name="Normal 2 2 6 8" xfId="3189" xr:uid="{00000000-0005-0000-0000-00001E040000}"/>
    <cellStyle name="Normal 2 2 7" xfId="517" xr:uid="{00000000-0005-0000-0000-000085040000}"/>
    <cellStyle name="Normal 2 2 7 2" xfId="518" xr:uid="{00000000-0005-0000-0000-000086040000}"/>
    <cellStyle name="Normal 2 2 7 2 2" xfId="1197" xr:uid="{00000000-0005-0000-0000-000087040000}"/>
    <cellStyle name="Normal 2 2 7 2 2 2" xfId="2011" xr:uid="{00000000-0005-0000-0000-000088040000}"/>
    <cellStyle name="Normal 2 2 7 2 3" xfId="2012" xr:uid="{00000000-0005-0000-0000-000089040000}"/>
    <cellStyle name="Normal 2 2 7 2 4" xfId="2010" xr:uid="{00000000-0005-0000-0000-00008A040000}"/>
    <cellStyle name="Normal 2 2 7 2 5" xfId="3500" xr:uid="{00000000-0005-0000-0000-00003C040000}"/>
    <cellStyle name="Normal 2 2 7 2 6" xfId="3313" xr:uid="{00000000-0005-0000-0000-000037040000}"/>
    <cellStyle name="Normal 2 2 7 3" xfId="1196" xr:uid="{00000000-0005-0000-0000-00008B040000}"/>
    <cellStyle name="Normal 2 2 7 3 2" xfId="1501" xr:uid="{00000000-0005-0000-0000-00008C040000}"/>
    <cellStyle name="Normal 2 2 7 3 2 2" xfId="2014" xr:uid="{00000000-0005-0000-0000-00008D040000}"/>
    <cellStyle name="Normal 2 2 7 3 3" xfId="2015" xr:uid="{00000000-0005-0000-0000-00008E040000}"/>
    <cellStyle name="Normal 2 2 7 3 4" xfId="2013" xr:uid="{00000000-0005-0000-0000-00008F040000}"/>
    <cellStyle name="Normal 2 2 7 3 5" xfId="3594" xr:uid="{00000000-0005-0000-0000-000042040000}"/>
    <cellStyle name="Normal 2 2 7 4" xfId="1500" xr:uid="{00000000-0005-0000-0000-000090040000}"/>
    <cellStyle name="Normal 2 2 7 4 2" xfId="2016" xr:uid="{00000000-0005-0000-0000-000091040000}"/>
    <cellStyle name="Normal 2 2 7 5" xfId="2017" xr:uid="{00000000-0005-0000-0000-000092040000}"/>
    <cellStyle name="Normal 2 2 7 6" xfId="1694" xr:uid="{00000000-0005-0000-0000-000093040000}"/>
    <cellStyle name="Normal 2 2 7 7" xfId="3440" xr:uid="{00000000-0005-0000-0000-000047040000}"/>
    <cellStyle name="Normal 2 2 7 8" xfId="3222" xr:uid="{00000000-0005-0000-0000-000036040000}"/>
    <cellStyle name="Normal 2 2 8" xfId="519" xr:uid="{00000000-0005-0000-0000-000094040000}"/>
    <cellStyle name="Normal 2 2 8 2" xfId="520" xr:uid="{00000000-0005-0000-0000-000095040000}"/>
    <cellStyle name="Normal 2 2 8 2 2" xfId="1199" xr:uid="{00000000-0005-0000-0000-000096040000}"/>
    <cellStyle name="Normal 2 2 8 2 2 2" xfId="2019" xr:uid="{00000000-0005-0000-0000-000097040000}"/>
    <cellStyle name="Normal 2 2 8 2 3" xfId="2020" xr:uid="{00000000-0005-0000-0000-000098040000}"/>
    <cellStyle name="Normal 2 2 8 2 4" xfId="2018" xr:uid="{00000000-0005-0000-0000-000099040000}"/>
    <cellStyle name="Normal 2 2 8 2 5" xfId="3578" xr:uid="{00000000-0005-0000-0000-00004E040000}"/>
    <cellStyle name="Normal 2 2 8 2 6" xfId="3314" xr:uid="{00000000-0005-0000-0000-000049040000}"/>
    <cellStyle name="Normal 2 2 8 3" xfId="1198" xr:uid="{00000000-0005-0000-0000-00009A040000}"/>
    <cellStyle name="Normal 2 2 8 3 2" xfId="2021" xr:uid="{00000000-0005-0000-0000-00009B040000}"/>
    <cellStyle name="Normal 2 2 8 3 3" xfId="3673" xr:uid="{00000000-0005-0000-0000-000051040000}"/>
    <cellStyle name="Normal 2 2 8 4" xfId="2022" xr:uid="{00000000-0005-0000-0000-00009C040000}"/>
    <cellStyle name="Normal 2 2 8 5" xfId="1695" xr:uid="{00000000-0005-0000-0000-00009D040000}"/>
    <cellStyle name="Normal 2 2 8 6" xfId="3423" xr:uid="{00000000-0005-0000-0000-000054040000}"/>
    <cellStyle name="Normal 2 2 8 7" xfId="3206" xr:uid="{00000000-0005-0000-0000-000048040000}"/>
    <cellStyle name="Normal 2 2 9" xfId="521" xr:uid="{00000000-0005-0000-0000-00009E040000}"/>
    <cellStyle name="Normal 2 2 9 2" xfId="522" xr:uid="{00000000-0005-0000-0000-00009F040000}"/>
    <cellStyle name="Normal 2 2 9 2 2" xfId="1201" xr:uid="{00000000-0005-0000-0000-0000A0040000}"/>
    <cellStyle name="Normal 2 2 9 2 2 2" xfId="2024" xr:uid="{00000000-0005-0000-0000-0000A1040000}"/>
    <cellStyle name="Normal 2 2 9 2 3" xfId="2025" xr:uid="{00000000-0005-0000-0000-0000A2040000}"/>
    <cellStyle name="Normal 2 2 9 2 4" xfId="2023" xr:uid="{00000000-0005-0000-0000-0000A3040000}"/>
    <cellStyle name="Normal 2 2 9 2 5" xfId="3616" xr:uid="{00000000-0005-0000-0000-00005B040000}"/>
    <cellStyle name="Normal 2 2 9 2 6" xfId="3315" xr:uid="{00000000-0005-0000-0000-000056040000}"/>
    <cellStyle name="Normal 2 2 9 3" xfId="1200" xr:uid="{00000000-0005-0000-0000-0000A4040000}"/>
    <cellStyle name="Normal 2 2 9 3 2" xfId="2026" xr:uid="{00000000-0005-0000-0000-0000A5040000}"/>
    <cellStyle name="Normal 2 2 9 3 3" xfId="3674" xr:uid="{00000000-0005-0000-0000-00005E040000}"/>
    <cellStyle name="Normal 2 2 9 4" xfId="2027" xr:uid="{00000000-0005-0000-0000-0000A6040000}"/>
    <cellStyle name="Normal 2 2 9 5" xfId="1696" xr:uid="{00000000-0005-0000-0000-0000A7040000}"/>
    <cellStyle name="Normal 2 2 9 6" xfId="3483" xr:uid="{00000000-0005-0000-0000-000061040000}"/>
    <cellStyle name="Normal 2 2 9 7" xfId="3259" xr:uid="{00000000-0005-0000-0000-000055040000}"/>
    <cellStyle name="Normal 2 3" xfId="523" xr:uid="{00000000-0005-0000-0000-0000A8040000}"/>
    <cellStyle name="Normal 2 4" xfId="524" xr:uid="{00000000-0005-0000-0000-0000A9040000}"/>
    <cellStyle name="Normal 2 5" xfId="525" xr:uid="{00000000-0005-0000-0000-0000AA040000}"/>
    <cellStyle name="Normal 2 5 10" xfId="526" xr:uid="{00000000-0005-0000-0000-0000AB040000}"/>
    <cellStyle name="Normal 2 5 10 2" xfId="1203" xr:uid="{00000000-0005-0000-0000-0000AC040000}"/>
    <cellStyle name="Normal 2 5 11" xfId="1202" xr:uid="{00000000-0005-0000-0000-0000AD040000}"/>
    <cellStyle name="Normal 2 5 12" xfId="3414" xr:uid="{00000000-0005-0000-0000-000068040000}"/>
    <cellStyle name="Normal 2 5 13" xfId="3171" xr:uid="{00000000-0005-0000-0000-000064040000}"/>
    <cellStyle name="Normal 2 5 2" xfId="527" xr:uid="{00000000-0005-0000-0000-0000AE040000}"/>
    <cellStyle name="Normal 2 5 2 2" xfId="528" xr:uid="{00000000-0005-0000-0000-0000AF040000}"/>
    <cellStyle name="Normal 2 5 2 2 2" xfId="1205" xr:uid="{00000000-0005-0000-0000-0000B0040000}"/>
    <cellStyle name="Normal 2 5 2 2 2 2" xfId="1504" xr:uid="{00000000-0005-0000-0000-0000B1040000}"/>
    <cellStyle name="Normal 2 5 2 2 2 2 2" xfId="2030" xr:uid="{00000000-0005-0000-0000-0000B2040000}"/>
    <cellStyle name="Normal 2 5 2 2 2 3" xfId="2031" xr:uid="{00000000-0005-0000-0000-0000B3040000}"/>
    <cellStyle name="Normal 2 5 2 2 2 4" xfId="2029" xr:uid="{00000000-0005-0000-0000-0000B4040000}"/>
    <cellStyle name="Normal 2 5 2 2 3" xfId="1503" xr:uid="{00000000-0005-0000-0000-0000B5040000}"/>
    <cellStyle name="Normal 2 5 2 2 3 2" xfId="2032" xr:uid="{00000000-0005-0000-0000-0000B6040000}"/>
    <cellStyle name="Normal 2 5 2 2 4" xfId="2033" xr:uid="{00000000-0005-0000-0000-0000B7040000}"/>
    <cellStyle name="Normal 2 5 2 2 5" xfId="2028" xr:uid="{00000000-0005-0000-0000-0000B8040000}"/>
    <cellStyle name="Normal 2 5 2 2 6" xfId="3532" xr:uid="{00000000-0005-0000-0000-000074040000}"/>
    <cellStyle name="Normal 2 5 2 2 7" xfId="3247" xr:uid="{00000000-0005-0000-0000-00006A040000}"/>
    <cellStyle name="Normal 2 5 2 3" xfId="1204" xr:uid="{00000000-0005-0000-0000-0000B9040000}"/>
    <cellStyle name="Normal 2 5 2 3 2" xfId="1505" xr:uid="{00000000-0005-0000-0000-0000BA040000}"/>
    <cellStyle name="Normal 2 5 2 3 2 2" xfId="2035" xr:uid="{00000000-0005-0000-0000-0000BB040000}"/>
    <cellStyle name="Normal 2 5 2 3 3" xfId="2036" xr:uid="{00000000-0005-0000-0000-0000BC040000}"/>
    <cellStyle name="Normal 2 5 2 3 4" xfId="2034" xr:uid="{00000000-0005-0000-0000-0000BD040000}"/>
    <cellStyle name="Normal 2 5 2 3 5" xfId="3569" xr:uid="{00000000-0005-0000-0000-00007A040000}"/>
    <cellStyle name="Normal 2 5 2 3 6" xfId="3316" xr:uid="{00000000-0005-0000-0000-000075040000}"/>
    <cellStyle name="Normal 2 5 2 4" xfId="1502" xr:uid="{00000000-0005-0000-0000-0000BE040000}"/>
    <cellStyle name="Normal 2 5 2 4 2" xfId="2037" xr:uid="{00000000-0005-0000-0000-0000BF040000}"/>
    <cellStyle name="Normal 2 5 2 4 3" xfId="3675" xr:uid="{00000000-0005-0000-0000-00007D040000}"/>
    <cellStyle name="Normal 2 5 2 5" xfId="2038" xr:uid="{00000000-0005-0000-0000-0000C0040000}"/>
    <cellStyle name="Normal 2 5 2 6" xfId="1697" xr:uid="{00000000-0005-0000-0000-0000C1040000}"/>
    <cellStyle name="Normal 2 5 2 7" xfId="3473" xr:uid="{00000000-0005-0000-0000-000080040000}"/>
    <cellStyle name="Normal 2 5 2 8" xfId="3196" xr:uid="{00000000-0005-0000-0000-000069040000}"/>
    <cellStyle name="Normal 2 5 3" xfId="529" xr:uid="{00000000-0005-0000-0000-0000C2040000}"/>
    <cellStyle name="Normal 2 5 3 2" xfId="530" xr:uid="{00000000-0005-0000-0000-0000C3040000}"/>
    <cellStyle name="Normal 2 5 3 2 2" xfId="1207" xr:uid="{00000000-0005-0000-0000-0000C4040000}"/>
    <cellStyle name="Normal 2 5 3 2 2 2" xfId="2040" xr:uid="{00000000-0005-0000-0000-0000C5040000}"/>
    <cellStyle name="Normal 2 5 3 2 3" xfId="2041" xr:uid="{00000000-0005-0000-0000-0000C6040000}"/>
    <cellStyle name="Normal 2 5 3 2 4" xfId="2039" xr:uid="{00000000-0005-0000-0000-0000C7040000}"/>
    <cellStyle name="Normal 2 5 3 2 5" xfId="3507" xr:uid="{00000000-0005-0000-0000-000087040000}"/>
    <cellStyle name="Normal 2 5 3 2 6" xfId="3317" xr:uid="{00000000-0005-0000-0000-000082040000}"/>
    <cellStyle name="Normal 2 5 3 3" xfId="1206" xr:uid="{00000000-0005-0000-0000-0000C8040000}"/>
    <cellStyle name="Normal 2 5 3 3 2" xfId="1507" xr:uid="{00000000-0005-0000-0000-0000C9040000}"/>
    <cellStyle name="Normal 2 5 3 3 2 2" xfId="2043" xr:uid="{00000000-0005-0000-0000-0000CA040000}"/>
    <cellStyle name="Normal 2 5 3 3 3" xfId="2044" xr:uid="{00000000-0005-0000-0000-0000CB040000}"/>
    <cellStyle name="Normal 2 5 3 3 4" xfId="2042" xr:uid="{00000000-0005-0000-0000-0000CC040000}"/>
    <cellStyle name="Normal 2 5 3 3 5" xfId="3600" xr:uid="{00000000-0005-0000-0000-00008D040000}"/>
    <cellStyle name="Normal 2 5 3 4" xfId="1506" xr:uid="{00000000-0005-0000-0000-0000CD040000}"/>
    <cellStyle name="Normal 2 5 3 4 2" xfId="2045" xr:uid="{00000000-0005-0000-0000-0000CE040000}"/>
    <cellStyle name="Normal 2 5 3 5" xfId="2046" xr:uid="{00000000-0005-0000-0000-0000CF040000}"/>
    <cellStyle name="Normal 2 5 3 6" xfId="1698" xr:uid="{00000000-0005-0000-0000-0000D0040000}"/>
    <cellStyle name="Normal 2 5 3 7" xfId="3447" xr:uid="{00000000-0005-0000-0000-000092040000}"/>
    <cellStyle name="Normal 2 5 3 8" xfId="3228" xr:uid="{00000000-0005-0000-0000-000081040000}"/>
    <cellStyle name="Normal 2 5 4" xfId="531" xr:uid="{00000000-0005-0000-0000-0000D1040000}"/>
    <cellStyle name="Normal 2 5 4 2" xfId="532" xr:uid="{00000000-0005-0000-0000-0000D2040000}"/>
    <cellStyle name="Normal 2 5 4 2 2" xfId="1209" xr:uid="{00000000-0005-0000-0000-0000D3040000}"/>
    <cellStyle name="Normal 2 5 4 2 2 2" xfId="2048" xr:uid="{00000000-0005-0000-0000-0000D4040000}"/>
    <cellStyle name="Normal 2 5 4 2 3" xfId="2049" xr:uid="{00000000-0005-0000-0000-0000D5040000}"/>
    <cellStyle name="Normal 2 5 4 2 4" xfId="2047" xr:uid="{00000000-0005-0000-0000-0000D6040000}"/>
    <cellStyle name="Normal 2 5 4 2 5" xfId="3585" xr:uid="{00000000-0005-0000-0000-000099040000}"/>
    <cellStyle name="Normal 2 5 4 2 6" xfId="3318" xr:uid="{00000000-0005-0000-0000-000094040000}"/>
    <cellStyle name="Normal 2 5 4 3" xfId="1208" xr:uid="{00000000-0005-0000-0000-0000D7040000}"/>
    <cellStyle name="Normal 2 5 4 3 2" xfId="2050" xr:uid="{00000000-0005-0000-0000-0000D8040000}"/>
    <cellStyle name="Normal 2 5 4 3 3" xfId="3676" xr:uid="{00000000-0005-0000-0000-00009C040000}"/>
    <cellStyle name="Normal 2 5 4 4" xfId="2051" xr:uid="{00000000-0005-0000-0000-0000D9040000}"/>
    <cellStyle name="Normal 2 5 4 5" xfId="1699" xr:uid="{00000000-0005-0000-0000-0000DA040000}"/>
    <cellStyle name="Normal 2 5 4 6" xfId="3430" xr:uid="{00000000-0005-0000-0000-00009F040000}"/>
    <cellStyle name="Normal 2 5 4 7" xfId="3213" xr:uid="{00000000-0005-0000-0000-000093040000}"/>
    <cellStyle name="Normal 2 5 5" xfId="533" xr:uid="{00000000-0005-0000-0000-0000DB040000}"/>
    <cellStyle name="Normal 2 5 5 2" xfId="534" xr:uid="{00000000-0005-0000-0000-0000DC040000}"/>
    <cellStyle name="Normal 2 5 5 2 2" xfId="1211" xr:uid="{00000000-0005-0000-0000-0000DD040000}"/>
    <cellStyle name="Normal 2 5 5 2 3" xfId="3677" xr:uid="{00000000-0005-0000-0000-0000A3040000}"/>
    <cellStyle name="Normal 2 5 5 3" xfId="1210" xr:uid="{00000000-0005-0000-0000-0000DE040000}"/>
    <cellStyle name="Normal 2 5 5 4" xfId="1700" xr:uid="{00000000-0005-0000-0000-0000DF040000}"/>
    <cellStyle name="Normal 2 5 5 5" xfId="3490" xr:uid="{00000000-0005-0000-0000-0000A6040000}"/>
    <cellStyle name="Normal 2 5 5 6" xfId="3319" xr:uid="{00000000-0005-0000-0000-0000A0040000}"/>
    <cellStyle name="Normal 2 5 6" xfId="535" xr:uid="{00000000-0005-0000-0000-0000E0040000}"/>
    <cellStyle name="Normal 2 5 6 2" xfId="536" xr:uid="{00000000-0005-0000-0000-0000E1040000}"/>
    <cellStyle name="Normal 2 5 6 2 2" xfId="1213" xr:uid="{00000000-0005-0000-0000-0000E2040000}"/>
    <cellStyle name="Normal 2 5 6 2 3" xfId="3678" xr:uid="{00000000-0005-0000-0000-0000AA040000}"/>
    <cellStyle name="Normal 2 5 6 3" xfId="1212" xr:uid="{00000000-0005-0000-0000-0000E3040000}"/>
    <cellStyle name="Normal 2 5 6 4" xfId="1701" xr:uid="{00000000-0005-0000-0000-0000E4040000}"/>
    <cellStyle name="Normal 2 5 6 5" xfId="3548" xr:uid="{00000000-0005-0000-0000-0000AD040000}"/>
    <cellStyle name="Normal 2 5 6 6" xfId="3320" xr:uid="{00000000-0005-0000-0000-0000A7040000}"/>
    <cellStyle name="Normal 2 5 7" xfId="537" xr:uid="{00000000-0005-0000-0000-0000E5040000}"/>
    <cellStyle name="Normal 2 5 7 2" xfId="538" xr:uid="{00000000-0005-0000-0000-0000E6040000}"/>
    <cellStyle name="Normal 2 5 7 2 2" xfId="1215" xr:uid="{00000000-0005-0000-0000-0000E7040000}"/>
    <cellStyle name="Normal 2 5 7 3" xfId="1214" xr:uid="{00000000-0005-0000-0000-0000E8040000}"/>
    <cellStyle name="Normal 2 5 7 4" xfId="3321" xr:uid="{00000000-0005-0000-0000-0000AE040000}"/>
    <cellStyle name="Normal 2 5 8" xfId="539" xr:uid="{00000000-0005-0000-0000-0000E9040000}"/>
    <cellStyle name="Normal 2 5 8 2" xfId="540" xr:uid="{00000000-0005-0000-0000-0000EA040000}"/>
    <cellStyle name="Normal 2 5 8 2 2" xfId="1217" xr:uid="{00000000-0005-0000-0000-0000EB040000}"/>
    <cellStyle name="Normal 2 5 8 3" xfId="1216" xr:uid="{00000000-0005-0000-0000-0000EC040000}"/>
    <cellStyle name="Normal 2 5 8 4" xfId="3322" xr:uid="{00000000-0005-0000-0000-0000B2040000}"/>
    <cellStyle name="Normal 2 5 9" xfId="541" xr:uid="{00000000-0005-0000-0000-0000ED040000}"/>
    <cellStyle name="Normal 2 5 9 2" xfId="542" xr:uid="{00000000-0005-0000-0000-0000EE040000}"/>
    <cellStyle name="Normal 2 5 9 2 2" xfId="1219" xr:uid="{00000000-0005-0000-0000-0000EF040000}"/>
    <cellStyle name="Normal 2 5 9 3" xfId="1218" xr:uid="{00000000-0005-0000-0000-0000F0040000}"/>
    <cellStyle name="Normal 2 5 9 4" xfId="3270" xr:uid="{00000000-0005-0000-0000-0000B6040000}"/>
    <cellStyle name="Normal 2 6" xfId="543" xr:uid="{00000000-0005-0000-0000-0000F1040000}"/>
    <cellStyle name="Normal 2 6 2" xfId="544" xr:uid="{00000000-0005-0000-0000-0000F2040000}"/>
    <cellStyle name="Normal 2 6 2 2" xfId="1221" xr:uid="{00000000-0005-0000-0000-0000F3040000}"/>
    <cellStyle name="Normal 2 6 2 2 2" xfId="1509" xr:uid="{00000000-0005-0000-0000-0000F4040000}"/>
    <cellStyle name="Normal 2 6 2 2 2 2" xfId="2054" xr:uid="{00000000-0005-0000-0000-0000F5040000}"/>
    <cellStyle name="Normal 2 6 2 2 3" xfId="2055" xr:uid="{00000000-0005-0000-0000-0000F6040000}"/>
    <cellStyle name="Normal 2 6 2 2 4" xfId="2053" xr:uid="{00000000-0005-0000-0000-0000F7040000}"/>
    <cellStyle name="Normal 2 6 2 3" xfId="1508" xr:uid="{00000000-0005-0000-0000-0000F8040000}"/>
    <cellStyle name="Normal 2 6 2 3 2" xfId="2056" xr:uid="{00000000-0005-0000-0000-0000F9040000}"/>
    <cellStyle name="Normal 2 6 2 4" xfId="2057" xr:uid="{00000000-0005-0000-0000-0000FA040000}"/>
    <cellStyle name="Normal 2 6 2 5" xfId="2052" xr:uid="{00000000-0005-0000-0000-0000FB040000}"/>
    <cellStyle name="Normal 2 6 2 6" xfId="3510" xr:uid="{00000000-0005-0000-0000-0000C4040000}"/>
    <cellStyle name="Normal 2 6 2 7" xfId="3229" xr:uid="{00000000-0005-0000-0000-0000BA040000}"/>
    <cellStyle name="Normal 2 6 3" xfId="545" xr:uid="{00000000-0005-0000-0000-0000FC040000}"/>
    <cellStyle name="Normal 2 6 3 2" xfId="1222" xr:uid="{00000000-0005-0000-0000-0000FD040000}"/>
    <cellStyle name="Normal 2 6 3 2 2" xfId="2059" xr:uid="{00000000-0005-0000-0000-0000FE040000}"/>
    <cellStyle name="Normal 2 6 3 3" xfId="2060" xr:uid="{00000000-0005-0000-0000-0000FF040000}"/>
    <cellStyle name="Normal 2 6 3 4" xfId="2058" xr:uid="{00000000-0005-0000-0000-000000050000}"/>
    <cellStyle name="Normal 2 6 3 5" xfId="3551" xr:uid="{00000000-0005-0000-0000-0000CA040000}"/>
    <cellStyle name="Normal 2 6 3 6" xfId="3323" xr:uid="{00000000-0005-0000-0000-0000C5040000}"/>
    <cellStyle name="Normal 2 6 4" xfId="1220" xr:uid="{00000000-0005-0000-0000-000001050000}"/>
    <cellStyle name="Normal 2 6 4 2" xfId="2061" xr:uid="{00000000-0005-0000-0000-000002050000}"/>
    <cellStyle name="Normal 2 6 4 3" xfId="3679" xr:uid="{00000000-0005-0000-0000-0000CD040000}"/>
    <cellStyle name="Normal 2 6 5" xfId="2062" xr:uid="{00000000-0005-0000-0000-000003050000}"/>
    <cellStyle name="Normal 2 6 6" xfId="1702" xr:uid="{00000000-0005-0000-0000-000004050000}"/>
    <cellStyle name="Normal 2 6 7" xfId="3450" xr:uid="{00000000-0005-0000-0000-0000D0040000}"/>
    <cellStyle name="Normal 2 6 8" xfId="3174" xr:uid="{00000000-0005-0000-0000-0000B9040000}"/>
    <cellStyle name="Normal 2 7" xfId="546" xr:uid="{00000000-0005-0000-0000-000005050000}"/>
    <cellStyle name="Normal 2 7 2" xfId="547" xr:uid="{00000000-0005-0000-0000-000006050000}"/>
    <cellStyle name="Normal 2 7 2 2" xfId="1224" xr:uid="{00000000-0005-0000-0000-000007050000}"/>
    <cellStyle name="Normal 2 7 2 2 2" xfId="1512" xr:uid="{00000000-0005-0000-0000-000008050000}"/>
    <cellStyle name="Normal 2 7 2 2 2 2" xfId="2065" xr:uid="{00000000-0005-0000-0000-000009050000}"/>
    <cellStyle name="Normal 2 7 2 2 3" xfId="2066" xr:uid="{00000000-0005-0000-0000-00000A050000}"/>
    <cellStyle name="Normal 2 7 2 2 4" xfId="2064" xr:uid="{00000000-0005-0000-0000-00000B050000}"/>
    <cellStyle name="Normal 2 7 2 3" xfId="1511" xr:uid="{00000000-0005-0000-0000-00000C050000}"/>
    <cellStyle name="Normal 2 7 2 3 2" xfId="2067" xr:uid="{00000000-0005-0000-0000-00000D050000}"/>
    <cellStyle name="Normal 2 7 2 4" xfId="2068" xr:uid="{00000000-0005-0000-0000-00000E050000}"/>
    <cellStyle name="Normal 2 7 2 5" xfId="2063" xr:uid="{00000000-0005-0000-0000-00000F050000}"/>
    <cellStyle name="Normal 2 7 2 6" xfId="3524" xr:uid="{00000000-0005-0000-0000-0000DC040000}"/>
    <cellStyle name="Normal 2 7 2 7" xfId="3241" xr:uid="{00000000-0005-0000-0000-0000D2040000}"/>
    <cellStyle name="Normal 2 7 3" xfId="1223" xr:uid="{00000000-0005-0000-0000-000010050000}"/>
    <cellStyle name="Normal 2 7 3 2" xfId="1513" xr:uid="{00000000-0005-0000-0000-000011050000}"/>
    <cellStyle name="Normal 2 7 3 2 2" xfId="2070" xr:uid="{00000000-0005-0000-0000-000012050000}"/>
    <cellStyle name="Normal 2 7 3 3" xfId="2071" xr:uid="{00000000-0005-0000-0000-000013050000}"/>
    <cellStyle name="Normal 2 7 3 4" xfId="2069" xr:uid="{00000000-0005-0000-0000-000014050000}"/>
    <cellStyle name="Normal 2 7 3 5" xfId="3563" xr:uid="{00000000-0005-0000-0000-0000E2040000}"/>
    <cellStyle name="Normal 2 7 3 6" xfId="3324" xr:uid="{00000000-0005-0000-0000-0000DD040000}"/>
    <cellStyle name="Normal 2 7 4" xfId="1510" xr:uid="{00000000-0005-0000-0000-000015050000}"/>
    <cellStyle name="Normal 2 7 4 2" xfId="2072" xr:uid="{00000000-0005-0000-0000-000016050000}"/>
    <cellStyle name="Normal 2 7 4 3" xfId="3680" xr:uid="{00000000-0005-0000-0000-0000E5040000}"/>
    <cellStyle name="Normal 2 7 5" xfId="2073" xr:uid="{00000000-0005-0000-0000-000017050000}"/>
    <cellStyle name="Normal 2 7 6" xfId="1703" xr:uid="{00000000-0005-0000-0000-000018050000}"/>
    <cellStyle name="Normal 2 7 7" xfId="3465" xr:uid="{00000000-0005-0000-0000-0000E8040000}"/>
    <cellStyle name="Normal 2 7 8" xfId="3188" xr:uid="{00000000-0005-0000-0000-0000D1040000}"/>
    <cellStyle name="Normal 2 8" xfId="548" xr:uid="{00000000-0005-0000-0000-000019050000}"/>
    <cellStyle name="Normal 2 8 2" xfId="549" xr:uid="{00000000-0005-0000-0000-00001A050000}"/>
    <cellStyle name="Normal 2 8 2 2" xfId="1226" xr:uid="{00000000-0005-0000-0000-00001B050000}"/>
    <cellStyle name="Normal 2 8 2 2 2" xfId="2075" xr:uid="{00000000-0005-0000-0000-00001C050000}"/>
    <cellStyle name="Normal 2 8 2 3" xfId="2076" xr:uid="{00000000-0005-0000-0000-00001D050000}"/>
    <cellStyle name="Normal 2 8 2 4" xfId="2074" xr:uid="{00000000-0005-0000-0000-00001E050000}"/>
    <cellStyle name="Normal 2 8 2 5" xfId="3499" xr:uid="{00000000-0005-0000-0000-0000EF040000}"/>
    <cellStyle name="Normal 2 8 2 6" xfId="3325" xr:uid="{00000000-0005-0000-0000-0000EA040000}"/>
    <cellStyle name="Normal 2 8 3" xfId="1225" xr:uid="{00000000-0005-0000-0000-00001F050000}"/>
    <cellStyle name="Normal 2 8 3 2" xfId="1515" xr:uid="{00000000-0005-0000-0000-000020050000}"/>
    <cellStyle name="Normal 2 8 3 2 2" xfId="2078" xr:uid="{00000000-0005-0000-0000-000021050000}"/>
    <cellStyle name="Normal 2 8 3 3" xfId="2079" xr:uid="{00000000-0005-0000-0000-000022050000}"/>
    <cellStyle name="Normal 2 8 3 4" xfId="2077" xr:uid="{00000000-0005-0000-0000-000023050000}"/>
    <cellStyle name="Normal 2 8 3 5" xfId="3593" xr:uid="{00000000-0005-0000-0000-0000F5040000}"/>
    <cellStyle name="Normal 2 8 4" xfId="1514" xr:uid="{00000000-0005-0000-0000-000024050000}"/>
    <cellStyle name="Normal 2 8 4 2" xfId="2080" xr:uid="{00000000-0005-0000-0000-000025050000}"/>
    <cellStyle name="Normal 2 8 5" xfId="2081" xr:uid="{00000000-0005-0000-0000-000026050000}"/>
    <cellStyle name="Normal 2 8 6" xfId="1704" xr:uid="{00000000-0005-0000-0000-000027050000}"/>
    <cellStyle name="Normal 2 8 7" xfId="3439" xr:uid="{00000000-0005-0000-0000-0000FA040000}"/>
    <cellStyle name="Normal 2 8 8" xfId="3221" xr:uid="{00000000-0005-0000-0000-0000E9040000}"/>
    <cellStyle name="Normal 2 9" xfId="550" xr:uid="{00000000-0005-0000-0000-000028050000}"/>
    <cellStyle name="Normal 2 9 2" xfId="551" xr:uid="{00000000-0005-0000-0000-000029050000}"/>
    <cellStyle name="Normal 2 9 2 2" xfId="1228" xr:uid="{00000000-0005-0000-0000-00002A050000}"/>
    <cellStyle name="Normal 2 9 2 2 2" xfId="2083" xr:uid="{00000000-0005-0000-0000-00002B050000}"/>
    <cellStyle name="Normal 2 9 2 3" xfId="2084" xr:uid="{00000000-0005-0000-0000-00002C050000}"/>
    <cellStyle name="Normal 2 9 2 4" xfId="2082" xr:uid="{00000000-0005-0000-0000-00002D050000}"/>
    <cellStyle name="Normal 2 9 2 5" xfId="3577" xr:uid="{00000000-0005-0000-0000-000001050000}"/>
    <cellStyle name="Normal 2 9 2 6" xfId="3326" xr:uid="{00000000-0005-0000-0000-0000FC040000}"/>
    <cellStyle name="Normal 2 9 3" xfId="1227" xr:uid="{00000000-0005-0000-0000-00002E050000}"/>
    <cellStyle name="Normal 2 9 3 2" xfId="2085" xr:uid="{00000000-0005-0000-0000-00002F050000}"/>
    <cellStyle name="Normal 2 9 3 3" xfId="3681" xr:uid="{00000000-0005-0000-0000-000004050000}"/>
    <cellStyle name="Normal 2 9 4" xfId="2086" xr:uid="{00000000-0005-0000-0000-000030050000}"/>
    <cellStyle name="Normal 2 9 5" xfId="1705" xr:uid="{00000000-0005-0000-0000-000031050000}"/>
    <cellStyle name="Normal 2 9 6" xfId="3422" xr:uid="{00000000-0005-0000-0000-000007050000}"/>
    <cellStyle name="Normal 2 9 7" xfId="3205" xr:uid="{00000000-0005-0000-0000-0000FB040000}"/>
    <cellStyle name="Normal 3" xfId="552" xr:uid="{00000000-0005-0000-0000-000032050000}"/>
    <cellStyle name="Normal 3 2" xfId="553" xr:uid="{00000000-0005-0000-0000-000033050000}"/>
    <cellStyle name="Normal 3 2 2" xfId="554" xr:uid="{00000000-0005-0000-0000-000034050000}"/>
    <cellStyle name="Normal 3 2 2 2" xfId="555" xr:uid="{00000000-0005-0000-0000-000035050000}"/>
    <cellStyle name="Normal 3 2 2 3" xfId="556" xr:uid="{00000000-0005-0000-0000-000036050000}"/>
    <cellStyle name="Normal 3 2 2 3 2" xfId="2491" xr:uid="{00000000-0005-0000-0000-0000FA040000}"/>
    <cellStyle name="Normal 3 2 2 4" xfId="557" xr:uid="{00000000-0005-0000-0000-000037050000}"/>
    <cellStyle name="Normal 3 2 2 4 2" xfId="558" xr:uid="{00000000-0005-0000-0000-000038050000}"/>
    <cellStyle name="Normal 3 2 2 4 3" xfId="1015" xr:uid="{00000000-0005-0000-0000-000039050000}"/>
    <cellStyle name="Normal 3 2 2 5" xfId="944" xr:uid="{00000000-0005-0000-0000-00003A050000}"/>
    <cellStyle name="Normal 3 2 3" xfId="559" xr:uid="{00000000-0005-0000-0000-00003B050000}"/>
    <cellStyle name="Normal 3 2 3 2" xfId="560" xr:uid="{00000000-0005-0000-0000-00003C050000}"/>
    <cellStyle name="Normal 3 2 3 3" xfId="561" xr:uid="{00000000-0005-0000-0000-00003D050000}"/>
    <cellStyle name="Normal 3 2 3 3 2" xfId="562" xr:uid="{00000000-0005-0000-0000-00003E050000}"/>
    <cellStyle name="Normal 3 2 3 3 2 2" xfId="563" xr:uid="{00000000-0005-0000-0000-00003F050000}"/>
    <cellStyle name="Normal 3 2 3 3 2 3" xfId="564" xr:uid="{00000000-0005-0000-0000-000040050000}"/>
    <cellStyle name="Normal 3 2 3 3 2 3 2" xfId="565" xr:uid="{00000000-0005-0000-0000-000041050000}"/>
    <cellStyle name="Normal 3 2 3 3 2 3 2 2" xfId="2492" xr:uid="{00000000-0005-0000-0000-000004050000}"/>
    <cellStyle name="Normal 3 2 3 3 2 3 2 3" xfId="2493" xr:uid="{00000000-0005-0000-0000-000005050000}"/>
    <cellStyle name="Normal 3 2 3 3 2 3 2 3 2" xfId="3005" xr:uid="{00000000-0005-0000-0000-000006050000}"/>
    <cellStyle name="Normal 3 2 3 3 2 3 2 3 3" xfId="4034" xr:uid="{00000000-0005-0000-0000-000073040000}"/>
    <cellStyle name="Normal 3 2 3 3 2 3 3" xfId="1516" xr:uid="{00000000-0005-0000-0000-000042050000}"/>
    <cellStyle name="Normal 3 2 3 3 2 3 4" xfId="1707" xr:uid="{00000000-0005-0000-0000-000043050000}"/>
    <cellStyle name="Normal 3 2 3 3 2 3 4 2" xfId="2388" xr:uid="{00000000-0005-0000-0000-000044050000}"/>
    <cellStyle name="Normal 3 2 3 3 2 3 5" xfId="3103" xr:uid="{00000000-0005-0000-0000-000008020000}"/>
    <cellStyle name="Normal 3 2 3 3 2 4" xfId="1706" xr:uid="{00000000-0005-0000-0000-000045050000}"/>
    <cellStyle name="Normal 3 2 3 3 2 4 2" xfId="2398" xr:uid="{00000000-0005-0000-0000-000046050000}"/>
    <cellStyle name="Normal 3 2 3 3 2 5" xfId="3102" xr:uid="{00000000-0005-0000-0000-000006020000}"/>
    <cellStyle name="Normal 3 2 3 3 3" xfId="566" xr:uid="{00000000-0005-0000-0000-000047050000}"/>
    <cellStyle name="Normal 3 2 3 3 4" xfId="567" xr:uid="{00000000-0005-0000-0000-000048050000}"/>
    <cellStyle name="Normal 3 2 3 3 4 2" xfId="568" xr:uid="{00000000-0005-0000-0000-000049050000}"/>
    <cellStyle name="Normal 3 2 3 3 4 2 2" xfId="569" xr:uid="{00000000-0005-0000-0000-00004A050000}"/>
    <cellStyle name="Normal 3 2 3 3 4 2 2 2" xfId="2494" xr:uid="{00000000-0005-0000-0000-00000D050000}"/>
    <cellStyle name="Normal 3 2 3 3 4 2 2 2 2" xfId="3006" xr:uid="{00000000-0005-0000-0000-00000E050000}"/>
    <cellStyle name="Normal 3 2 3 3 4 2 2 2 3" xfId="4035" xr:uid="{00000000-0005-0000-0000-00007A040000}"/>
    <cellStyle name="Normal 3 2 3 3 4 2 2 3" xfId="3007" xr:uid="{00000000-0005-0000-0000-00000F050000}"/>
    <cellStyle name="Normal 3 2 3 3 4 2 3" xfId="570" xr:uid="{00000000-0005-0000-0000-00004B050000}"/>
    <cellStyle name="Normal 3 2 3 3 4 2 3 2" xfId="571" xr:uid="{00000000-0005-0000-0000-00004C050000}"/>
    <cellStyle name="Normal 3 2 3 3 4 2 3 3" xfId="2495" xr:uid="{00000000-0005-0000-0000-000012050000}"/>
    <cellStyle name="Normal 3 2 3 3 4 2 3 4" xfId="3105" xr:uid="{00000000-0005-0000-0000-00000E020000}"/>
    <cellStyle name="Normal 3 2 3 3 4 3" xfId="1517" xr:uid="{00000000-0005-0000-0000-00004D050000}"/>
    <cellStyle name="Normal 3 2 3 3 4 4" xfId="1708" xr:uid="{00000000-0005-0000-0000-00004E050000}"/>
    <cellStyle name="Normal 3 2 3 3 4 4 2" xfId="2396" xr:uid="{00000000-0005-0000-0000-00004F050000}"/>
    <cellStyle name="Normal 3 2 3 3 4 5" xfId="3104" xr:uid="{00000000-0005-0000-0000-00000B020000}"/>
    <cellStyle name="Normal 3 2 3 3 5" xfId="2496" xr:uid="{00000000-0005-0000-0000-000014050000}"/>
    <cellStyle name="Normal 3 2 3 3 5 2" xfId="2497" xr:uid="{00000000-0005-0000-0000-000015050000}"/>
    <cellStyle name="Normal 3 2 3 3 5 3" xfId="4036" xr:uid="{00000000-0005-0000-0000-000081040000}"/>
    <cellStyle name="Normal 3 2 3 4" xfId="572" xr:uid="{00000000-0005-0000-0000-000050050000}"/>
    <cellStyle name="Normal 3 2 3 4 2" xfId="573" xr:uid="{00000000-0005-0000-0000-000051050000}"/>
    <cellStyle name="Normal 3 2 3 4 3" xfId="574" xr:uid="{00000000-0005-0000-0000-000052050000}"/>
    <cellStyle name="Normal 3 2 3 4 3 2" xfId="575" xr:uid="{00000000-0005-0000-0000-000053050000}"/>
    <cellStyle name="Normal 3 2 3 4 3 2 2" xfId="2498" xr:uid="{00000000-0005-0000-0000-00001A050000}"/>
    <cellStyle name="Normal 3 2 3 4 3 2 3" xfId="2499" xr:uid="{00000000-0005-0000-0000-00001B050000}"/>
    <cellStyle name="Normal 3 2 3 4 3 2 3 2" xfId="3008" xr:uid="{00000000-0005-0000-0000-00001C050000}"/>
    <cellStyle name="Normal 3 2 3 4 3 2 3 3" xfId="4037" xr:uid="{00000000-0005-0000-0000-000088040000}"/>
    <cellStyle name="Normal 3 2 3 4 3 3" xfId="1518" xr:uid="{00000000-0005-0000-0000-000054050000}"/>
    <cellStyle name="Normal 3 2 3 4 3 4" xfId="1710" xr:uid="{00000000-0005-0000-0000-000055050000}"/>
    <cellStyle name="Normal 3 2 3 4 3 4 2" xfId="2377" xr:uid="{00000000-0005-0000-0000-000056050000}"/>
    <cellStyle name="Normal 3 2 3 4 3 5" xfId="3107" xr:uid="{00000000-0005-0000-0000-000012020000}"/>
    <cellStyle name="Normal 3 2 3 4 4" xfId="1709" xr:uid="{00000000-0005-0000-0000-000057050000}"/>
    <cellStyle name="Normal 3 2 3 4 4 2" xfId="2378" xr:uid="{00000000-0005-0000-0000-000058050000}"/>
    <cellStyle name="Normal 3 2 3 4 4 3" xfId="4038" xr:uid="{00000000-0005-0000-0000-00008B040000}"/>
    <cellStyle name="Normal 3 2 3 4 5" xfId="3106" xr:uid="{00000000-0005-0000-0000-000010020000}"/>
    <cellStyle name="Normal 3 2 3 5" xfId="3075" xr:uid="{00000000-0005-0000-0000-000003020000}"/>
    <cellStyle name="Normal 3 2 4" xfId="576" xr:uid="{00000000-0005-0000-0000-000059050000}"/>
    <cellStyle name="Normal 3 2 4 2" xfId="577" xr:uid="{00000000-0005-0000-0000-00005A050000}"/>
    <cellStyle name="Normal 3 2 4 3" xfId="578" xr:uid="{00000000-0005-0000-0000-00005B050000}"/>
    <cellStyle name="Normal 3 2 4 3 2" xfId="579" xr:uid="{00000000-0005-0000-0000-00005C050000}"/>
    <cellStyle name="Normal 3 2 4 3 2 2" xfId="2500" xr:uid="{00000000-0005-0000-0000-000024050000}"/>
    <cellStyle name="Normal 3 2 4 3 2 3" xfId="2501" xr:uid="{00000000-0005-0000-0000-000025050000}"/>
    <cellStyle name="Normal 3 2 4 3 2 3 2" xfId="3009" xr:uid="{00000000-0005-0000-0000-000026050000}"/>
    <cellStyle name="Normal 3 2 4 3 2 3 3" xfId="4039" xr:uid="{00000000-0005-0000-0000-000092040000}"/>
    <cellStyle name="Normal 3 2 4 3 3" xfId="1519" xr:uid="{00000000-0005-0000-0000-00005D050000}"/>
    <cellStyle name="Normal 3 2 4 3 4" xfId="1712" xr:uid="{00000000-0005-0000-0000-00005E050000}"/>
    <cellStyle name="Normal 3 2 4 3 4 2" xfId="2381" xr:uid="{00000000-0005-0000-0000-00005F050000}"/>
    <cellStyle name="Normal 3 2 4 3 5" xfId="3109" xr:uid="{00000000-0005-0000-0000-000016020000}"/>
    <cellStyle name="Normal 3 2 4 4" xfId="1711" xr:uid="{00000000-0005-0000-0000-000060050000}"/>
    <cellStyle name="Normal 3 2 4 4 2" xfId="2376" xr:uid="{00000000-0005-0000-0000-000061050000}"/>
    <cellStyle name="Normal 3 2 4 5" xfId="3108" xr:uid="{00000000-0005-0000-0000-000014020000}"/>
    <cellStyle name="Normal 3 3" xfId="580" xr:uid="{00000000-0005-0000-0000-000062050000}"/>
    <cellStyle name="Normal 4" xfId="581" xr:uid="{00000000-0005-0000-0000-000063050000}"/>
    <cellStyle name="Normal 4 10" xfId="582" xr:uid="{00000000-0005-0000-0000-000064050000}"/>
    <cellStyle name="Normal 4 10 2" xfId="583" xr:uid="{00000000-0005-0000-0000-000065050000}"/>
    <cellStyle name="Normal 4 10 2 2" xfId="1231" xr:uid="{00000000-0005-0000-0000-000066050000}"/>
    <cellStyle name="Normal 4 10 2 3" xfId="3682" xr:uid="{00000000-0005-0000-0000-000031050000}"/>
    <cellStyle name="Normal 4 10 3" xfId="1230" xr:uid="{00000000-0005-0000-0000-000067050000}"/>
    <cellStyle name="Normal 4 10 4" xfId="1713" xr:uid="{00000000-0005-0000-0000-000068050000}"/>
    <cellStyle name="Normal 4 10 5" xfId="3542" xr:uid="{00000000-0005-0000-0000-000034050000}"/>
    <cellStyle name="Normal 4 10 6" xfId="3327" xr:uid="{00000000-0005-0000-0000-00002E050000}"/>
    <cellStyle name="Normal 4 11" xfId="584" xr:uid="{00000000-0005-0000-0000-000069050000}"/>
    <cellStyle name="Normal 4 11 2" xfId="585" xr:uid="{00000000-0005-0000-0000-00006A050000}"/>
    <cellStyle name="Normal 4 11 2 2" xfId="1233" xr:uid="{00000000-0005-0000-0000-00006B050000}"/>
    <cellStyle name="Normal 4 11 3" xfId="1232" xr:uid="{00000000-0005-0000-0000-00006C050000}"/>
    <cellStyle name="Normal 4 11 4" xfId="3683" xr:uid="{00000000-0005-0000-0000-000039050000}"/>
    <cellStyle name="Normal 4 11 5" xfId="3328" xr:uid="{00000000-0005-0000-0000-000035050000}"/>
    <cellStyle name="Normal 4 12" xfId="586" xr:uid="{00000000-0005-0000-0000-00006D050000}"/>
    <cellStyle name="Normal 4 12 2" xfId="587" xr:uid="{00000000-0005-0000-0000-00006E050000}"/>
    <cellStyle name="Normal 4 12 2 2" xfId="1235" xr:uid="{00000000-0005-0000-0000-00006F050000}"/>
    <cellStyle name="Normal 4 12 3" xfId="1234" xr:uid="{00000000-0005-0000-0000-000070050000}"/>
    <cellStyle name="Normal 4 12 4" xfId="3329" xr:uid="{00000000-0005-0000-0000-00003A050000}"/>
    <cellStyle name="Normal 4 13" xfId="588" xr:uid="{00000000-0005-0000-0000-000071050000}"/>
    <cellStyle name="Normal 4 13 2" xfId="589" xr:uid="{00000000-0005-0000-0000-000072050000}"/>
    <cellStyle name="Normal 4 13 2 2" xfId="1237" xr:uid="{00000000-0005-0000-0000-000073050000}"/>
    <cellStyle name="Normal 4 13 3" xfId="1236" xr:uid="{00000000-0005-0000-0000-000074050000}"/>
    <cellStyle name="Normal 4 13 4" xfId="3266" xr:uid="{00000000-0005-0000-0000-00003E050000}"/>
    <cellStyle name="Normal 4 14" xfId="590" xr:uid="{00000000-0005-0000-0000-000075050000}"/>
    <cellStyle name="Normal 4 14 2" xfId="1238" xr:uid="{00000000-0005-0000-0000-000076050000}"/>
    <cellStyle name="Normal 4 14 3" xfId="3742" xr:uid="{00000000-0005-0000-0000-000043050000}"/>
    <cellStyle name="Normal 4 15" xfId="1229" xr:uid="{00000000-0005-0000-0000-000077050000}"/>
    <cellStyle name="Normal 4 16" xfId="2502" xr:uid="{00000000-0005-0000-0000-000038050000}"/>
    <cellStyle name="Normal 4 17" xfId="2503" xr:uid="{00000000-0005-0000-0000-000039050000}"/>
    <cellStyle name="Normal 4 2" xfId="591" xr:uid="{00000000-0005-0000-0000-000078050000}"/>
    <cellStyle name="Normal 4 2 10" xfId="592" xr:uid="{00000000-0005-0000-0000-000079050000}"/>
    <cellStyle name="Normal 4 2 10 2" xfId="593" xr:uid="{00000000-0005-0000-0000-00007A050000}"/>
    <cellStyle name="Normal 4 2 10 2 2" xfId="1241" xr:uid="{00000000-0005-0000-0000-00007B050000}"/>
    <cellStyle name="Normal 4 2 10 3" xfId="1240" xr:uid="{00000000-0005-0000-0000-00007C050000}"/>
    <cellStyle name="Normal 4 2 10 4" xfId="3330" xr:uid="{00000000-0005-0000-0000-000047050000}"/>
    <cellStyle name="Normal 4 2 11" xfId="594" xr:uid="{00000000-0005-0000-0000-00007D050000}"/>
    <cellStyle name="Normal 4 2 11 2" xfId="595" xr:uid="{00000000-0005-0000-0000-00007E050000}"/>
    <cellStyle name="Normal 4 2 11 2 2" xfId="1243" xr:uid="{00000000-0005-0000-0000-00007F050000}"/>
    <cellStyle name="Normal 4 2 11 3" xfId="1242" xr:uid="{00000000-0005-0000-0000-000080050000}"/>
    <cellStyle name="Normal 4 2 11 4" xfId="3267" xr:uid="{00000000-0005-0000-0000-00004B050000}"/>
    <cellStyle name="Normal 4 2 12" xfId="596" xr:uid="{00000000-0005-0000-0000-000081050000}"/>
    <cellStyle name="Normal 4 2 12 2" xfId="1244" xr:uid="{00000000-0005-0000-0000-000082050000}"/>
    <cellStyle name="Normal 4 2 13" xfId="1239" xr:uid="{00000000-0005-0000-0000-000083050000}"/>
    <cellStyle name="Normal 4 2 14" xfId="3409" xr:uid="{00000000-0005-0000-0000-000051050000}"/>
    <cellStyle name="Normal 4 2 15" xfId="3166" xr:uid="{00000000-0005-0000-0000-000046050000}"/>
    <cellStyle name="Normal 4 2 2" xfId="597" xr:uid="{00000000-0005-0000-0000-000084050000}"/>
    <cellStyle name="Normal 4 2 2 10" xfId="1245" xr:uid="{00000000-0005-0000-0000-000085050000}"/>
    <cellStyle name="Normal 4 2 2 10 2" xfId="3854" xr:uid="{00000000-0005-0000-0000-000054050000}"/>
    <cellStyle name="Normal 4 2 2 11" xfId="1714" xr:uid="{00000000-0005-0000-0000-000086050000}"/>
    <cellStyle name="Normal 4 2 2 12" xfId="3417" xr:uid="{00000000-0005-0000-0000-000056050000}"/>
    <cellStyle name="Normal 4 2 2 13" xfId="3177" xr:uid="{00000000-0005-0000-0000-000052050000}"/>
    <cellStyle name="Normal 4 2 2 2" xfId="598" xr:uid="{00000000-0005-0000-0000-000087050000}"/>
    <cellStyle name="Normal 4 2 2 2 2" xfId="599" xr:uid="{00000000-0005-0000-0000-000088050000}"/>
    <cellStyle name="Normal 4 2 2 2 2 2" xfId="1247" xr:uid="{00000000-0005-0000-0000-000089050000}"/>
    <cellStyle name="Normal 4 2 2 2 2 2 2" xfId="1522" xr:uid="{00000000-0005-0000-0000-00008A050000}"/>
    <cellStyle name="Normal 4 2 2 2 2 2 2 2" xfId="2089" xr:uid="{00000000-0005-0000-0000-00008B050000}"/>
    <cellStyle name="Normal 4 2 2 2 2 2 3" xfId="2090" xr:uid="{00000000-0005-0000-0000-00008C050000}"/>
    <cellStyle name="Normal 4 2 2 2 2 2 4" xfId="2088" xr:uid="{00000000-0005-0000-0000-00008D050000}"/>
    <cellStyle name="Normal 4 2 2 2 2 3" xfId="1521" xr:uid="{00000000-0005-0000-0000-00008E050000}"/>
    <cellStyle name="Normal 4 2 2 2 2 3 2" xfId="2091" xr:uid="{00000000-0005-0000-0000-00008F050000}"/>
    <cellStyle name="Normal 4 2 2 2 2 4" xfId="2092" xr:uid="{00000000-0005-0000-0000-000090050000}"/>
    <cellStyle name="Normal 4 2 2 2 2 5" xfId="2087" xr:uid="{00000000-0005-0000-0000-000091050000}"/>
    <cellStyle name="Normal 4 2 2 2 2 6" xfId="3535" xr:uid="{00000000-0005-0000-0000-000062050000}"/>
    <cellStyle name="Normal 4 2 2 2 2 7" xfId="3250" xr:uid="{00000000-0005-0000-0000-000058050000}"/>
    <cellStyle name="Normal 4 2 2 2 3" xfId="1246" xr:uid="{00000000-0005-0000-0000-000092050000}"/>
    <cellStyle name="Normal 4 2 2 2 3 2" xfId="1523" xr:uid="{00000000-0005-0000-0000-000093050000}"/>
    <cellStyle name="Normal 4 2 2 2 3 2 2" xfId="2094" xr:uid="{00000000-0005-0000-0000-000094050000}"/>
    <cellStyle name="Normal 4 2 2 2 3 3" xfId="2095" xr:uid="{00000000-0005-0000-0000-000095050000}"/>
    <cellStyle name="Normal 4 2 2 2 3 4" xfId="2093" xr:uid="{00000000-0005-0000-0000-000096050000}"/>
    <cellStyle name="Normal 4 2 2 2 3 5" xfId="3572" xr:uid="{00000000-0005-0000-0000-000068050000}"/>
    <cellStyle name="Normal 4 2 2 2 3 6" xfId="3332" xr:uid="{00000000-0005-0000-0000-000063050000}"/>
    <cellStyle name="Normal 4 2 2 2 4" xfId="1520" xr:uid="{00000000-0005-0000-0000-000097050000}"/>
    <cellStyle name="Normal 4 2 2 2 4 2" xfId="2096" xr:uid="{00000000-0005-0000-0000-000098050000}"/>
    <cellStyle name="Normal 4 2 2 2 4 3" xfId="3685" xr:uid="{00000000-0005-0000-0000-00006B050000}"/>
    <cellStyle name="Normal 4 2 2 2 5" xfId="2097" xr:uid="{00000000-0005-0000-0000-000099050000}"/>
    <cellStyle name="Normal 4 2 2 2 6" xfId="1715" xr:uid="{00000000-0005-0000-0000-00009A050000}"/>
    <cellStyle name="Normal 4 2 2 2 7" xfId="3476" xr:uid="{00000000-0005-0000-0000-00006E050000}"/>
    <cellStyle name="Normal 4 2 2 2 8" xfId="3199" xr:uid="{00000000-0005-0000-0000-000057050000}"/>
    <cellStyle name="Normal 4 2 2 3" xfId="600" xr:uid="{00000000-0005-0000-0000-00009B050000}"/>
    <cellStyle name="Normal 4 2 2 3 2" xfId="601" xr:uid="{00000000-0005-0000-0000-00009C050000}"/>
    <cellStyle name="Normal 4 2 2 3 2 2" xfId="1249" xr:uid="{00000000-0005-0000-0000-00009D050000}"/>
    <cellStyle name="Normal 4 2 2 3 2 2 2" xfId="2099" xr:uid="{00000000-0005-0000-0000-00009E050000}"/>
    <cellStyle name="Normal 4 2 2 3 2 3" xfId="2100" xr:uid="{00000000-0005-0000-0000-00009F050000}"/>
    <cellStyle name="Normal 4 2 2 3 2 4" xfId="2098" xr:uid="{00000000-0005-0000-0000-0000A0050000}"/>
    <cellStyle name="Normal 4 2 2 3 2 5" xfId="3513" xr:uid="{00000000-0005-0000-0000-000075050000}"/>
    <cellStyle name="Normal 4 2 2 3 2 6" xfId="3333" xr:uid="{00000000-0005-0000-0000-000070050000}"/>
    <cellStyle name="Normal 4 2 2 3 3" xfId="1248" xr:uid="{00000000-0005-0000-0000-0000A1050000}"/>
    <cellStyle name="Normal 4 2 2 3 3 2" xfId="1525" xr:uid="{00000000-0005-0000-0000-0000A2050000}"/>
    <cellStyle name="Normal 4 2 2 3 3 2 2" xfId="2102" xr:uid="{00000000-0005-0000-0000-0000A3050000}"/>
    <cellStyle name="Normal 4 2 2 3 3 3" xfId="2103" xr:uid="{00000000-0005-0000-0000-0000A4050000}"/>
    <cellStyle name="Normal 4 2 2 3 3 4" xfId="2101" xr:uid="{00000000-0005-0000-0000-0000A5050000}"/>
    <cellStyle name="Normal 4 2 2 3 3 5" xfId="3603" xr:uid="{00000000-0005-0000-0000-00007B050000}"/>
    <cellStyle name="Normal 4 2 2 3 4" xfId="1524" xr:uid="{00000000-0005-0000-0000-0000A6050000}"/>
    <cellStyle name="Normal 4 2 2 3 4 2" xfId="2104" xr:uid="{00000000-0005-0000-0000-0000A7050000}"/>
    <cellStyle name="Normal 4 2 2 3 5" xfId="2105" xr:uid="{00000000-0005-0000-0000-0000A8050000}"/>
    <cellStyle name="Normal 4 2 2 3 6" xfId="1716" xr:uid="{00000000-0005-0000-0000-0000A9050000}"/>
    <cellStyle name="Normal 4 2 2 3 7" xfId="3453" xr:uid="{00000000-0005-0000-0000-000080050000}"/>
    <cellStyle name="Normal 4 2 2 3 8" xfId="3232" xr:uid="{00000000-0005-0000-0000-00006F050000}"/>
    <cellStyle name="Normal 4 2 2 4" xfId="602" xr:uid="{00000000-0005-0000-0000-0000AA050000}"/>
    <cellStyle name="Normal 4 2 2 4 2" xfId="603" xr:uid="{00000000-0005-0000-0000-0000AB050000}"/>
    <cellStyle name="Normal 4 2 2 4 2 2" xfId="1251" xr:uid="{00000000-0005-0000-0000-0000AC050000}"/>
    <cellStyle name="Normal 4 2 2 4 2 2 2" xfId="2107" xr:uid="{00000000-0005-0000-0000-0000AD050000}"/>
    <cellStyle name="Normal 4 2 2 4 2 3" xfId="2108" xr:uid="{00000000-0005-0000-0000-0000AE050000}"/>
    <cellStyle name="Normal 4 2 2 4 2 4" xfId="2106" xr:uid="{00000000-0005-0000-0000-0000AF050000}"/>
    <cellStyle name="Normal 4 2 2 4 2 5" xfId="3588" xr:uid="{00000000-0005-0000-0000-000087050000}"/>
    <cellStyle name="Normal 4 2 2 4 2 6" xfId="3334" xr:uid="{00000000-0005-0000-0000-000082050000}"/>
    <cellStyle name="Normal 4 2 2 4 3" xfId="1250" xr:uid="{00000000-0005-0000-0000-0000B0050000}"/>
    <cellStyle name="Normal 4 2 2 4 3 2" xfId="2109" xr:uid="{00000000-0005-0000-0000-0000B1050000}"/>
    <cellStyle name="Normal 4 2 2 4 3 3" xfId="3686" xr:uid="{00000000-0005-0000-0000-00008A050000}"/>
    <cellStyle name="Normal 4 2 2 4 4" xfId="2110" xr:uid="{00000000-0005-0000-0000-0000B2050000}"/>
    <cellStyle name="Normal 4 2 2 4 5" xfId="1717" xr:uid="{00000000-0005-0000-0000-0000B3050000}"/>
    <cellStyle name="Normal 4 2 2 4 6" xfId="3433" xr:uid="{00000000-0005-0000-0000-00008D050000}"/>
    <cellStyle name="Normal 4 2 2 4 7" xfId="3216" xr:uid="{00000000-0005-0000-0000-000081050000}"/>
    <cellStyle name="Normal 4 2 2 5" xfId="604" xr:uid="{00000000-0005-0000-0000-0000B4050000}"/>
    <cellStyle name="Normal 4 2 2 5 2" xfId="605" xr:uid="{00000000-0005-0000-0000-0000B5050000}"/>
    <cellStyle name="Normal 4 2 2 5 2 2" xfId="1253" xr:uid="{00000000-0005-0000-0000-0000B6050000}"/>
    <cellStyle name="Normal 4 2 2 5 2 3" xfId="3687" xr:uid="{00000000-0005-0000-0000-000091050000}"/>
    <cellStyle name="Normal 4 2 2 5 3" xfId="1252" xr:uid="{00000000-0005-0000-0000-0000B7050000}"/>
    <cellStyle name="Normal 4 2 2 5 4" xfId="1718" xr:uid="{00000000-0005-0000-0000-0000B8050000}"/>
    <cellStyle name="Normal 4 2 2 5 5" xfId="3493" xr:uid="{00000000-0005-0000-0000-000094050000}"/>
    <cellStyle name="Normal 4 2 2 5 6" xfId="3335" xr:uid="{00000000-0005-0000-0000-00008E050000}"/>
    <cellStyle name="Normal 4 2 2 6" xfId="606" xr:uid="{00000000-0005-0000-0000-0000B9050000}"/>
    <cellStyle name="Normal 4 2 2 6 2" xfId="607" xr:uid="{00000000-0005-0000-0000-0000BA050000}"/>
    <cellStyle name="Normal 4 2 2 6 2 2" xfId="1255" xr:uid="{00000000-0005-0000-0000-0000BB050000}"/>
    <cellStyle name="Normal 4 2 2 6 2 3" xfId="3688" xr:uid="{00000000-0005-0000-0000-000098050000}"/>
    <cellStyle name="Normal 4 2 2 6 3" xfId="1254" xr:uid="{00000000-0005-0000-0000-0000BC050000}"/>
    <cellStyle name="Normal 4 2 2 6 4" xfId="1719" xr:uid="{00000000-0005-0000-0000-0000BD050000}"/>
    <cellStyle name="Normal 4 2 2 6 5" xfId="3554" xr:uid="{00000000-0005-0000-0000-00009B050000}"/>
    <cellStyle name="Normal 4 2 2 6 6" xfId="3336" xr:uid="{00000000-0005-0000-0000-000095050000}"/>
    <cellStyle name="Normal 4 2 2 7" xfId="608" xr:uid="{00000000-0005-0000-0000-0000BE050000}"/>
    <cellStyle name="Normal 4 2 2 7 2" xfId="609" xr:uid="{00000000-0005-0000-0000-0000BF050000}"/>
    <cellStyle name="Normal 4 2 2 7 2 2" xfId="1257" xr:uid="{00000000-0005-0000-0000-0000C0050000}"/>
    <cellStyle name="Normal 4 2 2 7 3" xfId="1256" xr:uid="{00000000-0005-0000-0000-0000C1050000}"/>
    <cellStyle name="Normal 4 2 2 7 4" xfId="3337" xr:uid="{00000000-0005-0000-0000-00009C050000}"/>
    <cellStyle name="Normal 4 2 2 8" xfId="610" xr:uid="{00000000-0005-0000-0000-0000C2050000}"/>
    <cellStyle name="Normal 4 2 2 8 2" xfId="611" xr:uid="{00000000-0005-0000-0000-0000C3050000}"/>
    <cellStyle name="Normal 4 2 2 8 2 2" xfId="1259" xr:uid="{00000000-0005-0000-0000-0000C4050000}"/>
    <cellStyle name="Normal 4 2 2 8 3" xfId="1258" xr:uid="{00000000-0005-0000-0000-0000C5050000}"/>
    <cellStyle name="Normal 4 2 2 8 4" xfId="3338" xr:uid="{00000000-0005-0000-0000-0000A0050000}"/>
    <cellStyle name="Normal 4 2 2 9" xfId="612" xr:uid="{00000000-0005-0000-0000-0000C6050000}"/>
    <cellStyle name="Normal 4 2 2 9 2" xfId="1260" xr:uid="{00000000-0005-0000-0000-0000C7050000}"/>
    <cellStyle name="Normal 4 2 2 9 3" xfId="3684" xr:uid="{00000000-0005-0000-0000-0000A6050000}"/>
    <cellStyle name="Normal 4 2 2 9 4" xfId="3331" xr:uid="{00000000-0005-0000-0000-0000A4050000}"/>
    <cellStyle name="Normal 4 2 3" xfId="613" xr:uid="{00000000-0005-0000-0000-0000C8050000}"/>
    <cellStyle name="Normal 4 2 3 2" xfId="614" xr:uid="{00000000-0005-0000-0000-0000C9050000}"/>
    <cellStyle name="Normal 4 2 3 2 2" xfId="615" xr:uid="{00000000-0005-0000-0000-0000CA050000}"/>
    <cellStyle name="Normal 4 2 3 2 2 2" xfId="1263" xr:uid="{00000000-0005-0000-0000-0000CB050000}"/>
    <cellStyle name="Normal 4 2 3 2 2 2 2" xfId="2112" xr:uid="{00000000-0005-0000-0000-0000CC050000}"/>
    <cellStyle name="Normal 4 2 3 2 2 3" xfId="2113" xr:uid="{00000000-0005-0000-0000-0000CD050000}"/>
    <cellStyle name="Normal 4 2 3 2 2 4" xfId="2111" xr:uid="{00000000-0005-0000-0000-0000CE050000}"/>
    <cellStyle name="Normal 4 2 3 2 2 5" xfId="3608" xr:uid="{00000000-0005-0000-0000-0000AE050000}"/>
    <cellStyle name="Normal 4 2 3 2 2 6" xfId="3340" xr:uid="{00000000-0005-0000-0000-0000A9050000}"/>
    <cellStyle name="Normal 4 2 3 2 3" xfId="1262" xr:uid="{00000000-0005-0000-0000-0000CF050000}"/>
    <cellStyle name="Normal 4 2 3 2 3 2" xfId="2114" xr:uid="{00000000-0005-0000-0000-0000D0050000}"/>
    <cellStyle name="Normal 4 2 3 2 3 3" xfId="3690" xr:uid="{00000000-0005-0000-0000-0000B1050000}"/>
    <cellStyle name="Normal 4 2 3 2 4" xfId="2115" xr:uid="{00000000-0005-0000-0000-0000D1050000}"/>
    <cellStyle name="Normal 4 2 3 2 5" xfId="1721" xr:uid="{00000000-0005-0000-0000-0000D2050000}"/>
    <cellStyle name="Normal 4 2 3 2 6" xfId="3522" xr:uid="{00000000-0005-0000-0000-0000B4050000}"/>
    <cellStyle name="Normal 4 2 3 2 7" xfId="3239" xr:uid="{00000000-0005-0000-0000-0000A8050000}"/>
    <cellStyle name="Normal 4 2 3 3" xfId="616" xr:uid="{00000000-0005-0000-0000-0000D3050000}"/>
    <cellStyle name="Normal 4 2 3 3 2" xfId="1264" xr:uid="{00000000-0005-0000-0000-0000D4050000}"/>
    <cellStyle name="Normal 4 2 3 3 2 2" xfId="2117" xr:uid="{00000000-0005-0000-0000-0000D5050000}"/>
    <cellStyle name="Normal 4 2 3 3 3" xfId="2118" xr:uid="{00000000-0005-0000-0000-0000D6050000}"/>
    <cellStyle name="Normal 4 2 3 3 4" xfId="2116" xr:uid="{00000000-0005-0000-0000-0000D7050000}"/>
    <cellStyle name="Normal 4 2 3 3 5" xfId="3561" xr:uid="{00000000-0005-0000-0000-0000BA050000}"/>
    <cellStyle name="Normal 4 2 3 3 6" xfId="3339" xr:uid="{00000000-0005-0000-0000-0000B5050000}"/>
    <cellStyle name="Normal 4 2 3 4" xfId="1261" xr:uid="{00000000-0005-0000-0000-0000D8050000}"/>
    <cellStyle name="Normal 4 2 3 4 2" xfId="2119" xr:uid="{00000000-0005-0000-0000-0000D9050000}"/>
    <cellStyle name="Normal 4 2 3 4 3" xfId="3689" xr:uid="{00000000-0005-0000-0000-0000BD050000}"/>
    <cellStyle name="Normal 4 2 3 5" xfId="2120" xr:uid="{00000000-0005-0000-0000-0000DA050000}"/>
    <cellStyle name="Normal 4 2 3 6" xfId="1720" xr:uid="{00000000-0005-0000-0000-0000DB050000}"/>
    <cellStyle name="Normal 4 2 3 7" xfId="3462" xr:uid="{00000000-0005-0000-0000-0000C0050000}"/>
    <cellStyle name="Normal 4 2 3 8" xfId="3186" xr:uid="{00000000-0005-0000-0000-0000A7050000}"/>
    <cellStyle name="Normal 4 2 4" xfId="617" xr:uid="{00000000-0005-0000-0000-0000DC050000}"/>
    <cellStyle name="Normal 4 2 4 2" xfId="618" xr:uid="{00000000-0005-0000-0000-0000DD050000}"/>
    <cellStyle name="Normal 4 2 4 2 2" xfId="1266" xr:uid="{00000000-0005-0000-0000-0000DE050000}"/>
    <cellStyle name="Normal 4 2 4 2 2 2" xfId="1528" xr:uid="{00000000-0005-0000-0000-0000DF050000}"/>
    <cellStyle name="Normal 4 2 4 2 2 2 2" xfId="2123" xr:uid="{00000000-0005-0000-0000-0000E0050000}"/>
    <cellStyle name="Normal 4 2 4 2 2 3" xfId="2124" xr:uid="{00000000-0005-0000-0000-0000E1050000}"/>
    <cellStyle name="Normal 4 2 4 2 2 4" xfId="2122" xr:uid="{00000000-0005-0000-0000-0000E2050000}"/>
    <cellStyle name="Normal 4 2 4 2 3" xfId="1527" xr:uid="{00000000-0005-0000-0000-0000E3050000}"/>
    <cellStyle name="Normal 4 2 4 2 3 2" xfId="2125" xr:uid="{00000000-0005-0000-0000-0000E4050000}"/>
    <cellStyle name="Normal 4 2 4 2 4" xfId="2126" xr:uid="{00000000-0005-0000-0000-0000E5050000}"/>
    <cellStyle name="Normal 4 2 4 2 5" xfId="2121" xr:uid="{00000000-0005-0000-0000-0000E6050000}"/>
    <cellStyle name="Normal 4 2 4 2 6" xfId="3527" xr:uid="{00000000-0005-0000-0000-0000CC050000}"/>
    <cellStyle name="Normal 4 2 4 2 7" xfId="3244" xr:uid="{00000000-0005-0000-0000-0000C2050000}"/>
    <cellStyle name="Normal 4 2 4 3" xfId="1265" xr:uid="{00000000-0005-0000-0000-0000E7050000}"/>
    <cellStyle name="Normal 4 2 4 3 2" xfId="1529" xr:uid="{00000000-0005-0000-0000-0000E8050000}"/>
    <cellStyle name="Normal 4 2 4 3 2 2" xfId="2128" xr:uid="{00000000-0005-0000-0000-0000E9050000}"/>
    <cellStyle name="Normal 4 2 4 3 3" xfId="2129" xr:uid="{00000000-0005-0000-0000-0000EA050000}"/>
    <cellStyle name="Normal 4 2 4 3 4" xfId="2127" xr:uid="{00000000-0005-0000-0000-0000EB050000}"/>
    <cellStyle name="Normal 4 2 4 3 5" xfId="3566" xr:uid="{00000000-0005-0000-0000-0000D2050000}"/>
    <cellStyle name="Normal 4 2 4 3 6" xfId="3341" xr:uid="{00000000-0005-0000-0000-0000CD050000}"/>
    <cellStyle name="Normal 4 2 4 4" xfId="1526" xr:uid="{00000000-0005-0000-0000-0000EC050000}"/>
    <cellStyle name="Normal 4 2 4 4 2" xfId="2130" xr:uid="{00000000-0005-0000-0000-0000ED050000}"/>
    <cellStyle name="Normal 4 2 4 4 3" xfId="3691" xr:uid="{00000000-0005-0000-0000-0000D5050000}"/>
    <cellStyle name="Normal 4 2 4 5" xfId="2131" xr:uid="{00000000-0005-0000-0000-0000EE050000}"/>
    <cellStyle name="Normal 4 2 4 6" xfId="1722" xr:uid="{00000000-0005-0000-0000-0000EF050000}"/>
    <cellStyle name="Normal 4 2 4 7" xfId="3468" xr:uid="{00000000-0005-0000-0000-0000D8050000}"/>
    <cellStyle name="Normal 4 2 4 8" xfId="3191" xr:uid="{00000000-0005-0000-0000-0000C1050000}"/>
    <cellStyle name="Normal 4 2 5" xfId="619" xr:uid="{00000000-0005-0000-0000-0000F0050000}"/>
    <cellStyle name="Normal 4 2 5 2" xfId="620" xr:uid="{00000000-0005-0000-0000-0000F1050000}"/>
    <cellStyle name="Normal 4 2 5 2 2" xfId="1268" xr:uid="{00000000-0005-0000-0000-0000F2050000}"/>
    <cellStyle name="Normal 4 2 5 2 2 2" xfId="2133" xr:uid="{00000000-0005-0000-0000-0000F3050000}"/>
    <cellStyle name="Normal 4 2 5 2 3" xfId="2134" xr:uid="{00000000-0005-0000-0000-0000F4050000}"/>
    <cellStyle name="Normal 4 2 5 2 4" xfId="2132" xr:uid="{00000000-0005-0000-0000-0000F5050000}"/>
    <cellStyle name="Normal 4 2 5 2 5" xfId="3502" xr:uid="{00000000-0005-0000-0000-0000DF050000}"/>
    <cellStyle name="Normal 4 2 5 2 6" xfId="3342" xr:uid="{00000000-0005-0000-0000-0000DA050000}"/>
    <cellStyle name="Normal 4 2 5 3" xfId="1267" xr:uid="{00000000-0005-0000-0000-0000F6050000}"/>
    <cellStyle name="Normal 4 2 5 3 2" xfId="1531" xr:uid="{00000000-0005-0000-0000-0000F7050000}"/>
    <cellStyle name="Normal 4 2 5 3 2 2" xfId="2136" xr:uid="{00000000-0005-0000-0000-0000F8050000}"/>
    <cellStyle name="Normal 4 2 5 3 3" xfId="2137" xr:uid="{00000000-0005-0000-0000-0000F9050000}"/>
    <cellStyle name="Normal 4 2 5 3 4" xfId="2135" xr:uid="{00000000-0005-0000-0000-0000FA050000}"/>
    <cellStyle name="Normal 4 2 5 3 5" xfId="3596" xr:uid="{00000000-0005-0000-0000-0000E5050000}"/>
    <cellStyle name="Normal 4 2 5 4" xfId="1530" xr:uid="{00000000-0005-0000-0000-0000FB050000}"/>
    <cellStyle name="Normal 4 2 5 4 2" xfId="2138" xr:uid="{00000000-0005-0000-0000-0000FC050000}"/>
    <cellStyle name="Normal 4 2 5 5" xfId="2139" xr:uid="{00000000-0005-0000-0000-0000FD050000}"/>
    <cellStyle name="Normal 4 2 5 6" xfId="1723" xr:uid="{00000000-0005-0000-0000-0000FE050000}"/>
    <cellStyle name="Normal 4 2 5 7" xfId="3442" xr:uid="{00000000-0005-0000-0000-0000EA050000}"/>
    <cellStyle name="Normal 4 2 5 8" xfId="3224" xr:uid="{00000000-0005-0000-0000-0000D9050000}"/>
    <cellStyle name="Normal 4 2 6" xfId="621" xr:uid="{00000000-0005-0000-0000-0000FF050000}"/>
    <cellStyle name="Normal 4 2 6 2" xfId="622" xr:uid="{00000000-0005-0000-0000-000000060000}"/>
    <cellStyle name="Normal 4 2 6 2 2" xfId="1270" xr:uid="{00000000-0005-0000-0000-000001060000}"/>
    <cellStyle name="Normal 4 2 6 2 2 2" xfId="2141" xr:uid="{00000000-0005-0000-0000-000002060000}"/>
    <cellStyle name="Normal 4 2 6 2 3" xfId="2142" xr:uid="{00000000-0005-0000-0000-000003060000}"/>
    <cellStyle name="Normal 4 2 6 2 4" xfId="2140" xr:uid="{00000000-0005-0000-0000-000004060000}"/>
    <cellStyle name="Normal 4 2 6 2 5" xfId="3580" xr:uid="{00000000-0005-0000-0000-0000F1050000}"/>
    <cellStyle name="Normal 4 2 6 2 6" xfId="3343" xr:uid="{00000000-0005-0000-0000-0000EC050000}"/>
    <cellStyle name="Normal 4 2 6 3" xfId="1269" xr:uid="{00000000-0005-0000-0000-000005060000}"/>
    <cellStyle name="Normal 4 2 6 3 2" xfId="2143" xr:uid="{00000000-0005-0000-0000-000006060000}"/>
    <cellStyle name="Normal 4 2 6 3 3" xfId="3692" xr:uid="{00000000-0005-0000-0000-0000F4050000}"/>
    <cellStyle name="Normal 4 2 6 4" xfId="2144" xr:uid="{00000000-0005-0000-0000-000007060000}"/>
    <cellStyle name="Normal 4 2 6 5" xfId="1724" xr:uid="{00000000-0005-0000-0000-000008060000}"/>
    <cellStyle name="Normal 4 2 6 6" xfId="3425" xr:uid="{00000000-0005-0000-0000-0000F7050000}"/>
    <cellStyle name="Normal 4 2 6 7" xfId="3208" xr:uid="{00000000-0005-0000-0000-0000EB050000}"/>
    <cellStyle name="Normal 4 2 7" xfId="623" xr:uid="{00000000-0005-0000-0000-000009060000}"/>
    <cellStyle name="Normal 4 2 7 2" xfId="624" xr:uid="{00000000-0005-0000-0000-00000A060000}"/>
    <cellStyle name="Normal 4 2 7 2 2" xfId="1272" xr:uid="{00000000-0005-0000-0000-00000B060000}"/>
    <cellStyle name="Normal 4 2 7 2 2 2" xfId="2146" xr:uid="{00000000-0005-0000-0000-00000C060000}"/>
    <cellStyle name="Normal 4 2 7 2 3" xfId="2147" xr:uid="{00000000-0005-0000-0000-00000D060000}"/>
    <cellStyle name="Normal 4 2 7 2 4" xfId="2145" xr:uid="{00000000-0005-0000-0000-00000E060000}"/>
    <cellStyle name="Normal 4 2 7 2 5" xfId="3618" xr:uid="{00000000-0005-0000-0000-0000FE050000}"/>
    <cellStyle name="Normal 4 2 7 2 6" xfId="3344" xr:uid="{00000000-0005-0000-0000-0000F9050000}"/>
    <cellStyle name="Normal 4 2 7 3" xfId="1271" xr:uid="{00000000-0005-0000-0000-00000F060000}"/>
    <cellStyle name="Normal 4 2 7 3 2" xfId="2148" xr:uid="{00000000-0005-0000-0000-000010060000}"/>
    <cellStyle name="Normal 4 2 7 3 3" xfId="3693" xr:uid="{00000000-0005-0000-0000-000001060000}"/>
    <cellStyle name="Normal 4 2 7 4" xfId="2149" xr:uid="{00000000-0005-0000-0000-000011060000}"/>
    <cellStyle name="Normal 4 2 7 5" xfId="1725" xr:uid="{00000000-0005-0000-0000-000012060000}"/>
    <cellStyle name="Normal 4 2 7 6" xfId="3485" xr:uid="{00000000-0005-0000-0000-000004060000}"/>
    <cellStyle name="Normal 4 2 7 7" xfId="3261" xr:uid="{00000000-0005-0000-0000-0000F8050000}"/>
    <cellStyle name="Normal 4 2 8" xfId="625" xr:uid="{00000000-0005-0000-0000-000013060000}"/>
    <cellStyle name="Normal 4 2 8 2" xfId="626" xr:uid="{00000000-0005-0000-0000-000014060000}"/>
    <cellStyle name="Normal 4 2 8 2 2" xfId="1274" xr:uid="{00000000-0005-0000-0000-000015060000}"/>
    <cellStyle name="Normal 4 2 8 2 3" xfId="3694" xr:uid="{00000000-0005-0000-0000-000008060000}"/>
    <cellStyle name="Normal 4 2 8 3" xfId="1273" xr:uid="{00000000-0005-0000-0000-000016060000}"/>
    <cellStyle name="Normal 4 2 8 4" xfId="1726" xr:uid="{00000000-0005-0000-0000-000017060000}"/>
    <cellStyle name="Normal 4 2 8 5" xfId="3543" xr:uid="{00000000-0005-0000-0000-00000B060000}"/>
    <cellStyle name="Normal 4 2 8 6" xfId="3345" xr:uid="{00000000-0005-0000-0000-000005060000}"/>
    <cellStyle name="Normal 4 2 9" xfId="627" xr:uid="{00000000-0005-0000-0000-000018060000}"/>
    <cellStyle name="Normal 4 2 9 2" xfId="628" xr:uid="{00000000-0005-0000-0000-000019060000}"/>
    <cellStyle name="Normal 4 2 9 2 2" xfId="1276" xr:uid="{00000000-0005-0000-0000-00001A060000}"/>
    <cellStyle name="Normal 4 2 9 3" xfId="1275" xr:uid="{00000000-0005-0000-0000-00001B060000}"/>
    <cellStyle name="Normal 4 2 9 4" xfId="3695" xr:uid="{00000000-0005-0000-0000-000010060000}"/>
    <cellStyle name="Normal 4 2 9 5" xfId="3346" xr:uid="{00000000-0005-0000-0000-00000C060000}"/>
    <cellStyle name="Normal 4 3" xfId="629" xr:uid="{00000000-0005-0000-0000-00001C060000}"/>
    <cellStyle name="Normal 4 3 2" xfId="630" xr:uid="{00000000-0005-0000-0000-00001D060000}"/>
    <cellStyle name="Normal 4 4" xfId="631" xr:uid="{00000000-0005-0000-0000-00001E060000}"/>
    <cellStyle name="Normal 4 4 10" xfId="632" xr:uid="{00000000-0005-0000-0000-00001F060000}"/>
    <cellStyle name="Normal 4 4 10 2" xfId="1278" xr:uid="{00000000-0005-0000-0000-000020060000}"/>
    <cellStyle name="Normal 4 4 11" xfId="1277" xr:uid="{00000000-0005-0000-0000-000021060000}"/>
    <cellStyle name="Normal 4 4 12" xfId="3416" xr:uid="{00000000-0005-0000-0000-000017060000}"/>
    <cellStyle name="Normal 4 4 13" xfId="3176" xr:uid="{00000000-0005-0000-0000-000013060000}"/>
    <cellStyle name="Normal 4 4 2" xfId="633" xr:uid="{00000000-0005-0000-0000-000022060000}"/>
    <cellStyle name="Normal 4 4 2 2" xfId="634" xr:uid="{00000000-0005-0000-0000-000023060000}"/>
    <cellStyle name="Normal 4 4 2 2 2" xfId="1280" xr:uid="{00000000-0005-0000-0000-000024060000}"/>
    <cellStyle name="Normal 4 4 2 2 2 2" xfId="1534" xr:uid="{00000000-0005-0000-0000-000025060000}"/>
    <cellStyle name="Normal 4 4 2 2 2 2 2" xfId="2152" xr:uid="{00000000-0005-0000-0000-000026060000}"/>
    <cellStyle name="Normal 4 4 2 2 2 3" xfId="2153" xr:uid="{00000000-0005-0000-0000-000027060000}"/>
    <cellStyle name="Normal 4 4 2 2 2 4" xfId="2151" xr:uid="{00000000-0005-0000-0000-000028060000}"/>
    <cellStyle name="Normal 4 4 2 2 3" xfId="1533" xr:uid="{00000000-0005-0000-0000-000029060000}"/>
    <cellStyle name="Normal 4 4 2 2 3 2" xfId="2154" xr:uid="{00000000-0005-0000-0000-00002A060000}"/>
    <cellStyle name="Normal 4 4 2 2 4" xfId="2155" xr:uid="{00000000-0005-0000-0000-00002B060000}"/>
    <cellStyle name="Normal 4 4 2 2 5" xfId="2150" xr:uid="{00000000-0005-0000-0000-00002C060000}"/>
    <cellStyle name="Normal 4 4 2 2 6" xfId="3534" xr:uid="{00000000-0005-0000-0000-000023060000}"/>
    <cellStyle name="Normal 4 4 2 2 7" xfId="3249" xr:uid="{00000000-0005-0000-0000-000019060000}"/>
    <cellStyle name="Normal 4 4 2 3" xfId="1279" xr:uid="{00000000-0005-0000-0000-00002D060000}"/>
    <cellStyle name="Normal 4 4 2 3 2" xfId="1535" xr:uid="{00000000-0005-0000-0000-00002E060000}"/>
    <cellStyle name="Normal 4 4 2 3 2 2" xfId="2157" xr:uid="{00000000-0005-0000-0000-00002F060000}"/>
    <cellStyle name="Normal 4 4 2 3 3" xfId="2158" xr:uid="{00000000-0005-0000-0000-000030060000}"/>
    <cellStyle name="Normal 4 4 2 3 4" xfId="2156" xr:uid="{00000000-0005-0000-0000-000031060000}"/>
    <cellStyle name="Normal 4 4 2 3 5" xfId="3571" xr:uid="{00000000-0005-0000-0000-000029060000}"/>
    <cellStyle name="Normal 4 4 2 3 6" xfId="3348" xr:uid="{00000000-0005-0000-0000-000024060000}"/>
    <cellStyle name="Normal 4 4 2 4" xfId="1532" xr:uid="{00000000-0005-0000-0000-000032060000}"/>
    <cellStyle name="Normal 4 4 2 4 2" xfId="2159" xr:uid="{00000000-0005-0000-0000-000033060000}"/>
    <cellStyle name="Normal 4 4 2 4 3" xfId="3697" xr:uid="{00000000-0005-0000-0000-00002C060000}"/>
    <cellStyle name="Normal 4 4 2 5" xfId="2160" xr:uid="{00000000-0005-0000-0000-000034060000}"/>
    <cellStyle name="Normal 4 4 2 6" xfId="1727" xr:uid="{00000000-0005-0000-0000-000035060000}"/>
    <cellStyle name="Normal 4 4 2 7" xfId="3475" xr:uid="{00000000-0005-0000-0000-00002F060000}"/>
    <cellStyle name="Normal 4 4 2 8" xfId="3198" xr:uid="{00000000-0005-0000-0000-000018060000}"/>
    <cellStyle name="Normal 4 4 3" xfId="635" xr:uid="{00000000-0005-0000-0000-000036060000}"/>
    <cellStyle name="Normal 4 4 3 2" xfId="636" xr:uid="{00000000-0005-0000-0000-000037060000}"/>
    <cellStyle name="Normal 4 4 3 2 2" xfId="1282" xr:uid="{00000000-0005-0000-0000-000038060000}"/>
    <cellStyle name="Normal 4 4 3 2 2 2" xfId="2162" xr:uid="{00000000-0005-0000-0000-000039060000}"/>
    <cellStyle name="Normal 4 4 3 2 3" xfId="2163" xr:uid="{00000000-0005-0000-0000-00003A060000}"/>
    <cellStyle name="Normal 4 4 3 2 4" xfId="2161" xr:uid="{00000000-0005-0000-0000-00003B060000}"/>
    <cellStyle name="Normal 4 4 3 2 5" xfId="3512" xr:uid="{00000000-0005-0000-0000-000036060000}"/>
    <cellStyle name="Normal 4 4 3 2 6" xfId="3349" xr:uid="{00000000-0005-0000-0000-000031060000}"/>
    <cellStyle name="Normal 4 4 3 3" xfId="1281" xr:uid="{00000000-0005-0000-0000-00003C060000}"/>
    <cellStyle name="Normal 4 4 3 3 2" xfId="1537" xr:uid="{00000000-0005-0000-0000-00003D060000}"/>
    <cellStyle name="Normal 4 4 3 3 2 2" xfId="2165" xr:uid="{00000000-0005-0000-0000-00003E060000}"/>
    <cellStyle name="Normal 4 4 3 3 3" xfId="2166" xr:uid="{00000000-0005-0000-0000-00003F060000}"/>
    <cellStyle name="Normal 4 4 3 3 4" xfId="2164" xr:uid="{00000000-0005-0000-0000-000040060000}"/>
    <cellStyle name="Normal 4 4 3 3 5" xfId="3602" xr:uid="{00000000-0005-0000-0000-00003C060000}"/>
    <cellStyle name="Normal 4 4 3 4" xfId="1536" xr:uid="{00000000-0005-0000-0000-000041060000}"/>
    <cellStyle name="Normal 4 4 3 4 2" xfId="2167" xr:uid="{00000000-0005-0000-0000-000042060000}"/>
    <cellStyle name="Normal 4 4 3 5" xfId="2168" xr:uid="{00000000-0005-0000-0000-000043060000}"/>
    <cellStyle name="Normal 4 4 3 6" xfId="1728" xr:uid="{00000000-0005-0000-0000-000044060000}"/>
    <cellStyle name="Normal 4 4 3 7" xfId="3452" xr:uid="{00000000-0005-0000-0000-000041060000}"/>
    <cellStyle name="Normal 4 4 3 8" xfId="3231" xr:uid="{00000000-0005-0000-0000-000030060000}"/>
    <cellStyle name="Normal 4 4 4" xfId="637" xr:uid="{00000000-0005-0000-0000-000045060000}"/>
    <cellStyle name="Normal 4 4 4 2" xfId="638" xr:uid="{00000000-0005-0000-0000-000046060000}"/>
    <cellStyle name="Normal 4 4 4 2 2" xfId="1284" xr:uid="{00000000-0005-0000-0000-000047060000}"/>
    <cellStyle name="Normal 4 4 4 2 2 2" xfId="2170" xr:uid="{00000000-0005-0000-0000-000048060000}"/>
    <cellStyle name="Normal 4 4 4 2 3" xfId="2171" xr:uid="{00000000-0005-0000-0000-000049060000}"/>
    <cellStyle name="Normal 4 4 4 2 4" xfId="2169" xr:uid="{00000000-0005-0000-0000-00004A060000}"/>
    <cellStyle name="Normal 4 4 4 2 5" xfId="3587" xr:uid="{00000000-0005-0000-0000-000048060000}"/>
    <cellStyle name="Normal 4 4 4 2 6" xfId="3350" xr:uid="{00000000-0005-0000-0000-000043060000}"/>
    <cellStyle name="Normal 4 4 4 3" xfId="1283" xr:uid="{00000000-0005-0000-0000-00004B060000}"/>
    <cellStyle name="Normal 4 4 4 3 2" xfId="2172" xr:uid="{00000000-0005-0000-0000-00004C060000}"/>
    <cellStyle name="Normal 4 4 4 3 3" xfId="3698" xr:uid="{00000000-0005-0000-0000-00004B060000}"/>
    <cellStyle name="Normal 4 4 4 4" xfId="2173" xr:uid="{00000000-0005-0000-0000-00004D060000}"/>
    <cellStyle name="Normal 4 4 4 5" xfId="1729" xr:uid="{00000000-0005-0000-0000-00004E060000}"/>
    <cellStyle name="Normal 4 4 4 6" xfId="3432" xr:uid="{00000000-0005-0000-0000-00004E060000}"/>
    <cellStyle name="Normal 4 4 4 7" xfId="3215" xr:uid="{00000000-0005-0000-0000-000042060000}"/>
    <cellStyle name="Normal 4 4 5" xfId="639" xr:uid="{00000000-0005-0000-0000-00004F060000}"/>
    <cellStyle name="Normal 4 4 5 2" xfId="640" xr:uid="{00000000-0005-0000-0000-000050060000}"/>
    <cellStyle name="Normal 4 4 5 2 2" xfId="1286" xr:uid="{00000000-0005-0000-0000-000051060000}"/>
    <cellStyle name="Normal 4 4 5 2 3" xfId="3699" xr:uid="{00000000-0005-0000-0000-000052060000}"/>
    <cellStyle name="Normal 4 4 5 3" xfId="1285" xr:uid="{00000000-0005-0000-0000-000052060000}"/>
    <cellStyle name="Normal 4 4 5 4" xfId="1730" xr:uid="{00000000-0005-0000-0000-000053060000}"/>
    <cellStyle name="Normal 4 4 5 5" xfId="3492" xr:uid="{00000000-0005-0000-0000-000055060000}"/>
    <cellStyle name="Normal 4 4 5 6" xfId="3351" xr:uid="{00000000-0005-0000-0000-00004F060000}"/>
    <cellStyle name="Normal 4 4 6" xfId="641" xr:uid="{00000000-0005-0000-0000-000054060000}"/>
    <cellStyle name="Normal 4 4 6 2" xfId="642" xr:uid="{00000000-0005-0000-0000-000055060000}"/>
    <cellStyle name="Normal 4 4 6 2 2" xfId="1288" xr:uid="{00000000-0005-0000-0000-000056060000}"/>
    <cellStyle name="Normal 4 4 6 2 3" xfId="3700" xr:uid="{00000000-0005-0000-0000-000059060000}"/>
    <cellStyle name="Normal 4 4 6 3" xfId="1287" xr:uid="{00000000-0005-0000-0000-000057060000}"/>
    <cellStyle name="Normal 4 4 6 4" xfId="1731" xr:uid="{00000000-0005-0000-0000-000058060000}"/>
    <cellStyle name="Normal 4 4 6 5" xfId="3553" xr:uid="{00000000-0005-0000-0000-00005C060000}"/>
    <cellStyle name="Normal 4 4 6 6" xfId="3352" xr:uid="{00000000-0005-0000-0000-000056060000}"/>
    <cellStyle name="Normal 4 4 7" xfId="643" xr:uid="{00000000-0005-0000-0000-000059060000}"/>
    <cellStyle name="Normal 4 4 7 2" xfId="644" xr:uid="{00000000-0005-0000-0000-00005A060000}"/>
    <cellStyle name="Normal 4 4 7 2 2" xfId="1290" xr:uid="{00000000-0005-0000-0000-00005B060000}"/>
    <cellStyle name="Normal 4 4 7 3" xfId="1289" xr:uid="{00000000-0005-0000-0000-00005C060000}"/>
    <cellStyle name="Normal 4 4 7 4" xfId="3353" xr:uid="{00000000-0005-0000-0000-00005D060000}"/>
    <cellStyle name="Normal 4 4 8" xfId="645" xr:uid="{00000000-0005-0000-0000-00005D060000}"/>
    <cellStyle name="Normal 4 4 8 2" xfId="646" xr:uid="{00000000-0005-0000-0000-00005E060000}"/>
    <cellStyle name="Normal 4 4 8 2 2" xfId="1292" xr:uid="{00000000-0005-0000-0000-00005F060000}"/>
    <cellStyle name="Normal 4 4 8 3" xfId="1291" xr:uid="{00000000-0005-0000-0000-000060060000}"/>
    <cellStyle name="Normal 4 4 8 4" xfId="3354" xr:uid="{00000000-0005-0000-0000-000061060000}"/>
    <cellStyle name="Normal 4 4 9" xfId="647" xr:uid="{00000000-0005-0000-0000-000061060000}"/>
    <cellStyle name="Normal 4 4 9 2" xfId="1293" xr:uid="{00000000-0005-0000-0000-000062060000}"/>
    <cellStyle name="Normal 4 4 9 3" xfId="3696" xr:uid="{00000000-0005-0000-0000-000067060000}"/>
    <cellStyle name="Normal 4 4 9 4" xfId="3347" xr:uid="{00000000-0005-0000-0000-000065060000}"/>
    <cellStyle name="Normal 4 5" xfId="648" xr:uid="{00000000-0005-0000-0000-000063060000}"/>
    <cellStyle name="Normal 4 5 2" xfId="649" xr:uid="{00000000-0005-0000-0000-000064060000}"/>
    <cellStyle name="Normal 4 5 2 2" xfId="650" xr:uid="{00000000-0005-0000-0000-000065060000}"/>
    <cellStyle name="Normal 4 5 2 2 2" xfId="1296" xr:uid="{00000000-0005-0000-0000-000066060000}"/>
    <cellStyle name="Normal 4 5 2 2 2 2" xfId="2175" xr:uid="{00000000-0005-0000-0000-000067060000}"/>
    <cellStyle name="Normal 4 5 2 2 3" xfId="2176" xr:uid="{00000000-0005-0000-0000-000068060000}"/>
    <cellStyle name="Normal 4 5 2 2 4" xfId="2174" xr:uid="{00000000-0005-0000-0000-000069060000}"/>
    <cellStyle name="Normal 4 5 2 2 5" xfId="3607" xr:uid="{00000000-0005-0000-0000-00006F060000}"/>
    <cellStyle name="Normal 4 5 2 2 6" xfId="3356" xr:uid="{00000000-0005-0000-0000-00006A060000}"/>
    <cellStyle name="Normal 4 5 2 3" xfId="1295" xr:uid="{00000000-0005-0000-0000-00006A060000}"/>
    <cellStyle name="Normal 4 5 2 3 2" xfId="2177" xr:uid="{00000000-0005-0000-0000-00006B060000}"/>
    <cellStyle name="Normal 4 5 2 3 3" xfId="3702" xr:uid="{00000000-0005-0000-0000-000072060000}"/>
    <cellStyle name="Normal 4 5 2 4" xfId="2178" xr:uid="{00000000-0005-0000-0000-00006C060000}"/>
    <cellStyle name="Normal 4 5 2 5" xfId="1733" xr:uid="{00000000-0005-0000-0000-00006D060000}"/>
    <cellStyle name="Normal 4 5 2 6" xfId="3521" xr:uid="{00000000-0005-0000-0000-000075060000}"/>
    <cellStyle name="Normal 4 5 2 7" xfId="3238" xr:uid="{00000000-0005-0000-0000-000069060000}"/>
    <cellStyle name="Normal 4 5 3" xfId="651" xr:uid="{00000000-0005-0000-0000-00006E060000}"/>
    <cellStyle name="Normal 4 5 3 2" xfId="1297" xr:uid="{00000000-0005-0000-0000-00006F060000}"/>
    <cellStyle name="Normal 4 5 3 2 2" xfId="2180" xr:uid="{00000000-0005-0000-0000-000070060000}"/>
    <cellStyle name="Normal 4 5 3 3" xfId="2181" xr:uid="{00000000-0005-0000-0000-000071060000}"/>
    <cellStyle name="Normal 4 5 3 4" xfId="2179" xr:uid="{00000000-0005-0000-0000-000072060000}"/>
    <cellStyle name="Normal 4 5 3 5" xfId="3560" xr:uid="{00000000-0005-0000-0000-00007B060000}"/>
    <cellStyle name="Normal 4 5 3 6" xfId="3355" xr:uid="{00000000-0005-0000-0000-000076060000}"/>
    <cellStyle name="Normal 4 5 4" xfId="1294" xr:uid="{00000000-0005-0000-0000-000073060000}"/>
    <cellStyle name="Normal 4 5 4 2" xfId="2182" xr:uid="{00000000-0005-0000-0000-000074060000}"/>
    <cellStyle name="Normal 4 5 4 3" xfId="3701" xr:uid="{00000000-0005-0000-0000-00007E060000}"/>
    <cellStyle name="Normal 4 5 5" xfId="2183" xr:uid="{00000000-0005-0000-0000-000075060000}"/>
    <cellStyle name="Normal 4 5 6" xfId="1732" xr:uid="{00000000-0005-0000-0000-000076060000}"/>
    <cellStyle name="Normal 4 5 7" xfId="3461" xr:uid="{00000000-0005-0000-0000-000081060000}"/>
    <cellStyle name="Normal 4 5 8" xfId="3185" xr:uid="{00000000-0005-0000-0000-000068060000}"/>
    <cellStyle name="Normal 4 6" xfId="652" xr:uid="{00000000-0005-0000-0000-000077060000}"/>
    <cellStyle name="Normal 4 6 2" xfId="653" xr:uid="{00000000-0005-0000-0000-000078060000}"/>
    <cellStyle name="Normal 4 6 2 2" xfId="1299" xr:uid="{00000000-0005-0000-0000-000079060000}"/>
    <cellStyle name="Normal 4 6 2 2 2" xfId="1540" xr:uid="{00000000-0005-0000-0000-00007A060000}"/>
    <cellStyle name="Normal 4 6 2 2 2 2" xfId="2186" xr:uid="{00000000-0005-0000-0000-00007B060000}"/>
    <cellStyle name="Normal 4 6 2 2 3" xfId="2187" xr:uid="{00000000-0005-0000-0000-00007C060000}"/>
    <cellStyle name="Normal 4 6 2 2 4" xfId="2185" xr:uid="{00000000-0005-0000-0000-00007D060000}"/>
    <cellStyle name="Normal 4 6 2 3" xfId="1539" xr:uid="{00000000-0005-0000-0000-00007E060000}"/>
    <cellStyle name="Normal 4 6 2 3 2" xfId="2188" xr:uid="{00000000-0005-0000-0000-00007F060000}"/>
    <cellStyle name="Normal 4 6 2 4" xfId="2189" xr:uid="{00000000-0005-0000-0000-000080060000}"/>
    <cellStyle name="Normal 4 6 2 5" xfId="2184" xr:uid="{00000000-0005-0000-0000-000081060000}"/>
    <cellStyle name="Normal 4 6 2 6" xfId="3526" xr:uid="{00000000-0005-0000-0000-00008D060000}"/>
    <cellStyle name="Normal 4 6 2 7" xfId="3243" xr:uid="{00000000-0005-0000-0000-000083060000}"/>
    <cellStyle name="Normal 4 6 3" xfId="1298" xr:uid="{00000000-0005-0000-0000-000082060000}"/>
    <cellStyle name="Normal 4 6 3 2" xfId="1541" xr:uid="{00000000-0005-0000-0000-000083060000}"/>
    <cellStyle name="Normal 4 6 3 2 2" xfId="2191" xr:uid="{00000000-0005-0000-0000-000084060000}"/>
    <cellStyle name="Normal 4 6 3 3" xfId="2192" xr:uid="{00000000-0005-0000-0000-000085060000}"/>
    <cellStyle name="Normal 4 6 3 4" xfId="2190" xr:uid="{00000000-0005-0000-0000-000086060000}"/>
    <cellStyle name="Normal 4 6 3 5" xfId="3565" xr:uid="{00000000-0005-0000-0000-000093060000}"/>
    <cellStyle name="Normal 4 6 3 6" xfId="3357" xr:uid="{00000000-0005-0000-0000-00008E060000}"/>
    <cellStyle name="Normal 4 6 4" xfId="1538" xr:uid="{00000000-0005-0000-0000-000087060000}"/>
    <cellStyle name="Normal 4 6 4 2" xfId="2193" xr:uid="{00000000-0005-0000-0000-000088060000}"/>
    <cellStyle name="Normal 4 6 4 3" xfId="3703" xr:uid="{00000000-0005-0000-0000-000096060000}"/>
    <cellStyle name="Normal 4 6 5" xfId="2194" xr:uid="{00000000-0005-0000-0000-000089060000}"/>
    <cellStyle name="Normal 4 6 6" xfId="1734" xr:uid="{00000000-0005-0000-0000-00008A060000}"/>
    <cellStyle name="Normal 4 6 7" xfId="3467" xr:uid="{00000000-0005-0000-0000-000099060000}"/>
    <cellStyle name="Normal 4 6 8" xfId="3190" xr:uid="{00000000-0005-0000-0000-000082060000}"/>
    <cellStyle name="Normal 4 7" xfId="654" xr:uid="{00000000-0005-0000-0000-00008B060000}"/>
    <cellStyle name="Normal 4 7 2" xfId="655" xr:uid="{00000000-0005-0000-0000-00008C060000}"/>
    <cellStyle name="Normal 4 7 2 2" xfId="1301" xr:uid="{00000000-0005-0000-0000-00008D060000}"/>
    <cellStyle name="Normal 4 7 2 2 2" xfId="2196" xr:uid="{00000000-0005-0000-0000-00008E060000}"/>
    <cellStyle name="Normal 4 7 2 3" xfId="2197" xr:uid="{00000000-0005-0000-0000-00008F060000}"/>
    <cellStyle name="Normal 4 7 2 4" xfId="2195" xr:uid="{00000000-0005-0000-0000-000090060000}"/>
    <cellStyle name="Normal 4 7 2 5" xfId="3501" xr:uid="{00000000-0005-0000-0000-0000A0060000}"/>
    <cellStyle name="Normal 4 7 2 6" xfId="3358" xr:uid="{00000000-0005-0000-0000-00009B060000}"/>
    <cellStyle name="Normal 4 7 3" xfId="1300" xr:uid="{00000000-0005-0000-0000-000091060000}"/>
    <cellStyle name="Normal 4 7 3 2" xfId="1543" xr:uid="{00000000-0005-0000-0000-000092060000}"/>
    <cellStyle name="Normal 4 7 3 2 2" xfId="2199" xr:uid="{00000000-0005-0000-0000-000093060000}"/>
    <cellStyle name="Normal 4 7 3 3" xfId="2200" xr:uid="{00000000-0005-0000-0000-000094060000}"/>
    <cellStyle name="Normal 4 7 3 4" xfId="2198" xr:uid="{00000000-0005-0000-0000-000095060000}"/>
    <cellStyle name="Normal 4 7 3 5" xfId="3595" xr:uid="{00000000-0005-0000-0000-0000A6060000}"/>
    <cellStyle name="Normal 4 7 4" xfId="1542" xr:uid="{00000000-0005-0000-0000-000096060000}"/>
    <cellStyle name="Normal 4 7 4 2" xfId="2201" xr:uid="{00000000-0005-0000-0000-000097060000}"/>
    <cellStyle name="Normal 4 7 5" xfId="2202" xr:uid="{00000000-0005-0000-0000-000098060000}"/>
    <cellStyle name="Normal 4 7 6" xfId="1735" xr:uid="{00000000-0005-0000-0000-000099060000}"/>
    <cellStyle name="Normal 4 7 7" xfId="3441" xr:uid="{00000000-0005-0000-0000-0000AB060000}"/>
    <cellStyle name="Normal 4 7 8" xfId="3223" xr:uid="{00000000-0005-0000-0000-00009A060000}"/>
    <cellStyle name="Normal 4 8" xfId="656" xr:uid="{00000000-0005-0000-0000-00009A060000}"/>
    <cellStyle name="Normal 4 8 2" xfId="657" xr:uid="{00000000-0005-0000-0000-00009B060000}"/>
    <cellStyle name="Normal 4 8 2 2" xfId="1303" xr:uid="{00000000-0005-0000-0000-00009C060000}"/>
    <cellStyle name="Normal 4 8 2 2 2" xfId="2204" xr:uid="{00000000-0005-0000-0000-00009D060000}"/>
    <cellStyle name="Normal 4 8 2 3" xfId="2205" xr:uid="{00000000-0005-0000-0000-00009E060000}"/>
    <cellStyle name="Normal 4 8 2 4" xfId="2203" xr:uid="{00000000-0005-0000-0000-00009F060000}"/>
    <cellStyle name="Normal 4 8 2 5" xfId="3579" xr:uid="{00000000-0005-0000-0000-0000B2060000}"/>
    <cellStyle name="Normal 4 8 2 6" xfId="3359" xr:uid="{00000000-0005-0000-0000-0000AD060000}"/>
    <cellStyle name="Normal 4 8 3" xfId="1302" xr:uid="{00000000-0005-0000-0000-0000A0060000}"/>
    <cellStyle name="Normal 4 8 3 2" xfId="2206" xr:uid="{00000000-0005-0000-0000-0000A1060000}"/>
    <cellStyle name="Normal 4 8 3 3" xfId="3704" xr:uid="{00000000-0005-0000-0000-0000B5060000}"/>
    <cellStyle name="Normal 4 8 4" xfId="2207" xr:uid="{00000000-0005-0000-0000-0000A2060000}"/>
    <cellStyle name="Normal 4 8 5" xfId="1736" xr:uid="{00000000-0005-0000-0000-0000A3060000}"/>
    <cellStyle name="Normal 4 8 6" xfId="3424" xr:uid="{00000000-0005-0000-0000-0000B8060000}"/>
    <cellStyle name="Normal 4 8 7" xfId="3207" xr:uid="{00000000-0005-0000-0000-0000AC060000}"/>
    <cellStyle name="Normal 4 9" xfId="658" xr:uid="{00000000-0005-0000-0000-0000A4060000}"/>
    <cellStyle name="Normal 4 9 2" xfId="659" xr:uid="{00000000-0005-0000-0000-0000A5060000}"/>
    <cellStyle name="Normal 4 9 2 2" xfId="1305" xr:uid="{00000000-0005-0000-0000-0000A6060000}"/>
    <cellStyle name="Normal 4 9 2 2 2" xfId="2209" xr:uid="{00000000-0005-0000-0000-0000A7060000}"/>
    <cellStyle name="Normal 4 9 2 3" xfId="2210" xr:uid="{00000000-0005-0000-0000-0000A8060000}"/>
    <cellStyle name="Normal 4 9 2 4" xfId="2208" xr:uid="{00000000-0005-0000-0000-0000A9060000}"/>
    <cellStyle name="Normal 4 9 2 5" xfId="3617" xr:uid="{00000000-0005-0000-0000-0000BF060000}"/>
    <cellStyle name="Normal 4 9 2 6" xfId="3360" xr:uid="{00000000-0005-0000-0000-0000BA060000}"/>
    <cellStyle name="Normal 4 9 3" xfId="1304" xr:uid="{00000000-0005-0000-0000-0000AA060000}"/>
    <cellStyle name="Normal 4 9 3 2" xfId="2211" xr:uid="{00000000-0005-0000-0000-0000AB060000}"/>
    <cellStyle name="Normal 4 9 3 3" xfId="3705" xr:uid="{00000000-0005-0000-0000-0000C2060000}"/>
    <cellStyle name="Normal 4 9 4" xfId="2212" xr:uid="{00000000-0005-0000-0000-0000AC060000}"/>
    <cellStyle name="Normal 4 9 5" xfId="1737" xr:uid="{00000000-0005-0000-0000-0000AD060000}"/>
    <cellStyle name="Normal 4 9 6" xfId="3484" xr:uid="{00000000-0005-0000-0000-0000C5060000}"/>
    <cellStyle name="Normal 4 9 7" xfId="3260" xr:uid="{00000000-0005-0000-0000-0000B9060000}"/>
    <cellStyle name="Normal 5" xfId="660" xr:uid="{00000000-0005-0000-0000-0000AE060000}"/>
    <cellStyle name="Normal 5 2" xfId="661" xr:uid="{00000000-0005-0000-0000-0000AF060000}"/>
    <cellStyle name="Normal 5 2 2" xfId="662" xr:uid="{00000000-0005-0000-0000-0000B0060000}"/>
    <cellStyle name="Normal 5 2 2 2" xfId="663" xr:uid="{00000000-0005-0000-0000-0000B1060000}"/>
    <cellStyle name="Normal 5 2 2 3" xfId="664" xr:uid="{00000000-0005-0000-0000-0000B2060000}"/>
    <cellStyle name="Normal 5 2 2 3 2" xfId="665" xr:uid="{00000000-0005-0000-0000-0000B3060000}"/>
    <cellStyle name="Normal 5 2 2 3 3" xfId="666" xr:uid="{00000000-0005-0000-0000-0000B4060000}"/>
    <cellStyle name="Normal 5 2 2 3 3 2" xfId="667" xr:uid="{00000000-0005-0000-0000-0000B5060000}"/>
    <cellStyle name="Normal 5 2 2 3 3 2 2" xfId="668" xr:uid="{00000000-0005-0000-0000-0000B6060000}"/>
    <cellStyle name="Normal 5 2 2 3 3 2 3" xfId="669" xr:uid="{00000000-0005-0000-0000-0000B7060000}"/>
    <cellStyle name="Normal 5 2 2 3 3 2 3 2" xfId="670" xr:uid="{00000000-0005-0000-0000-0000B8060000}"/>
    <cellStyle name="Normal 5 2 2 3 3 2 3 2 2" xfId="2504" xr:uid="{00000000-0005-0000-0000-0000D2050000}"/>
    <cellStyle name="Normal 5 2 2 3 3 2 3 2 3" xfId="2505" xr:uid="{00000000-0005-0000-0000-0000D3050000}"/>
    <cellStyle name="Normal 5 2 2 3 3 2 3 2 3 2" xfId="3010" xr:uid="{00000000-0005-0000-0000-0000D4050000}"/>
    <cellStyle name="Normal 5 2 2 3 3 2 3 2 3 3" xfId="4040" xr:uid="{00000000-0005-0000-0000-000040050000}"/>
    <cellStyle name="Normal 5 2 2 3 3 2 3 3" xfId="1544" xr:uid="{00000000-0005-0000-0000-0000B9060000}"/>
    <cellStyle name="Normal 5 2 2 3 3 2 3 4" xfId="1739" xr:uid="{00000000-0005-0000-0000-0000BA060000}"/>
    <cellStyle name="Normal 5 2 2 3 3 2 3 4 2" xfId="2400" xr:uid="{00000000-0005-0000-0000-0000BB060000}"/>
    <cellStyle name="Normal 5 2 2 3 3 2 3 5" xfId="3111" xr:uid="{00000000-0005-0000-0000-000062020000}"/>
    <cellStyle name="Normal 5 2 2 3 3 2 4" xfId="1738" xr:uid="{00000000-0005-0000-0000-0000BC060000}"/>
    <cellStyle name="Normal 5 2 2 3 3 2 4 2" xfId="2397" xr:uid="{00000000-0005-0000-0000-0000BD060000}"/>
    <cellStyle name="Normal 5 2 2 3 3 2 5" xfId="3110" xr:uid="{00000000-0005-0000-0000-000060020000}"/>
    <cellStyle name="Normal 5 2 2 3 3 3" xfId="671" xr:uid="{00000000-0005-0000-0000-0000BE060000}"/>
    <cellStyle name="Normal 5 2 2 3 3 4" xfId="672" xr:uid="{00000000-0005-0000-0000-0000BF060000}"/>
    <cellStyle name="Normal 5 2 2 3 3 4 2" xfId="673" xr:uid="{00000000-0005-0000-0000-0000C0060000}"/>
    <cellStyle name="Normal 5 2 2 3 3 4 2 2" xfId="674" xr:uid="{00000000-0005-0000-0000-0000C1060000}"/>
    <cellStyle name="Normal 5 2 2 3 3 4 2 2 2" xfId="2506" xr:uid="{00000000-0005-0000-0000-0000DB050000}"/>
    <cellStyle name="Normal 5 2 2 3 3 4 2 2 2 2" xfId="3011" xr:uid="{00000000-0005-0000-0000-0000DC050000}"/>
    <cellStyle name="Normal 5 2 2 3 3 4 2 2 2 3" xfId="4041" xr:uid="{00000000-0005-0000-0000-000047050000}"/>
    <cellStyle name="Normal 5 2 2 3 3 4 2 2 3" xfId="3012" xr:uid="{00000000-0005-0000-0000-0000DD050000}"/>
    <cellStyle name="Normal 5 2 2 3 3 4 2 3" xfId="675" xr:uid="{00000000-0005-0000-0000-0000C2060000}"/>
    <cellStyle name="Normal 5 2 2 3 3 4 2 3 2" xfId="676" xr:uid="{00000000-0005-0000-0000-0000C3060000}"/>
    <cellStyle name="Normal 5 2 2 3 3 4 2 3 3" xfId="2507" xr:uid="{00000000-0005-0000-0000-0000E0050000}"/>
    <cellStyle name="Normal 5 2 2 3 3 4 2 3 4" xfId="3113" xr:uid="{00000000-0005-0000-0000-000068020000}"/>
    <cellStyle name="Normal 5 2 2 3 3 4 3" xfId="1545" xr:uid="{00000000-0005-0000-0000-0000C4060000}"/>
    <cellStyle name="Normal 5 2 2 3 3 4 4" xfId="1740" xr:uid="{00000000-0005-0000-0000-0000C5060000}"/>
    <cellStyle name="Normal 5 2 2 3 3 4 4 2" xfId="2386" xr:uid="{00000000-0005-0000-0000-0000C6060000}"/>
    <cellStyle name="Normal 5 2 2 3 3 4 5" xfId="3112" xr:uid="{00000000-0005-0000-0000-000065020000}"/>
    <cellStyle name="Normal 5 2 2 3 3 5" xfId="2508" xr:uid="{00000000-0005-0000-0000-0000E2050000}"/>
    <cellStyle name="Normal 5 2 2 3 3 5 2" xfId="2509" xr:uid="{00000000-0005-0000-0000-0000E3050000}"/>
    <cellStyle name="Normal 5 2 2 3 3 5 3" xfId="4042" xr:uid="{00000000-0005-0000-0000-00004E050000}"/>
    <cellStyle name="Normal 5 2 2 3 4" xfId="677" xr:uid="{00000000-0005-0000-0000-0000C7060000}"/>
    <cellStyle name="Normal 5 2 2 3 4 2" xfId="678" xr:uid="{00000000-0005-0000-0000-0000C8060000}"/>
    <cellStyle name="Normal 5 2 2 3 4 3" xfId="679" xr:uid="{00000000-0005-0000-0000-0000C9060000}"/>
    <cellStyle name="Normal 5 2 2 3 4 3 2" xfId="680" xr:uid="{00000000-0005-0000-0000-0000CA060000}"/>
    <cellStyle name="Normal 5 2 2 3 4 3 2 2" xfId="2510" xr:uid="{00000000-0005-0000-0000-0000E8050000}"/>
    <cellStyle name="Normal 5 2 2 3 4 3 2 3" xfId="2511" xr:uid="{00000000-0005-0000-0000-0000E9050000}"/>
    <cellStyle name="Normal 5 2 2 3 4 3 2 3 2" xfId="3013" xr:uid="{00000000-0005-0000-0000-0000EA050000}"/>
    <cellStyle name="Normal 5 2 2 3 4 3 2 3 3" xfId="4043" xr:uid="{00000000-0005-0000-0000-000055050000}"/>
    <cellStyle name="Normal 5 2 2 3 4 3 3" xfId="1546" xr:uid="{00000000-0005-0000-0000-0000CB060000}"/>
    <cellStyle name="Normal 5 2 2 3 4 3 4" xfId="1742" xr:uid="{00000000-0005-0000-0000-0000CC060000}"/>
    <cellStyle name="Normal 5 2 2 3 4 3 4 2" xfId="2358" xr:uid="{00000000-0005-0000-0000-0000CD060000}"/>
    <cellStyle name="Normal 5 2 2 3 4 3 5" xfId="3115" xr:uid="{00000000-0005-0000-0000-00006C020000}"/>
    <cellStyle name="Normal 5 2 2 3 4 4" xfId="1741" xr:uid="{00000000-0005-0000-0000-0000CE060000}"/>
    <cellStyle name="Normal 5 2 2 3 4 4 2" xfId="2391" xr:uid="{00000000-0005-0000-0000-0000CF060000}"/>
    <cellStyle name="Normal 5 2 2 3 4 4 3" xfId="4044" xr:uid="{00000000-0005-0000-0000-000058050000}"/>
    <cellStyle name="Normal 5 2 2 3 4 5" xfId="3114" xr:uid="{00000000-0005-0000-0000-00006A020000}"/>
    <cellStyle name="Normal 5 2 2 3 5" xfId="3076" xr:uid="{00000000-0005-0000-0000-00005D020000}"/>
    <cellStyle name="Normal 5 2 2 4" xfId="681" xr:uid="{00000000-0005-0000-0000-0000D0060000}"/>
    <cellStyle name="Normal 5 2 2 4 2" xfId="682" xr:uid="{00000000-0005-0000-0000-0000D1060000}"/>
    <cellStyle name="Normal 5 2 2 4 3" xfId="683" xr:uid="{00000000-0005-0000-0000-0000D2060000}"/>
    <cellStyle name="Normal 5 2 2 4 3 2" xfId="684" xr:uid="{00000000-0005-0000-0000-0000D3060000}"/>
    <cellStyle name="Normal 5 2 2 4 3 2 2" xfId="2512" xr:uid="{00000000-0005-0000-0000-0000F2050000}"/>
    <cellStyle name="Normal 5 2 2 4 3 2 3" xfId="2513" xr:uid="{00000000-0005-0000-0000-0000F3050000}"/>
    <cellStyle name="Normal 5 2 2 4 3 2 3 2" xfId="3014" xr:uid="{00000000-0005-0000-0000-0000F4050000}"/>
    <cellStyle name="Normal 5 2 2 4 3 2 3 3" xfId="4045" xr:uid="{00000000-0005-0000-0000-00005F050000}"/>
    <cellStyle name="Normal 5 2 2 4 3 3" xfId="1547" xr:uid="{00000000-0005-0000-0000-0000D4060000}"/>
    <cellStyle name="Normal 5 2 2 4 3 4" xfId="1744" xr:uid="{00000000-0005-0000-0000-0000D5060000}"/>
    <cellStyle name="Normal 5 2 2 4 3 4 2" xfId="2363" xr:uid="{00000000-0005-0000-0000-0000D6060000}"/>
    <cellStyle name="Normal 5 2 2 4 3 5" xfId="3117" xr:uid="{00000000-0005-0000-0000-000070020000}"/>
    <cellStyle name="Normal 5 2 2 4 4" xfId="1743" xr:uid="{00000000-0005-0000-0000-0000D7060000}"/>
    <cellStyle name="Normal 5 2 2 4 4 2" xfId="2387" xr:uid="{00000000-0005-0000-0000-0000D8060000}"/>
    <cellStyle name="Normal 5 2 2 4 4 3" xfId="4046" xr:uid="{00000000-0005-0000-0000-000062050000}"/>
    <cellStyle name="Normal 5 2 2 4 5" xfId="3116" xr:uid="{00000000-0005-0000-0000-00006E020000}"/>
    <cellStyle name="Normal 5 2 3" xfId="685" xr:uid="{00000000-0005-0000-0000-0000D9060000}"/>
    <cellStyle name="Normal 5 2 3 2" xfId="686" xr:uid="{00000000-0005-0000-0000-0000DA060000}"/>
    <cellStyle name="Normal 5 2 3 3" xfId="2514" xr:uid="{00000000-0005-0000-0000-0000FA050000}"/>
    <cellStyle name="Normal 5 2 3 4" xfId="2515" xr:uid="{00000000-0005-0000-0000-0000FB050000}"/>
    <cellStyle name="Normal 5 2 4" xfId="687" xr:uid="{00000000-0005-0000-0000-0000DB060000}"/>
    <cellStyle name="Normal 5 2 4 2" xfId="688" xr:uid="{00000000-0005-0000-0000-0000DC060000}"/>
    <cellStyle name="Normal 5 2 4 3" xfId="689" xr:uid="{00000000-0005-0000-0000-0000DD060000}"/>
    <cellStyle name="Normal 5 2 4 3 2" xfId="690" xr:uid="{00000000-0005-0000-0000-0000DE060000}"/>
    <cellStyle name="Normal 5 2 4 3 2 2" xfId="691" xr:uid="{00000000-0005-0000-0000-0000DF060000}"/>
    <cellStyle name="Normal 5 2 4 3 2 3" xfId="692" xr:uid="{00000000-0005-0000-0000-0000E0060000}"/>
    <cellStyle name="Normal 5 2 4 3 2 3 2" xfId="693" xr:uid="{00000000-0005-0000-0000-0000E1060000}"/>
    <cellStyle name="Normal 5 2 4 3 2 3 2 2" xfId="2516" xr:uid="{00000000-0005-0000-0000-000003060000}"/>
    <cellStyle name="Normal 5 2 4 3 2 3 2 3" xfId="2517" xr:uid="{00000000-0005-0000-0000-000004060000}"/>
    <cellStyle name="Normal 5 2 4 3 2 3 2 3 2" xfId="3015" xr:uid="{00000000-0005-0000-0000-000005060000}"/>
    <cellStyle name="Normal 5 2 4 3 2 3 2 3 3" xfId="4047" xr:uid="{00000000-0005-0000-0000-000070050000}"/>
    <cellStyle name="Normal 5 2 4 3 2 3 3" xfId="1548" xr:uid="{00000000-0005-0000-0000-0000E2060000}"/>
    <cellStyle name="Normal 5 2 4 3 2 3 4" xfId="1746" xr:uid="{00000000-0005-0000-0000-0000E3060000}"/>
    <cellStyle name="Normal 5 2 4 3 2 3 4 2" xfId="2365" xr:uid="{00000000-0005-0000-0000-0000E4060000}"/>
    <cellStyle name="Normal 5 2 4 3 2 3 5" xfId="3119" xr:uid="{00000000-0005-0000-0000-000079020000}"/>
    <cellStyle name="Normal 5 2 4 3 2 4" xfId="1745" xr:uid="{00000000-0005-0000-0000-0000E5060000}"/>
    <cellStyle name="Normal 5 2 4 3 2 4 2" xfId="2405" xr:uid="{00000000-0005-0000-0000-0000E6060000}"/>
    <cellStyle name="Normal 5 2 4 3 2 5" xfId="3118" xr:uid="{00000000-0005-0000-0000-000077020000}"/>
    <cellStyle name="Normal 5 2 4 3 3" xfId="694" xr:uid="{00000000-0005-0000-0000-0000E7060000}"/>
    <cellStyle name="Normal 5 2 4 3 4" xfId="695" xr:uid="{00000000-0005-0000-0000-0000E8060000}"/>
    <cellStyle name="Normal 5 2 4 3 4 2" xfId="696" xr:uid="{00000000-0005-0000-0000-0000E9060000}"/>
    <cellStyle name="Normal 5 2 4 3 4 2 2" xfId="697" xr:uid="{00000000-0005-0000-0000-0000EA060000}"/>
    <cellStyle name="Normal 5 2 4 3 4 2 2 2" xfId="2518" xr:uid="{00000000-0005-0000-0000-00000C060000}"/>
    <cellStyle name="Normal 5 2 4 3 4 2 2 2 2" xfId="3016" xr:uid="{00000000-0005-0000-0000-00000D060000}"/>
    <cellStyle name="Normal 5 2 4 3 4 2 2 2 3" xfId="4048" xr:uid="{00000000-0005-0000-0000-000077050000}"/>
    <cellStyle name="Normal 5 2 4 3 4 2 2 3" xfId="3017" xr:uid="{00000000-0005-0000-0000-00000E060000}"/>
    <cellStyle name="Normal 5 2 4 3 4 2 3" xfId="698" xr:uid="{00000000-0005-0000-0000-0000EB060000}"/>
    <cellStyle name="Normal 5 2 4 3 4 2 3 2" xfId="699" xr:uid="{00000000-0005-0000-0000-0000EC060000}"/>
    <cellStyle name="Normal 5 2 4 3 4 2 3 3" xfId="2519" xr:uid="{00000000-0005-0000-0000-000011060000}"/>
    <cellStyle name="Normal 5 2 4 3 4 2 3 4" xfId="3121" xr:uid="{00000000-0005-0000-0000-00007F020000}"/>
    <cellStyle name="Normal 5 2 4 3 4 3" xfId="1549" xr:uid="{00000000-0005-0000-0000-0000ED060000}"/>
    <cellStyle name="Normal 5 2 4 3 4 4" xfId="1747" xr:uid="{00000000-0005-0000-0000-0000EE060000}"/>
    <cellStyle name="Normal 5 2 4 3 4 4 2" xfId="2375" xr:uid="{00000000-0005-0000-0000-0000EF060000}"/>
    <cellStyle name="Normal 5 2 4 3 4 5" xfId="3120" xr:uid="{00000000-0005-0000-0000-00007C020000}"/>
    <cellStyle name="Normal 5 2 4 3 5" xfId="2520" xr:uid="{00000000-0005-0000-0000-000013060000}"/>
    <cellStyle name="Normal 5 2 4 3 5 2" xfId="2521" xr:uid="{00000000-0005-0000-0000-000014060000}"/>
    <cellStyle name="Normal 5 2 4 3 5 3" xfId="4049" xr:uid="{00000000-0005-0000-0000-00007E050000}"/>
    <cellStyle name="Normal 5 2 4 4" xfId="700" xr:uid="{00000000-0005-0000-0000-0000F0060000}"/>
    <cellStyle name="Normal 5 2 4 4 2" xfId="701" xr:uid="{00000000-0005-0000-0000-0000F1060000}"/>
    <cellStyle name="Normal 5 2 4 4 3" xfId="702" xr:uid="{00000000-0005-0000-0000-0000F2060000}"/>
    <cellStyle name="Normal 5 2 4 4 3 2" xfId="703" xr:uid="{00000000-0005-0000-0000-0000F3060000}"/>
    <cellStyle name="Normal 5 2 4 4 3 2 2" xfId="2522" xr:uid="{00000000-0005-0000-0000-000019060000}"/>
    <cellStyle name="Normal 5 2 4 4 3 2 3" xfId="2523" xr:uid="{00000000-0005-0000-0000-00001A060000}"/>
    <cellStyle name="Normal 5 2 4 4 3 2 3 2" xfId="3018" xr:uid="{00000000-0005-0000-0000-00001B060000}"/>
    <cellStyle name="Normal 5 2 4 4 3 2 3 3" xfId="4050" xr:uid="{00000000-0005-0000-0000-000085050000}"/>
    <cellStyle name="Normal 5 2 4 4 3 3" xfId="1550" xr:uid="{00000000-0005-0000-0000-0000F4060000}"/>
    <cellStyle name="Normal 5 2 4 4 3 4" xfId="1749" xr:uid="{00000000-0005-0000-0000-0000F5060000}"/>
    <cellStyle name="Normal 5 2 4 4 3 4 2" xfId="2356" xr:uid="{00000000-0005-0000-0000-0000F6060000}"/>
    <cellStyle name="Normal 5 2 4 4 3 5" xfId="3123" xr:uid="{00000000-0005-0000-0000-000083020000}"/>
    <cellStyle name="Normal 5 2 4 4 4" xfId="1748" xr:uid="{00000000-0005-0000-0000-0000F7060000}"/>
    <cellStyle name="Normal 5 2 4 4 4 2" xfId="2360" xr:uid="{00000000-0005-0000-0000-0000F8060000}"/>
    <cellStyle name="Normal 5 2 4 4 4 3" xfId="4051" xr:uid="{00000000-0005-0000-0000-000088050000}"/>
    <cellStyle name="Normal 5 2 4 4 5" xfId="2524" xr:uid="{00000000-0005-0000-0000-00001F060000}"/>
    <cellStyle name="Normal 5 2 4 4 6" xfId="3122" xr:uid="{00000000-0005-0000-0000-000081020000}"/>
    <cellStyle name="Normal 5 2 4 5" xfId="2525" xr:uid="{00000000-0005-0000-0000-000020060000}"/>
    <cellStyle name="Normal 5 2 4 5 2" xfId="2526" xr:uid="{00000000-0005-0000-0000-000021060000}"/>
    <cellStyle name="Normal 5 2 4 5 3" xfId="4052" xr:uid="{00000000-0005-0000-0000-00008A050000}"/>
    <cellStyle name="Normal 5 2 4 6" xfId="3077" xr:uid="{00000000-0005-0000-0000-000074020000}"/>
    <cellStyle name="Normal 5 2 5" xfId="704" xr:uid="{00000000-0005-0000-0000-0000F9060000}"/>
    <cellStyle name="Normal 5 2 6" xfId="705" xr:uid="{00000000-0005-0000-0000-0000FA060000}"/>
    <cellStyle name="Normal 5 2 6 2" xfId="706" xr:uid="{00000000-0005-0000-0000-0000FB060000}"/>
    <cellStyle name="Normal 5 2 6 3" xfId="707" xr:uid="{00000000-0005-0000-0000-0000FC060000}"/>
    <cellStyle name="Normal 5 2 6 3 2" xfId="708" xr:uid="{00000000-0005-0000-0000-0000FD060000}"/>
    <cellStyle name="Normal 5 2 6 3 2 2" xfId="2527" xr:uid="{00000000-0005-0000-0000-000027060000}"/>
    <cellStyle name="Normal 5 2 6 3 2 3" xfId="2528" xr:uid="{00000000-0005-0000-0000-000028060000}"/>
    <cellStyle name="Normal 5 2 6 3 2 3 2" xfId="3019" xr:uid="{00000000-0005-0000-0000-000029060000}"/>
    <cellStyle name="Normal 5 2 6 3 2 3 3" xfId="4053" xr:uid="{00000000-0005-0000-0000-000092050000}"/>
    <cellStyle name="Normal 5 2 6 3 3" xfId="1551" xr:uid="{00000000-0005-0000-0000-0000FE060000}"/>
    <cellStyle name="Normal 5 2 6 3 4" xfId="1751" xr:uid="{00000000-0005-0000-0000-0000FF060000}"/>
    <cellStyle name="Normal 5 2 6 3 4 2" xfId="2371" xr:uid="{00000000-0005-0000-0000-000000070000}"/>
    <cellStyle name="Normal 5 2 6 3 5" xfId="3125" xr:uid="{00000000-0005-0000-0000-000088020000}"/>
    <cellStyle name="Normal 5 2 6 4" xfId="1750" xr:uid="{00000000-0005-0000-0000-000001070000}"/>
    <cellStyle name="Normal 5 2 6 4 2" xfId="2382" xr:uid="{00000000-0005-0000-0000-000002070000}"/>
    <cellStyle name="Normal 5 2 6 5" xfId="3124" xr:uid="{00000000-0005-0000-0000-000086020000}"/>
    <cellStyle name="Normal 5 2 7" xfId="709" xr:uid="{00000000-0005-0000-0000-000003070000}"/>
    <cellStyle name="Normal 5 2 7 2" xfId="710" xr:uid="{00000000-0005-0000-0000-000004070000}"/>
    <cellStyle name="Normal 5 2 7 3" xfId="1016" xr:uid="{00000000-0005-0000-0000-000005070000}"/>
    <cellStyle name="Normal 5 2 7 3 2" xfId="2529" xr:uid="{00000000-0005-0000-0000-00002D060000}"/>
    <cellStyle name="Normal 5 2 7 4" xfId="4054" xr:uid="{00000000-0005-0000-0000-000095050000}"/>
    <cellStyle name="Normal 5 2 8" xfId="945" xr:uid="{00000000-0005-0000-0000-000006070000}"/>
    <cellStyle name="Normal 5 3" xfId="711" xr:uid="{00000000-0005-0000-0000-000007070000}"/>
    <cellStyle name="Normal 5 3 2" xfId="712" xr:uid="{00000000-0005-0000-0000-000008070000}"/>
    <cellStyle name="Normal 5 3 3" xfId="713" xr:uid="{00000000-0005-0000-0000-000009070000}"/>
    <cellStyle name="Normal 5 3 3 2" xfId="714" xr:uid="{00000000-0005-0000-0000-00000A070000}"/>
    <cellStyle name="Normal 5 3 3 2 2" xfId="715" xr:uid="{00000000-0005-0000-0000-00000B070000}"/>
    <cellStyle name="Normal 5 3 3 2 3" xfId="716" xr:uid="{00000000-0005-0000-0000-00000C070000}"/>
    <cellStyle name="Normal 5 3 3 2 3 2" xfId="717" xr:uid="{00000000-0005-0000-0000-00000D070000}"/>
    <cellStyle name="Normal 5 3 3 2 3 2 2" xfId="2530" xr:uid="{00000000-0005-0000-0000-000035060000}"/>
    <cellStyle name="Normal 5 3 3 2 3 2 3" xfId="2531" xr:uid="{00000000-0005-0000-0000-000036060000}"/>
    <cellStyle name="Normal 5 3 3 2 3 2 3 2" xfId="3020" xr:uid="{00000000-0005-0000-0000-000037060000}"/>
    <cellStyle name="Normal 5 3 3 2 3 2 3 3" xfId="4055" xr:uid="{00000000-0005-0000-0000-00009F050000}"/>
    <cellStyle name="Normal 5 3 3 2 3 3" xfId="1552" xr:uid="{00000000-0005-0000-0000-00000E070000}"/>
    <cellStyle name="Normal 5 3 3 2 3 4" xfId="1753" xr:uid="{00000000-0005-0000-0000-00000F070000}"/>
    <cellStyle name="Normal 5 3 3 2 3 4 2" xfId="2368" xr:uid="{00000000-0005-0000-0000-000010070000}"/>
    <cellStyle name="Normal 5 3 3 2 3 5" xfId="3127" xr:uid="{00000000-0005-0000-0000-00008F020000}"/>
    <cellStyle name="Normal 5 3 3 2 4" xfId="1752" xr:uid="{00000000-0005-0000-0000-000011070000}"/>
    <cellStyle name="Normal 5 3 3 2 4 2" xfId="2366" xr:uid="{00000000-0005-0000-0000-000012070000}"/>
    <cellStyle name="Normal 5 3 3 2 4 3" xfId="2532" xr:uid="{00000000-0005-0000-0000-00003B060000}"/>
    <cellStyle name="Normal 5 3 3 2 4 4" xfId="4056" xr:uid="{00000000-0005-0000-0000-0000A2050000}"/>
    <cellStyle name="Normal 5 3 3 2 5" xfId="3126" xr:uid="{00000000-0005-0000-0000-00008D020000}"/>
    <cellStyle name="Normal 5 3 3 3" xfId="718" xr:uid="{00000000-0005-0000-0000-000013070000}"/>
    <cellStyle name="Normal 5 3 3 3 2" xfId="2533" xr:uid="{00000000-0005-0000-0000-00003D060000}"/>
    <cellStyle name="Normal 5 3 3 3 3" xfId="4057" xr:uid="{00000000-0005-0000-0000-0000A4050000}"/>
    <cellStyle name="Normal 5 3 3 4" xfId="719" xr:uid="{00000000-0005-0000-0000-000014070000}"/>
    <cellStyle name="Normal 5 3 3 4 2" xfId="720" xr:uid="{00000000-0005-0000-0000-000015070000}"/>
    <cellStyle name="Normal 5 3 3 4 2 2" xfId="721" xr:uid="{00000000-0005-0000-0000-000016070000}"/>
    <cellStyle name="Normal 5 3 3 4 2 2 2" xfId="2534" xr:uid="{00000000-0005-0000-0000-000041060000}"/>
    <cellStyle name="Normal 5 3 3 4 2 2 2 2" xfId="3021" xr:uid="{00000000-0005-0000-0000-000042060000}"/>
    <cellStyle name="Normal 5 3 3 4 2 2 2 3" xfId="4058" xr:uid="{00000000-0005-0000-0000-0000A9050000}"/>
    <cellStyle name="Normal 5 3 3 4 2 2 3" xfId="3022" xr:uid="{00000000-0005-0000-0000-000043060000}"/>
    <cellStyle name="Normal 5 3 3 4 2 3" xfId="722" xr:uid="{00000000-0005-0000-0000-000017070000}"/>
    <cellStyle name="Normal 5 3 3 4 2 3 2" xfId="723" xr:uid="{00000000-0005-0000-0000-000018070000}"/>
    <cellStyle name="Normal 5 3 3 4 2 3 3" xfId="2535" xr:uid="{00000000-0005-0000-0000-000046060000}"/>
    <cellStyle name="Normal 5 3 3 4 2 3 4" xfId="3129" xr:uid="{00000000-0005-0000-0000-000095020000}"/>
    <cellStyle name="Normal 5 3 3 4 3" xfId="1553" xr:uid="{00000000-0005-0000-0000-000019070000}"/>
    <cellStyle name="Normal 5 3 3 4 4" xfId="1754" xr:uid="{00000000-0005-0000-0000-00001A070000}"/>
    <cellStyle name="Normal 5 3 3 4 4 2" xfId="2389" xr:uid="{00000000-0005-0000-0000-00001B070000}"/>
    <cellStyle name="Normal 5 3 3 4 5" xfId="3128" xr:uid="{00000000-0005-0000-0000-000092020000}"/>
    <cellStyle name="Normal 5 3 3 5" xfId="2536" xr:uid="{00000000-0005-0000-0000-000048060000}"/>
    <cellStyle name="Normal 5 3 3 5 2" xfId="2537" xr:uid="{00000000-0005-0000-0000-000049060000}"/>
    <cellStyle name="Normal 5 3 3 5 3" xfId="4059" xr:uid="{00000000-0005-0000-0000-0000B0050000}"/>
    <cellStyle name="Normal 5 3 3 6" xfId="2538" xr:uid="{00000000-0005-0000-0000-00004A060000}"/>
    <cellStyle name="Normal 5 3 3 6 2" xfId="3023" xr:uid="{00000000-0005-0000-0000-00004B060000}"/>
    <cellStyle name="Normal 5 3 3 6 3" xfId="4060" xr:uid="{00000000-0005-0000-0000-0000B2050000}"/>
    <cellStyle name="Normal 5 3 4" xfId="724" xr:uid="{00000000-0005-0000-0000-00001C070000}"/>
    <cellStyle name="Normal 5 3 4 2" xfId="725" xr:uid="{00000000-0005-0000-0000-00001D070000}"/>
    <cellStyle name="Normal 5 3 4 3" xfId="726" xr:uid="{00000000-0005-0000-0000-00001E070000}"/>
    <cellStyle name="Normal 5 3 4 3 2" xfId="727" xr:uid="{00000000-0005-0000-0000-00001F070000}"/>
    <cellStyle name="Normal 5 3 4 3 2 2" xfId="2539" xr:uid="{00000000-0005-0000-0000-000050060000}"/>
    <cellStyle name="Normal 5 3 4 3 2 3" xfId="2540" xr:uid="{00000000-0005-0000-0000-000051060000}"/>
    <cellStyle name="Normal 5 3 4 3 2 3 2" xfId="3024" xr:uid="{00000000-0005-0000-0000-000052060000}"/>
    <cellStyle name="Normal 5 3 4 3 2 3 3" xfId="4061" xr:uid="{00000000-0005-0000-0000-0000B9050000}"/>
    <cellStyle name="Normal 5 3 4 3 3" xfId="1554" xr:uid="{00000000-0005-0000-0000-000020070000}"/>
    <cellStyle name="Normal 5 3 4 3 4" xfId="1756" xr:uid="{00000000-0005-0000-0000-000021070000}"/>
    <cellStyle name="Normal 5 3 4 3 4 2" xfId="2383" xr:uid="{00000000-0005-0000-0000-000022070000}"/>
    <cellStyle name="Normal 5 3 4 3 5" xfId="3131" xr:uid="{00000000-0005-0000-0000-000099020000}"/>
    <cellStyle name="Normal 5 3 4 4" xfId="1755" xr:uid="{00000000-0005-0000-0000-000023070000}"/>
    <cellStyle name="Normal 5 3 4 4 2" xfId="2373" xr:uid="{00000000-0005-0000-0000-000024070000}"/>
    <cellStyle name="Normal 5 3 4 4 3" xfId="4062" xr:uid="{00000000-0005-0000-0000-0000BC050000}"/>
    <cellStyle name="Normal 5 3 4 5" xfId="3130" xr:uid="{00000000-0005-0000-0000-000097020000}"/>
    <cellStyle name="Normal 5 3 5" xfId="3078" xr:uid="{00000000-0005-0000-0000-00008A020000}"/>
    <cellStyle name="Normal 5 4" xfId="728" xr:uid="{00000000-0005-0000-0000-000025070000}"/>
    <cellStyle name="Normal 5 4 2" xfId="729" xr:uid="{00000000-0005-0000-0000-000026070000}"/>
    <cellStyle name="Normal 5 4 3" xfId="2541" xr:uid="{00000000-0005-0000-0000-000058060000}"/>
    <cellStyle name="Normal 5 4 3 2" xfId="2542" xr:uid="{00000000-0005-0000-0000-000059060000}"/>
    <cellStyle name="Normal 5 4 3 3" xfId="4063" xr:uid="{00000000-0005-0000-0000-0000C0050000}"/>
    <cellStyle name="Normal 5 5" xfId="730" xr:uid="{00000000-0005-0000-0000-000027070000}"/>
    <cellStyle name="Normal 5 5 10" xfId="731" xr:uid="{00000000-0005-0000-0000-000028070000}"/>
    <cellStyle name="Normal 5 5 10 2" xfId="732" xr:uid="{00000000-0005-0000-0000-000029070000}"/>
    <cellStyle name="Normal 5 5 10 2 2" xfId="2543" xr:uid="{00000000-0005-0000-0000-00005D060000}"/>
    <cellStyle name="Normal 5 5 10 2 3" xfId="2544" xr:uid="{00000000-0005-0000-0000-00005E060000}"/>
    <cellStyle name="Normal 5 5 10 2 3 2" xfId="3025" xr:uid="{00000000-0005-0000-0000-00005F060000}"/>
    <cellStyle name="Normal 5 5 10 2 3 3" xfId="4064" xr:uid="{00000000-0005-0000-0000-0000C6050000}"/>
    <cellStyle name="Normal 5 5 10 3" xfId="1556" xr:uid="{00000000-0005-0000-0000-00002A070000}"/>
    <cellStyle name="Normal 5 5 10 4" xfId="1758" xr:uid="{00000000-0005-0000-0000-00002B070000}"/>
    <cellStyle name="Normal 5 5 10 4 2" xfId="2402" xr:uid="{00000000-0005-0000-0000-00002C070000}"/>
    <cellStyle name="Normal 5 5 10 5" xfId="3133" xr:uid="{00000000-0005-0000-0000-00009E020000}"/>
    <cellStyle name="Normal 5 5 11" xfId="733" xr:uid="{00000000-0005-0000-0000-00002D070000}"/>
    <cellStyle name="Normal 5 5 11 2" xfId="734" xr:uid="{00000000-0005-0000-0000-00002E070000}"/>
    <cellStyle name="Normal 5 5 11 2 2" xfId="1307" xr:uid="{00000000-0005-0000-0000-00002F070000}"/>
    <cellStyle name="Normal 5 5 11 3" xfId="1306" xr:uid="{00000000-0005-0000-0000-000030070000}"/>
    <cellStyle name="Normal 5 5 11 4" xfId="3361" xr:uid="{00000000-0005-0000-0000-00002D070000}"/>
    <cellStyle name="Normal 5 5 12" xfId="735" xr:uid="{00000000-0005-0000-0000-000031070000}"/>
    <cellStyle name="Normal 5 5 12 2" xfId="736" xr:uid="{00000000-0005-0000-0000-000032070000}"/>
    <cellStyle name="Normal 5 5 12 2 2" xfId="2545" xr:uid="{00000000-0005-0000-0000-000063060000}"/>
    <cellStyle name="Normal 5 5 12 3" xfId="1555" xr:uid="{00000000-0005-0000-0000-000033070000}"/>
    <cellStyle name="Normal 5 5 12 3 2" xfId="2546" xr:uid="{00000000-0005-0000-0000-000065060000}"/>
    <cellStyle name="Normal 5 5 12 4" xfId="1017" xr:uid="{00000000-0005-0000-0000-000034070000}"/>
    <cellStyle name="Normal 5 5 12 4 2" xfId="3026" xr:uid="{00000000-0005-0000-0000-000067060000}"/>
    <cellStyle name="Normal 5 5 12 4 3" xfId="4065" xr:uid="{00000000-0005-0000-0000-0000CD050000}"/>
    <cellStyle name="Normal 5 5 12 4 4" xfId="2547" xr:uid="{00000000-0005-0000-0000-000066060000}"/>
    <cellStyle name="Normal 5 5 12 5" xfId="2548" xr:uid="{00000000-0005-0000-0000-000068060000}"/>
    <cellStyle name="Normal 5 5 12 6" xfId="3027" xr:uid="{00000000-0005-0000-0000-000069060000}"/>
    <cellStyle name="Normal 5 5 12 7" xfId="3143" xr:uid="{00000000-0005-0000-0000-0000A1020000}"/>
    <cellStyle name="Normal 5 5 13" xfId="737" xr:uid="{00000000-0005-0000-0000-000035070000}"/>
    <cellStyle name="Normal 5 5 13 2" xfId="2213" xr:uid="{00000000-0005-0000-0000-000036070000}"/>
    <cellStyle name="Normal 5 5 14" xfId="1757" xr:uid="{00000000-0005-0000-0000-000037070000}"/>
    <cellStyle name="Normal 5 5 14 2" xfId="2401" xr:uid="{00000000-0005-0000-0000-000038070000}"/>
    <cellStyle name="Normal 5 5 14 3" xfId="4066" xr:uid="{00000000-0005-0000-0000-0000D2050000}"/>
    <cellStyle name="Normal 5 5 15" xfId="3418" xr:uid="{00000000-0005-0000-0000-000035070000}"/>
    <cellStyle name="Normal 5 5 16" xfId="3178" xr:uid="{00000000-0005-0000-0000-000028070000}"/>
    <cellStyle name="Normal 5 5 17" xfId="3132" xr:uid="{00000000-0005-0000-0000-00009D020000}"/>
    <cellStyle name="Normal 5 5 2" xfId="738" xr:uid="{00000000-0005-0000-0000-000039070000}"/>
    <cellStyle name="Normal 5 5 2 2" xfId="739" xr:uid="{00000000-0005-0000-0000-00003A070000}"/>
    <cellStyle name="Normal 5 5 2 2 2" xfId="740" xr:uid="{00000000-0005-0000-0000-00003B070000}"/>
    <cellStyle name="Normal 5 5 2 2 2 2" xfId="1309" xr:uid="{00000000-0005-0000-0000-00003C070000}"/>
    <cellStyle name="Normal 5 5 2 2 2 2 2" xfId="2215" xr:uid="{00000000-0005-0000-0000-00003D070000}"/>
    <cellStyle name="Normal 5 5 2 2 2 3" xfId="2216" xr:uid="{00000000-0005-0000-0000-00003E070000}"/>
    <cellStyle name="Normal 5 5 2 2 2 4" xfId="2214" xr:uid="{00000000-0005-0000-0000-00003F070000}"/>
    <cellStyle name="Normal 5 5 2 2 2 5" xfId="3610" xr:uid="{00000000-0005-0000-0000-00003D070000}"/>
    <cellStyle name="Normal 5 5 2 2 2 6" xfId="3362" xr:uid="{00000000-0005-0000-0000-000038070000}"/>
    <cellStyle name="Normal 5 5 2 2 3" xfId="1308" xr:uid="{00000000-0005-0000-0000-000040070000}"/>
    <cellStyle name="Normal 5 5 2 2 3 2" xfId="2217" xr:uid="{00000000-0005-0000-0000-000041070000}"/>
    <cellStyle name="Normal 5 5 2 2 3 3" xfId="3706" xr:uid="{00000000-0005-0000-0000-000040070000}"/>
    <cellStyle name="Normal 5 5 2 2 4" xfId="2218" xr:uid="{00000000-0005-0000-0000-000042070000}"/>
    <cellStyle name="Normal 5 5 2 2 5" xfId="1759" xr:uid="{00000000-0005-0000-0000-000043070000}"/>
    <cellStyle name="Normal 5 5 2 2 6" xfId="3536" xr:uid="{00000000-0005-0000-0000-000043070000}"/>
    <cellStyle name="Normal 5 5 2 2 7" xfId="3251" xr:uid="{00000000-0005-0000-0000-000037070000}"/>
    <cellStyle name="Normal 5 5 2 3" xfId="741" xr:uid="{00000000-0005-0000-0000-000044070000}"/>
    <cellStyle name="Normal 5 5 2 3 2" xfId="1559" xr:uid="{00000000-0005-0000-0000-000045070000}"/>
    <cellStyle name="Normal 5 5 2 3 2 2" xfId="2219" xr:uid="{00000000-0005-0000-0000-000046070000}"/>
    <cellStyle name="Normal 5 5 2 3 3" xfId="1558" xr:uid="{00000000-0005-0000-0000-000047070000}"/>
    <cellStyle name="Normal 5 5 2 3 4" xfId="2220" xr:uid="{00000000-0005-0000-0000-000048070000}"/>
    <cellStyle name="Normal 5 5 2 3 5" xfId="1404" xr:uid="{00000000-0005-0000-0000-000049070000}"/>
    <cellStyle name="Normal 5 5 2 4" xfId="742" xr:uid="{00000000-0005-0000-0000-00004A070000}"/>
    <cellStyle name="Normal 5 5 2 4 2" xfId="743" xr:uid="{00000000-0005-0000-0000-00004B070000}"/>
    <cellStyle name="Normal 5 5 2 4 2 2" xfId="1311" xr:uid="{00000000-0005-0000-0000-00004C070000}"/>
    <cellStyle name="Normal 5 5 2 4 3" xfId="1310" xr:uid="{00000000-0005-0000-0000-00004D070000}"/>
    <cellStyle name="Normal 5 5 2 4 4" xfId="3363" xr:uid="{00000000-0005-0000-0000-00004A070000}"/>
    <cellStyle name="Normal 5 5 2 5" xfId="1557" xr:uid="{00000000-0005-0000-0000-00004E070000}"/>
    <cellStyle name="Normal 5 5 2 5 2" xfId="2549" xr:uid="{00000000-0005-0000-0000-000074060000}"/>
    <cellStyle name="Normal 5 5 2 6" xfId="2221" xr:uid="{00000000-0005-0000-0000-00004F070000}"/>
    <cellStyle name="Normal 5 5 2 7" xfId="2550" xr:uid="{00000000-0005-0000-0000-000076060000}"/>
    <cellStyle name="Normal 5 5 2 7 2" xfId="3477" xr:uid="{00000000-0005-0000-0000-000050070000}"/>
    <cellStyle name="Normal 5 5 2 7 3" xfId="3054" xr:uid="{00000000-0005-0000-0000-000076060000}"/>
    <cellStyle name="Normal 5 5 2 8" xfId="3200" xr:uid="{00000000-0005-0000-0000-000036070000}"/>
    <cellStyle name="Normal 5 5 3" xfId="744" xr:uid="{00000000-0005-0000-0000-000050070000}"/>
    <cellStyle name="Normal 5 5 3 2" xfId="745" xr:uid="{00000000-0005-0000-0000-000051070000}"/>
    <cellStyle name="Normal 5 5 3 2 2" xfId="746" xr:uid="{00000000-0005-0000-0000-000052070000}"/>
    <cellStyle name="Normal 5 5 3 2 2 2" xfId="1313" xr:uid="{00000000-0005-0000-0000-000053070000}"/>
    <cellStyle name="Normal 5 5 3 2 3" xfId="1312" xr:uid="{00000000-0005-0000-0000-000054070000}"/>
    <cellStyle name="Normal 5 5 3 2 4" xfId="2222" xr:uid="{00000000-0005-0000-0000-000055070000}"/>
    <cellStyle name="Normal 5 5 3 2 5" xfId="3514" xr:uid="{00000000-0005-0000-0000-000057070000}"/>
    <cellStyle name="Normal 5 5 3 2 6" xfId="3364" xr:uid="{00000000-0005-0000-0000-000052070000}"/>
    <cellStyle name="Normal 5 5 3 3" xfId="747" xr:uid="{00000000-0005-0000-0000-000056070000}"/>
    <cellStyle name="Normal 5 5 3 3 2" xfId="748" xr:uid="{00000000-0005-0000-0000-000057070000}"/>
    <cellStyle name="Normal 5 5 3 3 2 2" xfId="2225" xr:uid="{00000000-0005-0000-0000-000058070000}"/>
    <cellStyle name="Normal 5 5 3 3 2 2 2" xfId="3855" xr:uid="{00000000-0005-0000-0000-00005A070000}"/>
    <cellStyle name="Normal 5 5 3 3 2 2 3" xfId="3977" xr:uid="{00000000-0005-0000-0000-00007C060000}"/>
    <cellStyle name="Normal 5 5 3 3 2 2 4" xfId="2551" xr:uid="{00000000-0005-0000-0000-00007C060000}"/>
    <cellStyle name="Normal 5 5 3 3 2 3" xfId="2224" xr:uid="{00000000-0005-0000-0000-000059070000}"/>
    <cellStyle name="Normal 5 5 3 3 2 3 2" xfId="2370" xr:uid="{00000000-0005-0000-0000-00005A070000}"/>
    <cellStyle name="Normal 5 5 3 3 2 4" xfId="1560" xr:uid="{00000000-0005-0000-0000-00005B070000}"/>
    <cellStyle name="Normal 5 5 3 3 2 5" xfId="4067" xr:uid="{00000000-0005-0000-0000-0000E2050000}"/>
    <cellStyle name="Normal 5 5 3 3 3" xfId="2226" xr:uid="{00000000-0005-0000-0000-00005C070000}"/>
    <cellStyle name="Normal 5 5 3 3 3 2" xfId="3856" xr:uid="{00000000-0005-0000-0000-00005C070000}"/>
    <cellStyle name="Normal 5 5 3 3 3 3" xfId="3882" xr:uid="{00000000-0005-0000-0000-00007D060000}"/>
    <cellStyle name="Normal 5 5 3 3 3 4" xfId="2552" xr:uid="{00000000-0005-0000-0000-00007D060000}"/>
    <cellStyle name="Normal 5 5 3 3 4" xfId="2223" xr:uid="{00000000-0005-0000-0000-00005D070000}"/>
    <cellStyle name="Normal 5 5 3 3 5" xfId="1412" xr:uid="{00000000-0005-0000-0000-00005E070000}"/>
    <cellStyle name="Normal 5 5 3 3 6" xfId="3134" xr:uid="{00000000-0005-0000-0000-0000AB020000}"/>
    <cellStyle name="Normal 5 5 3 4" xfId="749" xr:uid="{00000000-0005-0000-0000-00005F070000}"/>
    <cellStyle name="Normal 5 5 3 4 2" xfId="1314" xr:uid="{00000000-0005-0000-0000-000060070000}"/>
    <cellStyle name="Normal 5 5 3 4 3" xfId="3707" xr:uid="{00000000-0005-0000-0000-000061070000}"/>
    <cellStyle name="Normal 5 5 3 5" xfId="2227" xr:uid="{00000000-0005-0000-0000-000061070000}"/>
    <cellStyle name="Normal 5 5 3 6" xfId="1760" xr:uid="{00000000-0005-0000-0000-000062070000}"/>
    <cellStyle name="Normal 5 5 3 7" xfId="3454" xr:uid="{00000000-0005-0000-0000-000064070000}"/>
    <cellStyle name="Normal 5 5 3 8" xfId="3233" xr:uid="{00000000-0005-0000-0000-000051070000}"/>
    <cellStyle name="Normal 5 5 4" xfId="750" xr:uid="{00000000-0005-0000-0000-000063070000}"/>
    <cellStyle name="Normal 5 5 4 2" xfId="751" xr:uid="{00000000-0005-0000-0000-000064070000}"/>
    <cellStyle name="Normal 5 5 4 2 2" xfId="1316" xr:uid="{00000000-0005-0000-0000-000065070000}"/>
    <cellStyle name="Normal 5 5 4 2 2 2" xfId="2229" xr:uid="{00000000-0005-0000-0000-000066070000}"/>
    <cellStyle name="Normal 5 5 4 2 3" xfId="2230" xr:uid="{00000000-0005-0000-0000-000067070000}"/>
    <cellStyle name="Normal 5 5 4 2 4" xfId="2228" xr:uid="{00000000-0005-0000-0000-000068070000}"/>
    <cellStyle name="Normal 5 5 4 2 5" xfId="3589" xr:uid="{00000000-0005-0000-0000-00006B070000}"/>
    <cellStyle name="Normal 5 5 4 2 6" xfId="3365" xr:uid="{00000000-0005-0000-0000-000066070000}"/>
    <cellStyle name="Normal 5 5 4 3" xfId="1315" xr:uid="{00000000-0005-0000-0000-000069070000}"/>
    <cellStyle name="Normal 5 5 4 3 2" xfId="2231" xr:uid="{00000000-0005-0000-0000-00006A070000}"/>
    <cellStyle name="Normal 5 5 4 3 3" xfId="3708" xr:uid="{00000000-0005-0000-0000-00006E070000}"/>
    <cellStyle name="Normal 5 5 4 4" xfId="2232" xr:uid="{00000000-0005-0000-0000-00006B070000}"/>
    <cellStyle name="Normal 5 5 4 5" xfId="1761" xr:uid="{00000000-0005-0000-0000-00006C070000}"/>
    <cellStyle name="Normal 5 5 4 6" xfId="3434" xr:uid="{00000000-0005-0000-0000-000071070000}"/>
    <cellStyle name="Normal 5 5 4 7" xfId="3217" xr:uid="{00000000-0005-0000-0000-000065070000}"/>
    <cellStyle name="Normal 5 5 5" xfId="752" xr:uid="{00000000-0005-0000-0000-00006D070000}"/>
    <cellStyle name="Normal 5 5 5 2" xfId="753" xr:uid="{00000000-0005-0000-0000-00006E070000}"/>
    <cellStyle name="Normal 5 5 5 2 2" xfId="1318" xr:uid="{00000000-0005-0000-0000-00006F070000}"/>
    <cellStyle name="Normal 5 5 5 2 3" xfId="3709" xr:uid="{00000000-0005-0000-0000-000075070000}"/>
    <cellStyle name="Normal 5 5 5 3" xfId="1317" xr:uid="{00000000-0005-0000-0000-000070070000}"/>
    <cellStyle name="Normal 5 5 5 4" xfId="1762" xr:uid="{00000000-0005-0000-0000-000071070000}"/>
    <cellStyle name="Normal 5 5 5 5" xfId="3494" xr:uid="{00000000-0005-0000-0000-000078070000}"/>
    <cellStyle name="Normal 5 5 5 6" xfId="3366" xr:uid="{00000000-0005-0000-0000-000072070000}"/>
    <cellStyle name="Normal 5 5 6" xfId="754" xr:uid="{00000000-0005-0000-0000-000072070000}"/>
    <cellStyle name="Normal 5 5 6 2" xfId="755" xr:uid="{00000000-0005-0000-0000-000073070000}"/>
    <cellStyle name="Normal 5 5 6 2 2" xfId="1320" xr:uid="{00000000-0005-0000-0000-000074070000}"/>
    <cellStyle name="Normal 5 5 6 2 3" xfId="3710" xr:uid="{00000000-0005-0000-0000-00007C070000}"/>
    <cellStyle name="Normal 5 5 6 3" xfId="1319" xr:uid="{00000000-0005-0000-0000-000075070000}"/>
    <cellStyle name="Normal 5 5 6 4" xfId="1763" xr:uid="{00000000-0005-0000-0000-000076070000}"/>
    <cellStyle name="Normal 5 5 6 5" xfId="3555" xr:uid="{00000000-0005-0000-0000-00007F070000}"/>
    <cellStyle name="Normal 5 5 6 6" xfId="3367" xr:uid="{00000000-0005-0000-0000-000079070000}"/>
    <cellStyle name="Normal 5 5 7" xfId="756" xr:uid="{00000000-0005-0000-0000-000077070000}"/>
    <cellStyle name="Normal 5 5 7 2" xfId="757" xr:uid="{00000000-0005-0000-0000-000078070000}"/>
    <cellStyle name="Normal 5 5 7 2 2" xfId="1322" xr:uid="{00000000-0005-0000-0000-000079070000}"/>
    <cellStyle name="Normal 5 5 7 3" xfId="1321" xr:uid="{00000000-0005-0000-0000-00007A070000}"/>
    <cellStyle name="Normal 5 5 7 4" xfId="3368" xr:uid="{00000000-0005-0000-0000-000080070000}"/>
    <cellStyle name="Normal 5 5 8" xfId="758" xr:uid="{00000000-0005-0000-0000-00007B070000}"/>
    <cellStyle name="Normal 5 5 8 2" xfId="759" xr:uid="{00000000-0005-0000-0000-00007C070000}"/>
    <cellStyle name="Normal 5 5 8 2 2" xfId="1324" xr:uid="{00000000-0005-0000-0000-00007D070000}"/>
    <cellStyle name="Normal 5 5 8 3" xfId="1323" xr:uid="{00000000-0005-0000-0000-00007E070000}"/>
    <cellStyle name="Normal 5 5 8 4" xfId="3369" xr:uid="{00000000-0005-0000-0000-000084070000}"/>
    <cellStyle name="Normal 5 5 9" xfId="760" xr:uid="{00000000-0005-0000-0000-00007F070000}"/>
    <cellStyle name="Normal 5 5 9 2" xfId="2553" xr:uid="{00000000-0005-0000-0000-000096060000}"/>
    <cellStyle name="Normal 5 5 9 3" xfId="2554" xr:uid="{00000000-0005-0000-0000-000097060000}"/>
    <cellStyle name="Normal 5 6" xfId="761" xr:uid="{00000000-0005-0000-0000-000080070000}"/>
    <cellStyle name="Normal 6" xfId="762" xr:uid="{00000000-0005-0000-0000-000081070000}"/>
    <cellStyle name="Normal 6 2" xfId="763" xr:uid="{00000000-0005-0000-0000-000082070000}"/>
    <cellStyle name="Normal 6 2 2" xfId="764" xr:uid="{00000000-0005-0000-0000-000083070000}"/>
    <cellStyle name="Normal 6 2 3" xfId="765" xr:uid="{00000000-0005-0000-0000-000084070000}"/>
    <cellStyle name="Normal 6 2 4" xfId="766" xr:uid="{00000000-0005-0000-0000-000085070000}"/>
    <cellStyle name="Normal 6 2 4 2" xfId="767" xr:uid="{00000000-0005-0000-0000-000086070000}"/>
    <cellStyle name="Normal 6 2 4 2 2" xfId="2555" xr:uid="{00000000-0005-0000-0000-00009E060000}"/>
    <cellStyle name="Normal 6 2 4 2 3" xfId="4068" xr:uid="{00000000-0005-0000-0000-000003060000}"/>
    <cellStyle name="Normal 6 2 4 3" xfId="1018" xr:uid="{00000000-0005-0000-0000-000087070000}"/>
    <cellStyle name="Normal 6 2 4 3 2" xfId="2556" xr:uid="{00000000-0005-0000-0000-00009F060000}"/>
    <cellStyle name="Normal 6 2 5" xfId="768" xr:uid="{00000000-0005-0000-0000-000088070000}"/>
    <cellStyle name="Normal 6 2 6" xfId="946" xr:uid="{00000000-0005-0000-0000-000089070000}"/>
    <cellStyle name="Normal 6 3" xfId="769" xr:uid="{00000000-0005-0000-0000-00008A070000}"/>
    <cellStyle name="Normal 6 3 2" xfId="770" xr:uid="{00000000-0005-0000-0000-00008B070000}"/>
    <cellStyle name="Normal 6 3 3" xfId="771" xr:uid="{00000000-0005-0000-0000-00008C070000}"/>
    <cellStyle name="Normal 6 3 3 2" xfId="772" xr:uid="{00000000-0005-0000-0000-00008D070000}"/>
    <cellStyle name="Normal 6 3 3 3" xfId="773" xr:uid="{00000000-0005-0000-0000-00008E070000}"/>
    <cellStyle name="Normal 6 3 3 3 2" xfId="774" xr:uid="{00000000-0005-0000-0000-00008F070000}"/>
    <cellStyle name="Normal 6 3 3 3 2 2" xfId="775" xr:uid="{00000000-0005-0000-0000-000090070000}"/>
    <cellStyle name="Normal 6 3 3 3 2 3" xfId="776" xr:uid="{00000000-0005-0000-0000-000091070000}"/>
    <cellStyle name="Normal 6 3 3 3 2 3 2" xfId="777" xr:uid="{00000000-0005-0000-0000-000092070000}"/>
    <cellStyle name="Normal 6 3 3 3 2 3 2 2" xfId="2557" xr:uid="{00000000-0005-0000-0000-0000AA060000}"/>
    <cellStyle name="Normal 6 3 3 3 2 3 2 3" xfId="2558" xr:uid="{00000000-0005-0000-0000-0000AB060000}"/>
    <cellStyle name="Normal 6 3 3 3 2 3 2 3 2" xfId="3028" xr:uid="{00000000-0005-0000-0000-0000AC060000}"/>
    <cellStyle name="Normal 6 3 3 3 2 3 2 3 3" xfId="4069" xr:uid="{00000000-0005-0000-0000-00000F060000}"/>
    <cellStyle name="Normal 6 3 3 3 2 3 3" xfId="1561" xr:uid="{00000000-0005-0000-0000-000093070000}"/>
    <cellStyle name="Normal 6 3 3 3 2 3 4" xfId="1765" xr:uid="{00000000-0005-0000-0000-000094070000}"/>
    <cellStyle name="Normal 6 3 3 3 2 3 4 2" xfId="2372" xr:uid="{00000000-0005-0000-0000-000095070000}"/>
    <cellStyle name="Normal 6 3 3 3 2 3 5" xfId="3136" xr:uid="{00000000-0005-0000-0000-0000BE020000}"/>
    <cellStyle name="Normal 6 3 3 3 2 4" xfId="1764" xr:uid="{00000000-0005-0000-0000-000096070000}"/>
    <cellStyle name="Normal 6 3 3 3 2 4 2" xfId="2399" xr:uid="{00000000-0005-0000-0000-000097070000}"/>
    <cellStyle name="Normal 6 3 3 3 2 5" xfId="3135" xr:uid="{00000000-0005-0000-0000-0000BC020000}"/>
    <cellStyle name="Normal 6 3 3 3 3" xfId="778" xr:uid="{00000000-0005-0000-0000-000098070000}"/>
    <cellStyle name="Normal 6 3 3 3 4" xfId="779" xr:uid="{00000000-0005-0000-0000-000099070000}"/>
    <cellStyle name="Normal 6 3 3 3 4 2" xfId="780" xr:uid="{00000000-0005-0000-0000-00009A070000}"/>
    <cellStyle name="Normal 6 3 3 3 4 2 2" xfId="781" xr:uid="{00000000-0005-0000-0000-00009B070000}"/>
    <cellStyle name="Normal 6 3 3 3 4 2 2 2" xfId="2559" xr:uid="{00000000-0005-0000-0000-0000B3060000}"/>
    <cellStyle name="Normal 6 3 3 3 4 2 2 2 2" xfId="3029" xr:uid="{00000000-0005-0000-0000-0000B4060000}"/>
    <cellStyle name="Normal 6 3 3 3 4 2 2 2 3" xfId="4070" xr:uid="{00000000-0005-0000-0000-000016060000}"/>
    <cellStyle name="Normal 6 3 3 3 4 2 2 3" xfId="3030" xr:uid="{00000000-0005-0000-0000-0000B5060000}"/>
    <cellStyle name="Normal 6 3 3 3 4 2 3" xfId="782" xr:uid="{00000000-0005-0000-0000-00009C070000}"/>
    <cellStyle name="Normal 6 3 3 3 4 2 3 2" xfId="783" xr:uid="{00000000-0005-0000-0000-00009D070000}"/>
    <cellStyle name="Normal 6 3 3 3 4 2 3 3" xfId="2560" xr:uid="{00000000-0005-0000-0000-0000B8060000}"/>
    <cellStyle name="Normal 6 3 3 3 4 2 3 4" xfId="3138" xr:uid="{00000000-0005-0000-0000-0000C4020000}"/>
    <cellStyle name="Normal 6 3 3 3 4 3" xfId="1562" xr:uid="{00000000-0005-0000-0000-00009E070000}"/>
    <cellStyle name="Normal 6 3 3 3 4 4" xfId="1766" xr:uid="{00000000-0005-0000-0000-00009F070000}"/>
    <cellStyle name="Normal 6 3 3 3 4 4 2" xfId="2393" xr:uid="{00000000-0005-0000-0000-0000A0070000}"/>
    <cellStyle name="Normal 6 3 3 3 4 5" xfId="3137" xr:uid="{00000000-0005-0000-0000-0000C1020000}"/>
    <cellStyle name="Normal 6 3 3 3 5" xfId="2561" xr:uid="{00000000-0005-0000-0000-0000BA060000}"/>
    <cellStyle name="Normal 6 3 3 3 5 2" xfId="2562" xr:uid="{00000000-0005-0000-0000-0000BB060000}"/>
    <cellStyle name="Normal 6 3 3 3 5 3" xfId="4071" xr:uid="{00000000-0005-0000-0000-00001D060000}"/>
    <cellStyle name="Normal 6 3 3 4" xfId="784" xr:uid="{00000000-0005-0000-0000-0000A1070000}"/>
    <cellStyle name="Normal 6 3 3 4 2" xfId="785" xr:uid="{00000000-0005-0000-0000-0000A2070000}"/>
    <cellStyle name="Normal 6 3 3 4 3" xfId="786" xr:uid="{00000000-0005-0000-0000-0000A3070000}"/>
    <cellStyle name="Normal 6 3 3 4 3 2" xfId="787" xr:uid="{00000000-0005-0000-0000-0000A4070000}"/>
    <cellStyle name="Normal 6 3 3 4 3 2 2" xfId="2563" xr:uid="{00000000-0005-0000-0000-0000C0060000}"/>
    <cellStyle name="Normal 6 3 3 4 3 2 3" xfId="2564" xr:uid="{00000000-0005-0000-0000-0000C1060000}"/>
    <cellStyle name="Normal 6 3 3 4 3 2 3 2" xfId="3031" xr:uid="{00000000-0005-0000-0000-0000C2060000}"/>
    <cellStyle name="Normal 6 3 3 4 3 2 3 3" xfId="4072" xr:uid="{00000000-0005-0000-0000-000024060000}"/>
    <cellStyle name="Normal 6 3 3 4 3 3" xfId="1563" xr:uid="{00000000-0005-0000-0000-0000A5070000}"/>
    <cellStyle name="Normal 6 3 3 4 3 4" xfId="1768" xr:uid="{00000000-0005-0000-0000-0000A6070000}"/>
    <cellStyle name="Normal 6 3 3 4 3 4 2" xfId="2406" xr:uid="{00000000-0005-0000-0000-0000A7070000}"/>
    <cellStyle name="Normal 6 3 3 4 3 5" xfId="3140" xr:uid="{00000000-0005-0000-0000-0000C8020000}"/>
    <cellStyle name="Normal 6 3 3 4 4" xfId="1767" xr:uid="{00000000-0005-0000-0000-0000A8070000}"/>
    <cellStyle name="Normal 6 3 3 4 4 2" xfId="2367" xr:uid="{00000000-0005-0000-0000-0000A9070000}"/>
    <cellStyle name="Normal 6 3 3 4 4 3" xfId="4073" xr:uid="{00000000-0005-0000-0000-000027060000}"/>
    <cellStyle name="Normal 6 3 3 4 5" xfId="3139" xr:uid="{00000000-0005-0000-0000-0000C6020000}"/>
    <cellStyle name="Normal 6 3 3 5" xfId="3079" xr:uid="{00000000-0005-0000-0000-0000B9020000}"/>
    <cellStyle name="Normal 6 3 4" xfId="788" xr:uid="{00000000-0005-0000-0000-0000AA070000}"/>
    <cellStyle name="Normal 6 3 4 2" xfId="789" xr:uid="{00000000-0005-0000-0000-0000AB070000}"/>
    <cellStyle name="Normal 6 3 4 3" xfId="790" xr:uid="{00000000-0005-0000-0000-0000AC070000}"/>
    <cellStyle name="Normal 6 3 4 3 2" xfId="791" xr:uid="{00000000-0005-0000-0000-0000AD070000}"/>
    <cellStyle name="Normal 6 3 4 3 2 2" xfId="2565" xr:uid="{00000000-0005-0000-0000-0000CA060000}"/>
    <cellStyle name="Normal 6 3 4 3 2 3" xfId="2566" xr:uid="{00000000-0005-0000-0000-0000CB060000}"/>
    <cellStyle name="Normal 6 3 4 3 2 3 2" xfId="3032" xr:uid="{00000000-0005-0000-0000-0000CC060000}"/>
    <cellStyle name="Normal 6 3 4 3 2 3 3" xfId="4074" xr:uid="{00000000-0005-0000-0000-00002E060000}"/>
    <cellStyle name="Normal 6 3 4 3 3" xfId="1564" xr:uid="{00000000-0005-0000-0000-0000AE070000}"/>
    <cellStyle name="Normal 6 3 4 3 4" xfId="1770" xr:uid="{00000000-0005-0000-0000-0000AF070000}"/>
    <cellStyle name="Normal 6 3 4 3 4 2" xfId="2384" xr:uid="{00000000-0005-0000-0000-0000B0070000}"/>
    <cellStyle name="Normal 6 3 4 3 5" xfId="3142" xr:uid="{00000000-0005-0000-0000-0000CC020000}"/>
    <cellStyle name="Normal 6 3 4 4" xfId="1769" xr:uid="{00000000-0005-0000-0000-0000B1070000}"/>
    <cellStyle name="Normal 6 3 4 4 2" xfId="2392" xr:uid="{00000000-0005-0000-0000-0000B2070000}"/>
    <cellStyle name="Normal 6 3 4 5" xfId="3141" xr:uid="{00000000-0005-0000-0000-0000CA020000}"/>
    <cellStyle name="Normal 6 4" xfId="792" xr:uid="{00000000-0005-0000-0000-0000B3070000}"/>
    <cellStyle name="Normal 6 5" xfId="793" xr:uid="{00000000-0005-0000-0000-0000B4070000}"/>
    <cellStyle name="Normal 6 5 2" xfId="794" xr:uid="{00000000-0005-0000-0000-0000B5070000}"/>
    <cellStyle name="Normal 6 5 3" xfId="795" xr:uid="{00000000-0005-0000-0000-0000B6070000}"/>
    <cellStyle name="Normal 6 5 3 2" xfId="796" xr:uid="{00000000-0005-0000-0000-0000B7070000}"/>
    <cellStyle name="Normal 6 5 3 2 2" xfId="797" xr:uid="{00000000-0005-0000-0000-0000B8070000}"/>
    <cellStyle name="Normal 6 5 3 2 3" xfId="798" xr:uid="{00000000-0005-0000-0000-0000B9070000}"/>
    <cellStyle name="Normal 6 5 3 2 3 2" xfId="799" xr:uid="{00000000-0005-0000-0000-0000BA070000}"/>
    <cellStyle name="Normal 6 5 3 2 3 2 2" xfId="2567" xr:uid="{00000000-0005-0000-0000-0000D6060000}"/>
    <cellStyle name="Normal 6 5 3 2 3 2 3" xfId="2568" xr:uid="{00000000-0005-0000-0000-0000D7060000}"/>
    <cellStyle name="Normal 6 5 3 2 3 2 3 2" xfId="3033" xr:uid="{00000000-0005-0000-0000-0000D8060000}"/>
    <cellStyle name="Normal 6 5 3 2 3 2 3 3" xfId="4075" xr:uid="{00000000-0005-0000-0000-00003A060000}"/>
    <cellStyle name="Normal 6 5 3 2 3 3" xfId="1565" xr:uid="{00000000-0005-0000-0000-0000BB070000}"/>
    <cellStyle name="Normal 6 5 3 2 3 4" xfId="1772" xr:uid="{00000000-0005-0000-0000-0000BC070000}"/>
    <cellStyle name="Normal 6 5 3 2 3 4 2" xfId="2362" xr:uid="{00000000-0005-0000-0000-0000BD070000}"/>
    <cellStyle name="Normal 6 5 3 2 3 5" xfId="3145" xr:uid="{00000000-0005-0000-0000-0000D4020000}"/>
    <cellStyle name="Normal 6 5 3 2 4" xfId="1771" xr:uid="{00000000-0005-0000-0000-0000BE070000}"/>
    <cellStyle name="Normal 6 5 3 2 4 2" xfId="2361" xr:uid="{00000000-0005-0000-0000-0000BF070000}"/>
    <cellStyle name="Normal 6 5 3 2 5" xfId="3144" xr:uid="{00000000-0005-0000-0000-0000D2020000}"/>
    <cellStyle name="Normal 6 5 3 3" xfId="800" xr:uid="{00000000-0005-0000-0000-0000C0070000}"/>
    <cellStyle name="Normal 6 5 3 4" xfId="801" xr:uid="{00000000-0005-0000-0000-0000C1070000}"/>
    <cellStyle name="Normal 6 5 3 4 2" xfId="802" xr:uid="{00000000-0005-0000-0000-0000C2070000}"/>
    <cellStyle name="Normal 6 5 3 4 2 2" xfId="803" xr:uid="{00000000-0005-0000-0000-0000C3070000}"/>
    <cellStyle name="Normal 6 5 3 4 2 2 2" xfId="2569" xr:uid="{00000000-0005-0000-0000-0000DF060000}"/>
    <cellStyle name="Normal 6 5 3 4 2 2 2 2" xfId="3034" xr:uid="{00000000-0005-0000-0000-0000E0060000}"/>
    <cellStyle name="Normal 6 5 3 4 2 2 2 3" xfId="4076" xr:uid="{00000000-0005-0000-0000-000041060000}"/>
    <cellStyle name="Normal 6 5 3 4 2 2 3" xfId="3035" xr:uid="{00000000-0005-0000-0000-0000E1060000}"/>
    <cellStyle name="Normal 6 5 3 4 2 3" xfId="804" xr:uid="{00000000-0005-0000-0000-0000C4070000}"/>
    <cellStyle name="Normal 6 5 3 4 2 3 2" xfId="805" xr:uid="{00000000-0005-0000-0000-0000C5070000}"/>
    <cellStyle name="Normal 6 5 3 4 2 3 3" xfId="2570" xr:uid="{00000000-0005-0000-0000-0000E4060000}"/>
    <cellStyle name="Normal 6 5 3 4 2 3 4" xfId="3147" xr:uid="{00000000-0005-0000-0000-0000DA020000}"/>
    <cellStyle name="Normal 6 5 3 4 3" xfId="1566" xr:uid="{00000000-0005-0000-0000-0000C6070000}"/>
    <cellStyle name="Normal 6 5 3 4 4" xfId="1773" xr:uid="{00000000-0005-0000-0000-0000C7070000}"/>
    <cellStyle name="Normal 6 5 3 4 4 2" xfId="2394" xr:uid="{00000000-0005-0000-0000-0000C8070000}"/>
    <cellStyle name="Normal 6 5 3 4 5" xfId="3146" xr:uid="{00000000-0005-0000-0000-0000D7020000}"/>
    <cellStyle name="Normal 6 5 3 5" xfId="2571" xr:uid="{00000000-0005-0000-0000-0000E6060000}"/>
    <cellStyle name="Normal 6 5 3 5 2" xfId="2572" xr:uid="{00000000-0005-0000-0000-0000E7060000}"/>
    <cellStyle name="Normal 6 5 3 5 3" xfId="4077" xr:uid="{00000000-0005-0000-0000-000048060000}"/>
    <cellStyle name="Normal 6 5 4" xfId="806" xr:uid="{00000000-0005-0000-0000-0000C9070000}"/>
    <cellStyle name="Normal 6 5 4 2" xfId="807" xr:uid="{00000000-0005-0000-0000-0000CA070000}"/>
    <cellStyle name="Normal 6 5 4 3" xfId="808" xr:uid="{00000000-0005-0000-0000-0000CB070000}"/>
    <cellStyle name="Normal 6 5 4 3 2" xfId="809" xr:uid="{00000000-0005-0000-0000-0000CC070000}"/>
    <cellStyle name="Normal 6 5 4 3 2 2" xfId="2573" xr:uid="{00000000-0005-0000-0000-0000EC060000}"/>
    <cellStyle name="Normal 6 5 4 3 2 3" xfId="2574" xr:uid="{00000000-0005-0000-0000-0000ED060000}"/>
    <cellStyle name="Normal 6 5 4 3 2 3 2" xfId="3036" xr:uid="{00000000-0005-0000-0000-0000EE060000}"/>
    <cellStyle name="Normal 6 5 4 3 2 3 3" xfId="4078" xr:uid="{00000000-0005-0000-0000-00004F060000}"/>
    <cellStyle name="Normal 6 5 4 3 3" xfId="1567" xr:uid="{00000000-0005-0000-0000-0000CD070000}"/>
    <cellStyle name="Normal 6 5 4 3 4" xfId="1775" xr:uid="{00000000-0005-0000-0000-0000CE070000}"/>
    <cellStyle name="Normal 6 5 4 3 4 2" xfId="2404" xr:uid="{00000000-0005-0000-0000-0000CF070000}"/>
    <cellStyle name="Normal 6 5 4 3 5" xfId="3149" xr:uid="{00000000-0005-0000-0000-0000DE020000}"/>
    <cellStyle name="Normal 6 5 4 4" xfId="1774" xr:uid="{00000000-0005-0000-0000-0000D0070000}"/>
    <cellStyle name="Normal 6 5 4 4 2" xfId="2364" xr:uid="{00000000-0005-0000-0000-0000D1070000}"/>
    <cellStyle name="Normal 6 5 4 4 3" xfId="4079" xr:uid="{00000000-0005-0000-0000-000052060000}"/>
    <cellStyle name="Normal 6 5 4 5" xfId="3148" xr:uid="{00000000-0005-0000-0000-0000DC020000}"/>
    <cellStyle name="Normal 6 5 5" xfId="3080" xr:uid="{00000000-0005-0000-0000-0000CF020000}"/>
    <cellStyle name="Normal 6 6" xfId="810" xr:uid="{00000000-0005-0000-0000-0000D2070000}"/>
    <cellStyle name="Normal 6 6 2" xfId="811" xr:uid="{00000000-0005-0000-0000-0000D3070000}"/>
    <cellStyle name="Normal 6 6 3" xfId="812" xr:uid="{00000000-0005-0000-0000-0000D4070000}"/>
    <cellStyle name="Normal 6 6 3 2" xfId="813" xr:uid="{00000000-0005-0000-0000-0000D5070000}"/>
    <cellStyle name="Normal 6 6 3 3" xfId="814" xr:uid="{00000000-0005-0000-0000-0000D6070000}"/>
    <cellStyle name="Normal 6 6 3 3 2" xfId="815" xr:uid="{00000000-0005-0000-0000-0000D7070000}"/>
    <cellStyle name="Normal 6 6 3 3 3" xfId="2575" xr:uid="{00000000-0005-0000-0000-0000F8060000}"/>
    <cellStyle name="Normal 6 6 3 3 4" xfId="3151" xr:uid="{00000000-0005-0000-0000-0000E4020000}"/>
    <cellStyle name="Normal 6 6 3 4" xfId="2576" xr:uid="{00000000-0005-0000-0000-0000F9060000}"/>
    <cellStyle name="Normal 6 6 3 4 2" xfId="2577" xr:uid="{00000000-0005-0000-0000-0000FA060000}"/>
    <cellStyle name="Normal 6 6 3 4 3" xfId="4080" xr:uid="{00000000-0005-0000-0000-00005A060000}"/>
    <cellStyle name="Normal 6 6 4" xfId="816" xr:uid="{00000000-0005-0000-0000-0000D8070000}"/>
    <cellStyle name="Normal 6 6 4 2" xfId="817" xr:uid="{00000000-0005-0000-0000-0000D9070000}"/>
    <cellStyle name="Normal 6 6 4 2 2" xfId="2578" xr:uid="{00000000-0005-0000-0000-0000FD060000}"/>
    <cellStyle name="Normal 6 6 4 2 3" xfId="2579" xr:uid="{00000000-0005-0000-0000-0000FE060000}"/>
    <cellStyle name="Normal 6 6 4 2 3 2" xfId="3037" xr:uid="{00000000-0005-0000-0000-0000FF060000}"/>
    <cellStyle name="Normal 6 6 4 2 3 3" xfId="4081" xr:uid="{00000000-0005-0000-0000-00005F060000}"/>
    <cellStyle name="Normal 6 6 4 3" xfId="1569" xr:uid="{00000000-0005-0000-0000-0000DA070000}"/>
    <cellStyle name="Normal 6 6 4 4" xfId="1777" xr:uid="{00000000-0005-0000-0000-0000DB070000}"/>
    <cellStyle name="Normal 6 6 4 4 2" xfId="2379" xr:uid="{00000000-0005-0000-0000-0000DC070000}"/>
    <cellStyle name="Normal 6 6 4 5" xfId="3152" xr:uid="{00000000-0005-0000-0000-0000E6020000}"/>
    <cellStyle name="Normal 6 6 5" xfId="818" xr:uid="{00000000-0005-0000-0000-0000DD070000}"/>
    <cellStyle name="Normal 6 6 6" xfId="1568" xr:uid="{00000000-0005-0000-0000-0000DE070000}"/>
    <cellStyle name="Normal 6 6 6 2" xfId="2580" xr:uid="{00000000-0005-0000-0000-000003070000}"/>
    <cellStyle name="Normal 6 6 6 3" xfId="2581" xr:uid="{00000000-0005-0000-0000-000004070000}"/>
    <cellStyle name="Normal 6 6 6 4" xfId="3162" xr:uid="{00000000-0005-0000-0000-0000E9020000}"/>
    <cellStyle name="Normal 6 6 7" xfId="1776" xr:uid="{00000000-0005-0000-0000-0000DF070000}"/>
    <cellStyle name="Normal 6 6 7 2" xfId="2357" xr:uid="{00000000-0005-0000-0000-0000E0070000}"/>
    <cellStyle name="Normal 6 6 7 3" xfId="4082" xr:uid="{00000000-0005-0000-0000-000066060000}"/>
    <cellStyle name="Normal 6 6 8" xfId="3150" xr:uid="{00000000-0005-0000-0000-0000E0020000}"/>
    <cellStyle name="Normal 7" xfId="819" xr:uid="{00000000-0005-0000-0000-0000E1070000}"/>
    <cellStyle name="Normal 7 10" xfId="820" xr:uid="{00000000-0005-0000-0000-0000E2070000}"/>
    <cellStyle name="Normal 7 10 2" xfId="821" xr:uid="{00000000-0005-0000-0000-0000E3070000}"/>
    <cellStyle name="Normal 7 10 2 2" xfId="1326" xr:uid="{00000000-0005-0000-0000-0000E4070000}"/>
    <cellStyle name="Normal 7 10 2 3" xfId="3711" xr:uid="{00000000-0005-0000-0000-0000DA070000}"/>
    <cellStyle name="Normal 7 10 3" xfId="1325" xr:uid="{00000000-0005-0000-0000-0000E5070000}"/>
    <cellStyle name="Normal 7 10 4" xfId="1778" xr:uid="{00000000-0005-0000-0000-0000E6070000}"/>
    <cellStyle name="Normal 7 10 5" xfId="3486" xr:uid="{00000000-0005-0000-0000-0000DD070000}"/>
    <cellStyle name="Normal 7 10 6" xfId="3370" xr:uid="{00000000-0005-0000-0000-0000D7070000}"/>
    <cellStyle name="Normal 7 11" xfId="822" xr:uid="{00000000-0005-0000-0000-0000E7070000}"/>
    <cellStyle name="Normal 7 11 2" xfId="823" xr:uid="{00000000-0005-0000-0000-0000E8070000}"/>
    <cellStyle name="Normal 7 11 2 2" xfId="1328" xr:uid="{00000000-0005-0000-0000-0000E9070000}"/>
    <cellStyle name="Normal 7 11 2 3" xfId="3712" xr:uid="{00000000-0005-0000-0000-0000E1070000}"/>
    <cellStyle name="Normal 7 11 3" xfId="1327" xr:uid="{00000000-0005-0000-0000-0000EA070000}"/>
    <cellStyle name="Normal 7 11 4" xfId="1779" xr:uid="{00000000-0005-0000-0000-0000EB070000}"/>
    <cellStyle name="Normal 7 11 5" xfId="3544" xr:uid="{00000000-0005-0000-0000-0000E4070000}"/>
    <cellStyle name="Normal 7 11 6" xfId="3371" xr:uid="{00000000-0005-0000-0000-0000DE070000}"/>
    <cellStyle name="Normal 7 12" xfId="824" xr:uid="{00000000-0005-0000-0000-0000EC070000}"/>
    <cellStyle name="Normal 7 12 2" xfId="825" xr:uid="{00000000-0005-0000-0000-0000ED070000}"/>
    <cellStyle name="Normal 7 12 2 2" xfId="1330" xr:uid="{00000000-0005-0000-0000-0000EE070000}"/>
    <cellStyle name="Normal 7 12 3" xfId="1329" xr:uid="{00000000-0005-0000-0000-0000EF070000}"/>
    <cellStyle name="Normal 7 12 4" xfId="3713" xr:uid="{00000000-0005-0000-0000-0000E9070000}"/>
    <cellStyle name="Normal 7 12 5" xfId="3372" xr:uid="{00000000-0005-0000-0000-0000E5070000}"/>
    <cellStyle name="Normal 7 13" xfId="826" xr:uid="{00000000-0005-0000-0000-0000F0070000}"/>
    <cellStyle name="Normal 7 13 2" xfId="827" xr:uid="{00000000-0005-0000-0000-0000F1070000}"/>
    <cellStyle name="Normal 7 13 2 2" xfId="1332" xr:uid="{00000000-0005-0000-0000-0000F2070000}"/>
    <cellStyle name="Normal 7 13 3" xfId="1331" xr:uid="{00000000-0005-0000-0000-0000F3070000}"/>
    <cellStyle name="Normal 7 13 4" xfId="3373" xr:uid="{00000000-0005-0000-0000-0000EA070000}"/>
    <cellStyle name="Normal 7 14" xfId="2233" xr:uid="{00000000-0005-0000-0000-0000F4070000}"/>
    <cellStyle name="Normal 7 15" xfId="3410" xr:uid="{00000000-0005-0000-0000-0000EF070000}"/>
    <cellStyle name="Normal 7 16" xfId="3167" xr:uid="{00000000-0005-0000-0000-0000D6070000}"/>
    <cellStyle name="Normal 7 2" xfId="828" xr:uid="{00000000-0005-0000-0000-0000F5070000}"/>
    <cellStyle name="Normal 7 2 2" xfId="829" xr:uid="{00000000-0005-0000-0000-0000F6070000}"/>
    <cellStyle name="Normal 7 3" xfId="830" xr:uid="{00000000-0005-0000-0000-0000F7070000}"/>
    <cellStyle name="Normal 7 3 2" xfId="831" xr:uid="{00000000-0005-0000-0000-0000F8070000}"/>
    <cellStyle name="Normal 7 3 3" xfId="832" xr:uid="{00000000-0005-0000-0000-0000F9070000}"/>
    <cellStyle name="Normal 7 3 3 2" xfId="833" xr:uid="{00000000-0005-0000-0000-0000FA070000}"/>
    <cellStyle name="Normal 7 3 3 2 2" xfId="834" xr:uid="{00000000-0005-0000-0000-0000FB070000}"/>
    <cellStyle name="Normal 7 3 3 2 3" xfId="835" xr:uid="{00000000-0005-0000-0000-0000FC070000}"/>
    <cellStyle name="Normal 7 3 3 2 3 2" xfId="836" xr:uid="{00000000-0005-0000-0000-0000FD070000}"/>
    <cellStyle name="Normal 7 3 3 2 3 2 2" xfId="2582" xr:uid="{00000000-0005-0000-0000-000022070000}"/>
    <cellStyle name="Normal 7 3 3 2 3 2 3" xfId="2583" xr:uid="{00000000-0005-0000-0000-000023070000}"/>
    <cellStyle name="Normal 7 3 3 2 3 2 3 2" xfId="3038" xr:uid="{00000000-0005-0000-0000-000024070000}"/>
    <cellStyle name="Normal 7 3 3 2 3 2 3 3" xfId="4083" xr:uid="{00000000-0005-0000-0000-000084060000}"/>
    <cellStyle name="Normal 7 3 3 2 3 3" xfId="1570" xr:uid="{00000000-0005-0000-0000-0000FE070000}"/>
    <cellStyle name="Normal 7 3 3 2 3 4" xfId="1781" xr:uid="{00000000-0005-0000-0000-0000FF070000}"/>
    <cellStyle name="Normal 7 3 3 2 3 4 2" xfId="2359" xr:uid="{00000000-0005-0000-0000-000000080000}"/>
    <cellStyle name="Normal 7 3 3 2 3 5" xfId="3154" xr:uid="{00000000-0005-0000-0000-0000F7020000}"/>
    <cellStyle name="Normal 7 3 3 2 4" xfId="1780" xr:uid="{00000000-0005-0000-0000-000001080000}"/>
    <cellStyle name="Normal 7 3 3 2 4 2" xfId="2395" xr:uid="{00000000-0005-0000-0000-000002080000}"/>
    <cellStyle name="Normal 7 3 3 2 5" xfId="3153" xr:uid="{00000000-0005-0000-0000-0000F5020000}"/>
    <cellStyle name="Normal 7 3 3 3" xfId="837" xr:uid="{00000000-0005-0000-0000-000003080000}"/>
    <cellStyle name="Normal 7 3 3 4" xfId="838" xr:uid="{00000000-0005-0000-0000-000004080000}"/>
    <cellStyle name="Normal 7 3 3 4 2" xfId="839" xr:uid="{00000000-0005-0000-0000-000005080000}"/>
    <cellStyle name="Normal 7 3 3 4 2 2" xfId="840" xr:uid="{00000000-0005-0000-0000-000006080000}"/>
    <cellStyle name="Normal 7 3 3 4 2 2 2" xfId="2584" xr:uid="{00000000-0005-0000-0000-00002B070000}"/>
    <cellStyle name="Normal 7 3 3 4 2 2 2 2" xfId="3039" xr:uid="{00000000-0005-0000-0000-00002C070000}"/>
    <cellStyle name="Normal 7 3 3 4 2 2 2 3" xfId="4084" xr:uid="{00000000-0005-0000-0000-00008B060000}"/>
    <cellStyle name="Normal 7 3 3 4 2 2 3" xfId="3040" xr:uid="{00000000-0005-0000-0000-00002D070000}"/>
    <cellStyle name="Normal 7 3 3 4 2 3" xfId="841" xr:uid="{00000000-0005-0000-0000-000007080000}"/>
    <cellStyle name="Normal 7 3 3 4 2 3 2" xfId="842" xr:uid="{00000000-0005-0000-0000-000008080000}"/>
    <cellStyle name="Normal 7 3 3 4 2 3 3" xfId="2585" xr:uid="{00000000-0005-0000-0000-000030070000}"/>
    <cellStyle name="Normal 7 3 3 4 2 3 4" xfId="3156" xr:uid="{00000000-0005-0000-0000-0000FD020000}"/>
    <cellStyle name="Normal 7 3 3 4 3" xfId="1571" xr:uid="{00000000-0005-0000-0000-000009080000}"/>
    <cellStyle name="Normal 7 3 3 4 4" xfId="1782" xr:uid="{00000000-0005-0000-0000-00000A080000}"/>
    <cellStyle name="Normal 7 3 3 4 4 2" xfId="2385" xr:uid="{00000000-0005-0000-0000-00000B080000}"/>
    <cellStyle name="Normal 7 3 3 4 5" xfId="3155" xr:uid="{00000000-0005-0000-0000-0000FA020000}"/>
    <cellStyle name="Normal 7 3 3 5" xfId="2586" xr:uid="{00000000-0005-0000-0000-000032070000}"/>
    <cellStyle name="Normal 7 3 3 5 2" xfId="2587" xr:uid="{00000000-0005-0000-0000-000033070000}"/>
    <cellStyle name="Normal 7 3 3 5 3" xfId="4085" xr:uid="{00000000-0005-0000-0000-000092060000}"/>
    <cellStyle name="Normal 7 3 4" xfId="843" xr:uid="{00000000-0005-0000-0000-00000C080000}"/>
    <cellStyle name="Normal 7 3 4 2" xfId="844" xr:uid="{00000000-0005-0000-0000-00000D080000}"/>
    <cellStyle name="Normal 7 3 4 3" xfId="845" xr:uid="{00000000-0005-0000-0000-00000E080000}"/>
    <cellStyle name="Normal 7 3 4 3 2" xfId="846" xr:uid="{00000000-0005-0000-0000-00000F080000}"/>
    <cellStyle name="Normal 7 3 4 3 2 2" xfId="2588" xr:uid="{00000000-0005-0000-0000-000038070000}"/>
    <cellStyle name="Normal 7 3 4 3 2 3" xfId="2589" xr:uid="{00000000-0005-0000-0000-000039070000}"/>
    <cellStyle name="Normal 7 3 4 3 2 3 2" xfId="3041" xr:uid="{00000000-0005-0000-0000-00003A070000}"/>
    <cellStyle name="Normal 7 3 4 3 2 3 3" xfId="4086" xr:uid="{00000000-0005-0000-0000-000099060000}"/>
    <cellStyle name="Normal 7 3 4 3 3" xfId="1572" xr:uid="{00000000-0005-0000-0000-000010080000}"/>
    <cellStyle name="Normal 7 3 4 3 4" xfId="1784" xr:uid="{00000000-0005-0000-0000-000011080000}"/>
    <cellStyle name="Normal 7 3 4 3 4 2" xfId="2403" xr:uid="{00000000-0005-0000-0000-000012080000}"/>
    <cellStyle name="Normal 7 3 4 3 5" xfId="3158" xr:uid="{00000000-0005-0000-0000-000001030000}"/>
    <cellStyle name="Normal 7 3 4 4" xfId="1783" xr:uid="{00000000-0005-0000-0000-000013080000}"/>
    <cellStyle name="Normal 7 3 4 4 2" xfId="2380" xr:uid="{00000000-0005-0000-0000-000014080000}"/>
    <cellStyle name="Normal 7 3 4 4 3" xfId="4087" xr:uid="{00000000-0005-0000-0000-00009C060000}"/>
    <cellStyle name="Normal 7 3 4 5" xfId="3157" xr:uid="{00000000-0005-0000-0000-0000FF020000}"/>
    <cellStyle name="Normal 7 3 5" xfId="3081" xr:uid="{00000000-0005-0000-0000-0000F2020000}"/>
    <cellStyle name="Normal 7 4" xfId="847" xr:uid="{00000000-0005-0000-0000-000015080000}"/>
    <cellStyle name="Normal 7 4 10" xfId="848" xr:uid="{00000000-0005-0000-0000-000016080000}"/>
    <cellStyle name="Normal 7 4 10 2" xfId="849" xr:uid="{00000000-0005-0000-0000-000017080000}"/>
    <cellStyle name="Normal 7 4 10 2 2" xfId="1335" xr:uid="{00000000-0005-0000-0000-000018080000}"/>
    <cellStyle name="Normal 7 4 10 3" xfId="1334" xr:uid="{00000000-0005-0000-0000-000019080000}"/>
    <cellStyle name="Normal 7 4 10 4" xfId="3374" xr:uid="{00000000-0005-0000-0000-00000C080000}"/>
    <cellStyle name="Normal 7 4 11" xfId="850" xr:uid="{00000000-0005-0000-0000-00001A080000}"/>
    <cellStyle name="Normal 7 4 11 2" xfId="851" xr:uid="{00000000-0005-0000-0000-00001B080000}"/>
    <cellStyle name="Normal 7 4 11 2 2" xfId="1337" xr:uid="{00000000-0005-0000-0000-00001C080000}"/>
    <cellStyle name="Normal 7 4 11 3" xfId="1336" xr:uid="{00000000-0005-0000-0000-00001D080000}"/>
    <cellStyle name="Normal 7 4 11 4" xfId="3268" xr:uid="{00000000-0005-0000-0000-000010080000}"/>
    <cellStyle name="Normal 7 4 12" xfId="852" xr:uid="{00000000-0005-0000-0000-00001E080000}"/>
    <cellStyle name="Normal 7 4 12 2" xfId="1338" xr:uid="{00000000-0005-0000-0000-00001F080000}"/>
    <cellStyle name="Normal 7 4 13" xfId="1333" xr:uid="{00000000-0005-0000-0000-000020080000}"/>
    <cellStyle name="Normal 7 4 14" xfId="3411" xr:uid="{00000000-0005-0000-0000-000016080000}"/>
    <cellStyle name="Normal 7 4 15" xfId="3168" xr:uid="{00000000-0005-0000-0000-00000B080000}"/>
    <cellStyle name="Normal 7 4 2" xfId="853" xr:uid="{00000000-0005-0000-0000-000021080000}"/>
    <cellStyle name="Normal 7 4 2 10" xfId="1339" xr:uid="{00000000-0005-0000-0000-000022080000}"/>
    <cellStyle name="Normal 7 4 2 10 2" xfId="3857" xr:uid="{00000000-0005-0000-0000-000019080000}"/>
    <cellStyle name="Normal 7 4 2 11" xfId="1785" xr:uid="{00000000-0005-0000-0000-000023080000}"/>
    <cellStyle name="Normal 7 4 2 12" xfId="3420" xr:uid="{00000000-0005-0000-0000-00001B080000}"/>
    <cellStyle name="Normal 7 4 2 13" xfId="3180" xr:uid="{00000000-0005-0000-0000-000017080000}"/>
    <cellStyle name="Normal 7 4 2 2" xfId="854" xr:uid="{00000000-0005-0000-0000-000024080000}"/>
    <cellStyle name="Normal 7 4 2 2 2" xfId="855" xr:uid="{00000000-0005-0000-0000-000025080000}"/>
    <cellStyle name="Normal 7 4 2 2 2 2" xfId="1341" xr:uid="{00000000-0005-0000-0000-000026080000}"/>
    <cellStyle name="Normal 7 4 2 2 2 2 2" xfId="1575" xr:uid="{00000000-0005-0000-0000-000027080000}"/>
    <cellStyle name="Normal 7 4 2 2 2 2 2 2" xfId="2236" xr:uid="{00000000-0005-0000-0000-000028080000}"/>
    <cellStyle name="Normal 7 4 2 2 2 2 3" xfId="2237" xr:uid="{00000000-0005-0000-0000-000029080000}"/>
    <cellStyle name="Normal 7 4 2 2 2 2 4" xfId="2235" xr:uid="{00000000-0005-0000-0000-00002A080000}"/>
    <cellStyle name="Normal 7 4 2 2 2 3" xfId="1574" xr:uid="{00000000-0005-0000-0000-00002B080000}"/>
    <cellStyle name="Normal 7 4 2 2 2 3 2" xfId="2238" xr:uid="{00000000-0005-0000-0000-00002C080000}"/>
    <cellStyle name="Normal 7 4 2 2 2 4" xfId="2239" xr:uid="{00000000-0005-0000-0000-00002D080000}"/>
    <cellStyle name="Normal 7 4 2 2 2 5" xfId="2234" xr:uid="{00000000-0005-0000-0000-00002E080000}"/>
    <cellStyle name="Normal 7 4 2 2 2 6" xfId="3537" xr:uid="{00000000-0005-0000-0000-000027080000}"/>
    <cellStyle name="Normal 7 4 2 2 2 7" xfId="3253" xr:uid="{00000000-0005-0000-0000-00001D080000}"/>
    <cellStyle name="Normal 7 4 2 2 3" xfId="1340" xr:uid="{00000000-0005-0000-0000-00002F080000}"/>
    <cellStyle name="Normal 7 4 2 2 3 2" xfId="1576" xr:uid="{00000000-0005-0000-0000-000030080000}"/>
    <cellStyle name="Normal 7 4 2 2 3 2 2" xfId="2241" xr:uid="{00000000-0005-0000-0000-000031080000}"/>
    <cellStyle name="Normal 7 4 2 2 3 3" xfId="2242" xr:uid="{00000000-0005-0000-0000-000032080000}"/>
    <cellStyle name="Normal 7 4 2 2 3 4" xfId="2240" xr:uid="{00000000-0005-0000-0000-000033080000}"/>
    <cellStyle name="Normal 7 4 2 2 3 5" xfId="3574" xr:uid="{00000000-0005-0000-0000-00002D080000}"/>
    <cellStyle name="Normal 7 4 2 2 3 6" xfId="3376" xr:uid="{00000000-0005-0000-0000-000028080000}"/>
    <cellStyle name="Normal 7 4 2 2 4" xfId="1573" xr:uid="{00000000-0005-0000-0000-000034080000}"/>
    <cellStyle name="Normal 7 4 2 2 4 2" xfId="2243" xr:uid="{00000000-0005-0000-0000-000035080000}"/>
    <cellStyle name="Normal 7 4 2 2 4 3" xfId="3715" xr:uid="{00000000-0005-0000-0000-000030080000}"/>
    <cellStyle name="Normal 7 4 2 2 5" xfId="2244" xr:uid="{00000000-0005-0000-0000-000036080000}"/>
    <cellStyle name="Normal 7 4 2 2 6" xfId="1786" xr:uid="{00000000-0005-0000-0000-000037080000}"/>
    <cellStyle name="Normal 7 4 2 2 7" xfId="3479" xr:uid="{00000000-0005-0000-0000-000033080000}"/>
    <cellStyle name="Normal 7 4 2 2 8" xfId="3202" xr:uid="{00000000-0005-0000-0000-00001C080000}"/>
    <cellStyle name="Normal 7 4 2 3" xfId="856" xr:uid="{00000000-0005-0000-0000-000038080000}"/>
    <cellStyle name="Normal 7 4 2 3 2" xfId="857" xr:uid="{00000000-0005-0000-0000-000039080000}"/>
    <cellStyle name="Normal 7 4 2 3 2 2" xfId="1343" xr:uid="{00000000-0005-0000-0000-00003A080000}"/>
    <cellStyle name="Normal 7 4 2 3 2 2 2" xfId="2246" xr:uid="{00000000-0005-0000-0000-00003B080000}"/>
    <cellStyle name="Normal 7 4 2 3 2 3" xfId="2247" xr:uid="{00000000-0005-0000-0000-00003C080000}"/>
    <cellStyle name="Normal 7 4 2 3 2 4" xfId="2245" xr:uid="{00000000-0005-0000-0000-00003D080000}"/>
    <cellStyle name="Normal 7 4 2 3 2 5" xfId="3516" xr:uid="{00000000-0005-0000-0000-00003A080000}"/>
    <cellStyle name="Normal 7 4 2 3 2 6" xfId="3377" xr:uid="{00000000-0005-0000-0000-000035080000}"/>
    <cellStyle name="Normal 7 4 2 3 3" xfId="1342" xr:uid="{00000000-0005-0000-0000-00003E080000}"/>
    <cellStyle name="Normal 7 4 2 3 3 2" xfId="1578" xr:uid="{00000000-0005-0000-0000-00003F080000}"/>
    <cellStyle name="Normal 7 4 2 3 3 2 2" xfId="2249" xr:uid="{00000000-0005-0000-0000-000040080000}"/>
    <cellStyle name="Normal 7 4 2 3 3 3" xfId="2250" xr:uid="{00000000-0005-0000-0000-000041080000}"/>
    <cellStyle name="Normal 7 4 2 3 3 4" xfId="2248" xr:uid="{00000000-0005-0000-0000-000042080000}"/>
    <cellStyle name="Normal 7 4 2 3 3 5" xfId="3604" xr:uid="{00000000-0005-0000-0000-000040080000}"/>
    <cellStyle name="Normal 7 4 2 3 4" xfId="1577" xr:uid="{00000000-0005-0000-0000-000043080000}"/>
    <cellStyle name="Normal 7 4 2 3 4 2" xfId="2251" xr:uid="{00000000-0005-0000-0000-000044080000}"/>
    <cellStyle name="Normal 7 4 2 3 5" xfId="2252" xr:uid="{00000000-0005-0000-0000-000045080000}"/>
    <cellStyle name="Normal 7 4 2 3 6" xfId="1787" xr:uid="{00000000-0005-0000-0000-000046080000}"/>
    <cellStyle name="Normal 7 4 2 3 7" xfId="3456" xr:uid="{00000000-0005-0000-0000-000045080000}"/>
    <cellStyle name="Normal 7 4 2 3 8" xfId="3235" xr:uid="{00000000-0005-0000-0000-000034080000}"/>
    <cellStyle name="Normal 7 4 2 4" xfId="858" xr:uid="{00000000-0005-0000-0000-000047080000}"/>
    <cellStyle name="Normal 7 4 2 4 2" xfId="859" xr:uid="{00000000-0005-0000-0000-000048080000}"/>
    <cellStyle name="Normal 7 4 2 4 2 2" xfId="1345" xr:uid="{00000000-0005-0000-0000-000049080000}"/>
    <cellStyle name="Normal 7 4 2 4 2 2 2" xfId="2254" xr:uid="{00000000-0005-0000-0000-00004A080000}"/>
    <cellStyle name="Normal 7 4 2 4 2 3" xfId="2255" xr:uid="{00000000-0005-0000-0000-00004B080000}"/>
    <cellStyle name="Normal 7 4 2 4 2 4" xfId="2253" xr:uid="{00000000-0005-0000-0000-00004C080000}"/>
    <cellStyle name="Normal 7 4 2 4 2 5" xfId="3591" xr:uid="{00000000-0005-0000-0000-00004C080000}"/>
    <cellStyle name="Normal 7 4 2 4 2 6" xfId="3378" xr:uid="{00000000-0005-0000-0000-000047080000}"/>
    <cellStyle name="Normal 7 4 2 4 3" xfId="1344" xr:uid="{00000000-0005-0000-0000-00004D080000}"/>
    <cellStyle name="Normal 7 4 2 4 3 2" xfId="2256" xr:uid="{00000000-0005-0000-0000-00004E080000}"/>
    <cellStyle name="Normal 7 4 2 4 3 3" xfId="3716" xr:uid="{00000000-0005-0000-0000-00004F080000}"/>
    <cellStyle name="Normal 7 4 2 4 4" xfId="2257" xr:uid="{00000000-0005-0000-0000-00004F080000}"/>
    <cellStyle name="Normal 7 4 2 4 5" xfId="1788" xr:uid="{00000000-0005-0000-0000-000050080000}"/>
    <cellStyle name="Normal 7 4 2 4 6" xfId="3436" xr:uid="{00000000-0005-0000-0000-000052080000}"/>
    <cellStyle name="Normal 7 4 2 4 7" xfId="3219" xr:uid="{00000000-0005-0000-0000-000046080000}"/>
    <cellStyle name="Normal 7 4 2 5" xfId="860" xr:uid="{00000000-0005-0000-0000-000051080000}"/>
    <cellStyle name="Normal 7 4 2 5 2" xfId="861" xr:uid="{00000000-0005-0000-0000-000052080000}"/>
    <cellStyle name="Normal 7 4 2 5 2 2" xfId="1347" xr:uid="{00000000-0005-0000-0000-000053080000}"/>
    <cellStyle name="Normal 7 4 2 5 2 3" xfId="3717" xr:uid="{00000000-0005-0000-0000-000056080000}"/>
    <cellStyle name="Normal 7 4 2 5 3" xfId="1346" xr:uid="{00000000-0005-0000-0000-000054080000}"/>
    <cellStyle name="Normal 7 4 2 5 4" xfId="1789" xr:uid="{00000000-0005-0000-0000-000055080000}"/>
    <cellStyle name="Normal 7 4 2 5 5" xfId="3496" xr:uid="{00000000-0005-0000-0000-000059080000}"/>
    <cellStyle name="Normal 7 4 2 5 6" xfId="3379" xr:uid="{00000000-0005-0000-0000-000053080000}"/>
    <cellStyle name="Normal 7 4 2 6" xfId="862" xr:uid="{00000000-0005-0000-0000-000056080000}"/>
    <cellStyle name="Normal 7 4 2 6 2" xfId="863" xr:uid="{00000000-0005-0000-0000-000057080000}"/>
    <cellStyle name="Normal 7 4 2 6 2 2" xfId="1349" xr:uid="{00000000-0005-0000-0000-000058080000}"/>
    <cellStyle name="Normal 7 4 2 6 2 3" xfId="3718" xr:uid="{00000000-0005-0000-0000-00005D080000}"/>
    <cellStyle name="Normal 7 4 2 6 3" xfId="1348" xr:uid="{00000000-0005-0000-0000-000059080000}"/>
    <cellStyle name="Normal 7 4 2 6 4" xfId="1790" xr:uid="{00000000-0005-0000-0000-00005A080000}"/>
    <cellStyle name="Normal 7 4 2 6 5" xfId="3557" xr:uid="{00000000-0005-0000-0000-000060080000}"/>
    <cellStyle name="Normal 7 4 2 6 6" xfId="3380" xr:uid="{00000000-0005-0000-0000-00005A080000}"/>
    <cellStyle name="Normal 7 4 2 7" xfId="864" xr:uid="{00000000-0005-0000-0000-00005B080000}"/>
    <cellStyle name="Normal 7 4 2 7 2" xfId="865" xr:uid="{00000000-0005-0000-0000-00005C080000}"/>
    <cellStyle name="Normal 7 4 2 7 2 2" xfId="1351" xr:uid="{00000000-0005-0000-0000-00005D080000}"/>
    <cellStyle name="Normal 7 4 2 7 3" xfId="1350" xr:uid="{00000000-0005-0000-0000-00005E080000}"/>
    <cellStyle name="Normal 7 4 2 7 4" xfId="3381" xr:uid="{00000000-0005-0000-0000-000061080000}"/>
    <cellStyle name="Normal 7 4 2 8" xfId="866" xr:uid="{00000000-0005-0000-0000-00005F080000}"/>
    <cellStyle name="Normal 7 4 2 8 2" xfId="867" xr:uid="{00000000-0005-0000-0000-000060080000}"/>
    <cellStyle name="Normal 7 4 2 8 2 2" xfId="1353" xr:uid="{00000000-0005-0000-0000-000061080000}"/>
    <cellStyle name="Normal 7 4 2 8 3" xfId="1352" xr:uid="{00000000-0005-0000-0000-000062080000}"/>
    <cellStyle name="Normal 7 4 2 8 4" xfId="3382" xr:uid="{00000000-0005-0000-0000-000065080000}"/>
    <cellStyle name="Normal 7 4 2 9" xfId="868" xr:uid="{00000000-0005-0000-0000-000063080000}"/>
    <cellStyle name="Normal 7 4 2 9 2" xfId="1354" xr:uid="{00000000-0005-0000-0000-000064080000}"/>
    <cellStyle name="Normal 7 4 2 9 3" xfId="3714" xr:uid="{00000000-0005-0000-0000-00006B080000}"/>
    <cellStyle name="Normal 7 4 2 9 4" xfId="3375" xr:uid="{00000000-0005-0000-0000-000069080000}"/>
    <cellStyle name="Normal 7 4 3" xfId="869" xr:uid="{00000000-0005-0000-0000-000065080000}"/>
    <cellStyle name="Normal 7 4 3 2" xfId="870" xr:uid="{00000000-0005-0000-0000-000066080000}"/>
    <cellStyle name="Normal 7 4 3 2 2" xfId="871" xr:uid="{00000000-0005-0000-0000-000067080000}"/>
    <cellStyle name="Normal 7 4 3 2 2 2" xfId="1357" xr:uid="{00000000-0005-0000-0000-000068080000}"/>
    <cellStyle name="Normal 7 4 3 2 2 2 2" xfId="2259" xr:uid="{00000000-0005-0000-0000-000069080000}"/>
    <cellStyle name="Normal 7 4 3 2 2 3" xfId="2260" xr:uid="{00000000-0005-0000-0000-00006A080000}"/>
    <cellStyle name="Normal 7 4 3 2 2 4" xfId="2258" xr:uid="{00000000-0005-0000-0000-00006B080000}"/>
    <cellStyle name="Normal 7 4 3 2 2 5" xfId="3609" xr:uid="{00000000-0005-0000-0000-000073080000}"/>
    <cellStyle name="Normal 7 4 3 2 2 6" xfId="3384" xr:uid="{00000000-0005-0000-0000-00006E080000}"/>
    <cellStyle name="Normal 7 4 3 2 3" xfId="1356" xr:uid="{00000000-0005-0000-0000-00006C080000}"/>
    <cellStyle name="Normal 7 4 3 2 3 2" xfId="2261" xr:uid="{00000000-0005-0000-0000-00006D080000}"/>
    <cellStyle name="Normal 7 4 3 2 3 3" xfId="3720" xr:uid="{00000000-0005-0000-0000-000076080000}"/>
    <cellStyle name="Normal 7 4 3 2 4" xfId="2262" xr:uid="{00000000-0005-0000-0000-00006E080000}"/>
    <cellStyle name="Normal 7 4 3 2 5" xfId="1792" xr:uid="{00000000-0005-0000-0000-00006F080000}"/>
    <cellStyle name="Normal 7 4 3 2 6" xfId="3523" xr:uid="{00000000-0005-0000-0000-000079080000}"/>
    <cellStyle name="Normal 7 4 3 2 7" xfId="3240" xr:uid="{00000000-0005-0000-0000-00006D080000}"/>
    <cellStyle name="Normal 7 4 3 3" xfId="872" xr:uid="{00000000-0005-0000-0000-000070080000}"/>
    <cellStyle name="Normal 7 4 3 3 2" xfId="1358" xr:uid="{00000000-0005-0000-0000-000071080000}"/>
    <cellStyle name="Normal 7 4 3 3 2 2" xfId="2264" xr:uid="{00000000-0005-0000-0000-000072080000}"/>
    <cellStyle name="Normal 7 4 3 3 3" xfId="2265" xr:uid="{00000000-0005-0000-0000-000073080000}"/>
    <cellStyle name="Normal 7 4 3 3 4" xfId="2263" xr:uid="{00000000-0005-0000-0000-000074080000}"/>
    <cellStyle name="Normal 7 4 3 3 5" xfId="3562" xr:uid="{00000000-0005-0000-0000-00007F080000}"/>
    <cellStyle name="Normal 7 4 3 3 6" xfId="3383" xr:uid="{00000000-0005-0000-0000-00007A080000}"/>
    <cellStyle name="Normal 7 4 3 4" xfId="1355" xr:uid="{00000000-0005-0000-0000-000075080000}"/>
    <cellStyle name="Normal 7 4 3 4 2" xfId="2266" xr:uid="{00000000-0005-0000-0000-000076080000}"/>
    <cellStyle name="Normal 7 4 3 4 3" xfId="3719" xr:uid="{00000000-0005-0000-0000-000082080000}"/>
    <cellStyle name="Normal 7 4 3 5" xfId="2267" xr:uid="{00000000-0005-0000-0000-000077080000}"/>
    <cellStyle name="Normal 7 4 3 6" xfId="1791" xr:uid="{00000000-0005-0000-0000-000078080000}"/>
    <cellStyle name="Normal 7 4 3 7" xfId="3463" xr:uid="{00000000-0005-0000-0000-000085080000}"/>
    <cellStyle name="Normal 7 4 3 8" xfId="3187" xr:uid="{00000000-0005-0000-0000-00006C080000}"/>
    <cellStyle name="Normal 7 4 4" xfId="873" xr:uid="{00000000-0005-0000-0000-000079080000}"/>
    <cellStyle name="Normal 7 4 4 2" xfId="874" xr:uid="{00000000-0005-0000-0000-00007A080000}"/>
    <cellStyle name="Normal 7 4 4 2 2" xfId="1360" xr:uid="{00000000-0005-0000-0000-00007B080000}"/>
    <cellStyle name="Normal 7 4 4 2 2 2" xfId="1581" xr:uid="{00000000-0005-0000-0000-00007C080000}"/>
    <cellStyle name="Normal 7 4 4 2 2 2 2" xfId="2270" xr:uid="{00000000-0005-0000-0000-00007D080000}"/>
    <cellStyle name="Normal 7 4 4 2 2 3" xfId="2271" xr:uid="{00000000-0005-0000-0000-00007E080000}"/>
    <cellStyle name="Normal 7 4 4 2 2 4" xfId="2269" xr:uid="{00000000-0005-0000-0000-00007F080000}"/>
    <cellStyle name="Normal 7 4 4 2 3" xfId="1580" xr:uid="{00000000-0005-0000-0000-000080080000}"/>
    <cellStyle name="Normal 7 4 4 2 3 2" xfId="2272" xr:uid="{00000000-0005-0000-0000-000081080000}"/>
    <cellStyle name="Normal 7 4 4 2 4" xfId="2273" xr:uid="{00000000-0005-0000-0000-000082080000}"/>
    <cellStyle name="Normal 7 4 4 2 5" xfId="2268" xr:uid="{00000000-0005-0000-0000-000083080000}"/>
    <cellStyle name="Normal 7 4 4 2 6" xfId="3529" xr:uid="{00000000-0005-0000-0000-000091080000}"/>
    <cellStyle name="Normal 7 4 4 2 7" xfId="3246" xr:uid="{00000000-0005-0000-0000-000087080000}"/>
    <cellStyle name="Normal 7 4 4 3" xfId="1359" xr:uid="{00000000-0005-0000-0000-000084080000}"/>
    <cellStyle name="Normal 7 4 4 3 2" xfId="1582" xr:uid="{00000000-0005-0000-0000-000085080000}"/>
    <cellStyle name="Normal 7 4 4 3 2 2" xfId="2275" xr:uid="{00000000-0005-0000-0000-000086080000}"/>
    <cellStyle name="Normal 7 4 4 3 3" xfId="2276" xr:uid="{00000000-0005-0000-0000-000087080000}"/>
    <cellStyle name="Normal 7 4 4 3 4" xfId="2274" xr:uid="{00000000-0005-0000-0000-000088080000}"/>
    <cellStyle name="Normal 7 4 4 3 5" xfId="3568" xr:uid="{00000000-0005-0000-0000-000097080000}"/>
    <cellStyle name="Normal 7 4 4 3 6" xfId="3385" xr:uid="{00000000-0005-0000-0000-000092080000}"/>
    <cellStyle name="Normal 7 4 4 4" xfId="1579" xr:uid="{00000000-0005-0000-0000-000089080000}"/>
    <cellStyle name="Normal 7 4 4 4 2" xfId="2277" xr:uid="{00000000-0005-0000-0000-00008A080000}"/>
    <cellStyle name="Normal 7 4 4 4 3" xfId="3721" xr:uid="{00000000-0005-0000-0000-00009A080000}"/>
    <cellStyle name="Normal 7 4 4 5" xfId="2278" xr:uid="{00000000-0005-0000-0000-00008B080000}"/>
    <cellStyle name="Normal 7 4 4 6" xfId="1793" xr:uid="{00000000-0005-0000-0000-00008C080000}"/>
    <cellStyle name="Normal 7 4 4 7" xfId="3470" xr:uid="{00000000-0005-0000-0000-00009D080000}"/>
    <cellStyle name="Normal 7 4 4 8" xfId="3193" xr:uid="{00000000-0005-0000-0000-000086080000}"/>
    <cellStyle name="Normal 7 4 5" xfId="875" xr:uid="{00000000-0005-0000-0000-00008D080000}"/>
    <cellStyle name="Normal 7 4 5 2" xfId="876" xr:uid="{00000000-0005-0000-0000-00008E080000}"/>
    <cellStyle name="Normal 7 4 5 2 2" xfId="1362" xr:uid="{00000000-0005-0000-0000-00008F080000}"/>
    <cellStyle name="Normal 7 4 5 2 2 2" xfId="2280" xr:uid="{00000000-0005-0000-0000-000090080000}"/>
    <cellStyle name="Normal 7 4 5 2 3" xfId="2281" xr:uid="{00000000-0005-0000-0000-000091080000}"/>
    <cellStyle name="Normal 7 4 5 2 4" xfId="2279" xr:uid="{00000000-0005-0000-0000-000092080000}"/>
    <cellStyle name="Normal 7 4 5 2 5" xfId="3504" xr:uid="{00000000-0005-0000-0000-0000A4080000}"/>
    <cellStyle name="Normal 7 4 5 2 6" xfId="3386" xr:uid="{00000000-0005-0000-0000-00009F080000}"/>
    <cellStyle name="Normal 7 4 5 3" xfId="1361" xr:uid="{00000000-0005-0000-0000-000093080000}"/>
    <cellStyle name="Normal 7 4 5 3 2" xfId="1584" xr:uid="{00000000-0005-0000-0000-000094080000}"/>
    <cellStyle name="Normal 7 4 5 3 2 2" xfId="2283" xr:uid="{00000000-0005-0000-0000-000095080000}"/>
    <cellStyle name="Normal 7 4 5 3 3" xfId="2284" xr:uid="{00000000-0005-0000-0000-000096080000}"/>
    <cellStyle name="Normal 7 4 5 3 4" xfId="2282" xr:uid="{00000000-0005-0000-0000-000097080000}"/>
    <cellStyle name="Normal 7 4 5 3 5" xfId="3598" xr:uid="{00000000-0005-0000-0000-0000AA080000}"/>
    <cellStyle name="Normal 7 4 5 4" xfId="1583" xr:uid="{00000000-0005-0000-0000-000098080000}"/>
    <cellStyle name="Normal 7 4 5 4 2" xfId="2285" xr:uid="{00000000-0005-0000-0000-000099080000}"/>
    <cellStyle name="Normal 7 4 5 5" xfId="2286" xr:uid="{00000000-0005-0000-0000-00009A080000}"/>
    <cellStyle name="Normal 7 4 5 6" xfId="1794" xr:uid="{00000000-0005-0000-0000-00009B080000}"/>
    <cellStyle name="Normal 7 4 5 7" xfId="3444" xr:uid="{00000000-0005-0000-0000-0000AF080000}"/>
    <cellStyle name="Normal 7 4 5 8" xfId="3226" xr:uid="{00000000-0005-0000-0000-00009E080000}"/>
    <cellStyle name="Normal 7 4 6" xfId="877" xr:uid="{00000000-0005-0000-0000-00009C080000}"/>
    <cellStyle name="Normal 7 4 6 2" xfId="878" xr:uid="{00000000-0005-0000-0000-00009D080000}"/>
    <cellStyle name="Normal 7 4 6 2 2" xfId="1364" xr:uid="{00000000-0005-0000-0000-00009E080000}"/>
    <cellStyle name="Normal 7 4 6 2 2 2" xfId="2288" xr:uid="{00000000-0005-0000-0000-00009F080000}"/>
    <cellStyle name="Normal 7 4 6 2 3" xfId="2289" xr:uid="{00000000-0005-0000-0000-0000A0080000}"/>
    <cellStyle name="Normal 7 4 6 2 4" xfId="2287" xr:uid="{00000000-0005-0000-0000-0000A1080000}"/>
    <cellStyle name="Normal 7 4 6 2 5" xfId="3582" xr:uid="{00000000-0005-0000-0000-0000B6080000}"/>
    <cellStyle name="Normal 7 4 6 2 6" xfId="3387" xr:uid="{00000000-0005-0000-0000-0000B1080000}"/>
    <cellStyle name="Normal 7 4 6 3" xfId="1363" xr:uid="{00000000-0005-0000-0000-0000A2080000}"/>
    <cellStyle name="Normal 7 4 6 3 2" xfId="2290" xr:uid="{00000000-0005-0000-0000-0000A3080000}"/>
    <cellStyle name="Normal 7 4 6 3 3" xfId="3722" xr:uid="{00000000-0005-0000-0000-0000B9080000}"/>
    <cellStyle name="Normal 7 4 6 4" xfId="2291" xr:uid="{00000000-0005-0000-0000-0000A4080000}"/>
    <cellStyle name="Normal 7 4 6 5" xfId="1795" xr:uid="{00000000-0005-0000-0000-0000A5080000}"/>
    <cellStyle name="Normal 7 4 6 6" xfId="3427" xr:uid="{00000000-0005-0000-0000-0000BC080000}"/>
    <cellStyle name="Normal 7 4 6 7" xfId="3210" xr:uid="{00000000-0005-0000-0000-0000B0080000}"/>
    <cellStyle name="Normal 7 4 7" xfId="879" xr:uid="{00000000-0005-0000-0000-0000A6080000}"/>
    <cellStyle name="Normal 7 4 7 2" xfId="880" xr:uid="{00000000-0005-0000-0000-0000A7080000}"/>
    <cellStyle name="Normal 7 4 7 2 2" xfId="1366" xr:uid="{00000000-0005-0000-0000-0000A8080000}"/>
    <cellStyle name="Normal 7 4 7 2 2 2" xfId="2293" xr:uid="{00000000-0005-0000-0000-0000A9080000}"/>
    <cellStyle name="Normal 7 4 7 2 3" xfId="2294" xr:uid="{00000000-0005-0000-0000-0000AA080000}"/>
    <cellStyle name="Normal 7 4 7 2 4" xfId="2292" xr:uid="{00000000-0005-0000-0000-0000AB080000}"/>
    <cellStyle name="Normal 7 4 7 2 5" xfId="3619" xr:uid="{00000000-0005-0000-0000-0000C3080000}"/>
    <cellStyle name="Normal 7 4 7 2 6" xfId="3388" xr:uid="{00000000-0005-0000-0000-0000BE080000}"/>
    <cellStyle name="Normal 7 4 7 3" xfId="1365" xr:uid="{00000000-0005-0000-0000-0000AC080000}"/>
    <cellStyle name="Normal 7 4 7 3 2" xfId="2295" xr:uid="{00000000-0005-0000-0000-0000AD080000}"/>
    <cellStyle name="Normal 7 4 7 3 3" xfId="3723" xr:uid="{00000000-0005-0000-0000-0000C6080000}"/>
    <cellStyle name="Normal 7 4 7 4" xfId="2296" xr:uid="{00000000-0005-0000-0000-0000AE080000}"/>
    <cellStyle name="Normal 7 4 7 5" xfId="1796" xr:uid="{00000000-0005-0000-0000-0000AF080000}"/>
    <cellStyle name="Normal 7 4 7 6" xfId="3487" xr:uid="{00000000-0005-0000-0000-0000C9080000}"/>
    <cellStyle name="Normal 7 4 7 7" xfId="3262" xr:uid="{00000000-0005-0000-0000-0000BD080000}"/>
    <cellStyle name="Normal 7 4 8" xfId="881" xr:uid="{00000000-0005-0000-0000-0000B0080000}"/>
    <cellStyle name="Normal 7 4 8 2" xfId="882" xr:uid="{00000000-0005-0000-0000-0000B1080000}"/>
    <cellStyle name="Normal 7 4 8 2 2" xfId="1368" xr:uid="{00000000-0005-0000-0000-0000B2080000}"/>
    <cellStyle name="Normal 7 4 8 2 3" xfId="3724" xr:uid="{00000000-0005-0000-0000-0000CD080000}"/>
    <cellStyle name="Normal 7 4 8 3" xfId="1367" xr:uid="{00000000-0005-0000-0000-0000B3080000}"/>
    <cellStyle name="Normal 7 4 8 4" xfId="1797" xr:uid="{00000000-0005-0000-0000-0000B4080000}"/>
    <cellStyle name="Normal 7 4 8 5" xfId="3545" xr:uid="{00000000-0005-0000-0000-0000D0080000}"/>
    <cellStyle name="Normal 7 4 8 6" xfId="3389" xr:uid="{00000000-0005-0000-0000-0000CA080000}"/>
    <cellStyle name="Normal 7 4 9" xfId="883" xr:uid="{00000000-0005-0000-0000-0000B5080000}"/>
    <cellStyle name="Normal 7 4 9 2" xfId="884" xr:uid="{00000000-0005-0000-0000-0000B6080000}"/>
    <cellStyle name="Normal 7 4 9 2 2" xfId="1370" xr:uid="{00000000-0005-0000-0000-0000B7080000}"/>
    <cellStyle name="Normal 7 4 9 3" xfId="1369" xr:uid="{00000000-0005-0000-0000-0000B8080000}"/>
    <cellStyle name="Normal 7 4 9 4" xfId="3725" xr:uid="{00000000-0005-0000-0000-0000D5080000}"/>
    <cellStyle name="Normal 7 4 9 5" xfId="3390" xr:uid="{00000000-0005-0000-0000-0000D1080000}"/>
    <cellStyle name="Normal 7 5" xfId="885" xr:uid="{00000000-0005-0000-0000-0000B9080000}"/>
    <cellStyle name="Normal 7 6" xfId="886" xr:uid="{00000000-0005-0000-0000-0000BA080000}"/>
    <cellStyle name="Normal 7 6 10" xfId="887" xr:uid="{00000000-0005-0000-0000-0000BB080000}"/>
    <cellStyle name="Normal 7 6 10 2" xfId="888" xr:uid="{00000000-0005-0000-0000-0000BC080000}"/>
    <cellStyle name="Normal 7 6 10 2 2" xfId="2590" xr:uid="{00000000-0005-0000-0000-00008F070000}"/>
    <cellStyle name="Normal 7 6 10 2 3" xfId="2591" xr:uid="{00000000-0005-0000-0000-000090070000}"/>
    <cellStyle name="Normal 7 6 10 2 3 2" xfId="3042" xr:uid="{00000000-0005-0000-0000-000091070000}"/>
    <cellStyle name="Normal 7 6 10 2 3 3" xfId="4088" xr:uid="{00000000-0005-0000-0000-0000F0060000}"/>
    <cellStyle name="Normal 7 6 10 3" xfId="1586" xr:uid="{00000000-0005-0000-0000-0000BD080000}"/>
    <cellStyle name="Normal 7 6 10 4" xfId="1799" xr:uid="{00000000-0005-0000-0000-0000BE080000}"/>
    <cellStyle name="Normal 7 6 10 4 2" xfId="2374" xr:uid="{00000000-0005-0000-0000-0000BF080000}"/>
    <cellStyle name="Normal 7 6 10 5" xfId="3160" xr:uid="{00000000-0005-0000-0000-000024030000}"/>
    <cellStyle name="Normal 7 6 11" xfId="889" xr:uid="{00000000-0005-0000-0000-0000C0080000}"/>
    <cellStyle name="Normal 7 6 11 2" xfId="890" xr:uid="{00000000-0005-0000-0000-0000C1080000}"/>
    <cellStyle name="Normal 7 6 11 2 2" xfId="1372" xr:uid="{00000000-0005-0000-0000-0000C2080000}"/>
    <cellStyle name="Normal 7 6 11 3" xfId="1371" xr:uid="{00000000-0005-0000-0000-0000C3080000}"/>
    <cellStyle name="Normal 7 6 11 4" xfId="3391" xr:uid="{00000000-0005-0000-0000-0000DC080000}"/>
    <cellStyle name="Normal 7 6 12" xfId="1585" xr:uid="{00000000-0005-0000-0000-0000C4080000}"/>
    <cellStyle name="Normal 7 6 12 2" xfId="2592" xr:uid="{00000000-0005-0000-0000-000095070000}"/>
    <cellStyle name="Normal 7 6 12 2 2" xfId="2593" xr:uid="{00000000-0005-0000-0000-000096070000}"/>
    <cellStyle name="Normal 7 6 12 3" xfId="2594" xr:uid="{00000000-0005-0000-0000-000097070000}"/>
    <cellStyle name="Normal 7 6 12 4" xfId="3043" xr:uid="{00000000-0005-0000-0000-000098070000}"/>
    <cellStyle name="Normal 7 6 12 5" xfId="3163" xr:uid="{00000000-0005-0000-0000-000027030000}"/>
    <cellStyle name="Normal 7 6 13" xfId="2297" xr:uid="{00000000-0005-0000-0000-0000C5080000}"/>
    <cellStyle name="Normal 7 6 14" xfId="1798" xr:uid="{00000000-0005-0000-0000-0000C6080000}"/>
    <cellStyle name="Normal 7 6 14 2" xfId="2369" xr:uid="{00000000-0005-0000-0000-0000C7080000}"/>
    <cellStyle name="Normal 7 6 14 3" xfId="4089" xr:uid="{00000000-0005-0000-0000-0000F9060000}"/>
    <cellStyle name="Normal 7 6 15" xfId="3419" xr:uid="{00000000-0005-0000-0000-0000E4080000}"/>
    <cellStyle name="Normal 7 6 16" xfId="3179" xr:uid="{00000000-0005-0000-0000-0000D7080000}"/>
    <cellStyle name="Normal 7 6 17" xfId="3159" xr:uid="{00000000-0005-0000-0000-000023030000}"/>
    <cellStyle name="Normal 7 6 2" xfId="891" xr:uid="{00000000-0005-0000-0000-0000C8080000}"/>
    <cellStyle name="Normal 7 6 2 2" xfId="892" xr:uid="{00000000-0005-0000-0000-0000C9080000}"/>
    <cellStyle name="Normal 7 6 2 2 2" xfId="1419" xr:uid="{00000000-0005-0000-0000-0000CA080000}"/>
    <cellStyle name="Normal 7 6 2 2 2 2" xfId="1589" xr:uid="{00000000-0005-0000-0000-0000CB080000}"/>
    <cellStyle name="Normal 7 6 2 2 2 2 2" xfId="2299" xr:uid="{00000000-0005-0000-0000-0000CC080000}"/>
    <cellStyle name="Normal 7 6 2 2 2 3" xfId="2300" xr:uid="{00000000-0005-0000-0000-0000CD080000}"/>
    <cellStyle name="Normal 7 6 2 2 2 4" xfId="2298" xr:uid="{00000000-0005-0000-0000-0000CE080000}"/>
    <cellStyle name="Normal 7 6 2 2 2 5" xfId="3611" xr:uid="{00000000-0005-0000-0000-0000EC080000}"/>
    <cellStyle name="Normal 7 6 2 2 2 6" xfId="2595" xr:uid="{00000000-0005-0000-0000-00009E070000}"/>
    <cellStyle name="Normal 7 6 2 2 3" xfId="1590" xr:uid="{00000000-0005-0000-0000-0000CF080000}"/>
    <cellStyle name="Normal 7 6 2 2 3 2" xfId="2301" xr:uid="{00000000-0005-0000-0000-0000D0080000}"/>
    <cellStyle name="Normal 7 6 2 2 3 3" xfId="3726" xr:uid="{00000000-0005-0000-0000-0000ED080000}"/>
    <cellStyle name="Normal 7 6 2 2 4" xfId="1588" xr:uid="{00000000-0005-0000-0000-0000D1080000}"/>
    <cellStyle name="Normal 7 6 2 2 5" xfId="2302" xr:uid="{00000000-0005-0000-0000-0000D2080000}"/>
    <cellStyle name="Normal 7 6 2 2 6" xfId="1025" xr:uid="{00000000-0005-0000-0000-0000D3080000}"/>
    <cellStyle name="Normal 7 6 2 2 7" xfId="3252" xr:uid="{00000000-0005-0000-0000-0000E6080000}"/>
    <cellStyle name="Normal 7 6 2 3" xfId="893" xr:uid="{00000000-0005-0000-0000-0000D4080000}"/>
    <cellStyle name="Normal 7 6 2 3 2" xfId="894" xr:uid="{00000000-0005-0000-0000-0000D5080000}"/>
    <cellStyle name="Normal 7 6 2 3 2 2" xfId="1374" xr:uid="{00000000-0005-0000-0000-0000D6080000}"/>
    <cellStyle name="Normal 7 6 2 3 2 3" xfId="3727" xr:uid="{00000000-0005-0000-0000-0000F5080000}"/>
    <cellStyle name="Normal 7 6 2 3 3" xfId="1373" xr:uid="{00000000-0005-0000-0000-0000D7080000}"/>
    <cellStyle name="Normal 7 6 2 3 4" xfId="1800" xr:uid="{00000000-0005-0000-0000-0000D8080000}"/>
    <cellStyle name="Normal 7 6 2 3 5" xfId="3573" xr:uid="{00000000-0005-0000-0000-0000F8080000}"/>
    <cellStyle name="Normal 7 6 2 3 6" xfId="3392" xr:uid="{00000000-0005-0000-0000-0000F2080000}"/>
    <cellStyle name="Normal 7 6 2 4" xfId="1587" xr:uid="{00000000-0005-0000-0000-0000D9080000}"/>
    <cellStyle name="Normal 7 6 2 4 2" xfId="2596" xr:uid="{00000000-0005-0000-0000-0000A3070000}"/>
    <cellStyle name="Normal 7 6 2 5" xfId="2303" xr:uid="{00000000-0005-0000-0000-0000DA080000}"/>
    <cellStyle name="Normal 7 6 2 6" xfId="2597" xr:uid="{00000000-0005-0000-0000-0000A5070000}"/>
    <cellStyle name="Normal 7 6 2 6 2" xfId="3478" xr:uid="{00000000-0005-0000-0000-0000FB080000}"/>
    <cellStyle name="Normal 7 6 2 6 3" xfId="3056" xr:uid="{00000000-0005-0000-0000-0000A5070000}"/>
    <cellStyle name="Normal 7 6 2 7" xfId="3201" xr:uid="{00000000-0005-0000-0000-0000E5080000}"/>
    <cellStyle name="Normal 7 6 3" xfId="895" xr:uid="{00000000-0005-0000-0000-0000DB080000}"/>
    <cellStyle name="Normal 7 6 3 2" xfId="896" xr:uid="{00000000-0005-0000-0000-0000DC080000}"/>
    <cellStyle name="Normal 7 6 3 2 2" xfId="1376" xr:uid="{00000000-0005-0000-0000-0000DD080000}"/>
    <cellStyle name="Normal 7 6 3 2 2 2" xfId="2305" xr:uid="{00000000-0005-0000-0000-0000DE080000}"/>
    <cellStyle name="Normal 7 6 3 2 3" xfId="2306" xr:uid="{00000000-0005-0000-0000-0000DF080000}"/>
    <cellStyle name="Normal 7 6 3 2 4" xfId="2304" xr:uid="{00000000-0005-0000-0000-0000E0080000}"/>
    <cellStyle name="Normal 7 6 3 2 5" xfId="3515" xr:uid="{00000000-0005-0000-0000-000002090000}"/>
    <cellStyle name="Normal 7 6 3 2 6" xfId="3393" xr:uid="{00000000-0005-0000-0000-0000FD080000}"/>
    <cellStyle name="Normal 7 6 3 3" xfId="897" xr:uid="{00000000-0005-0000-0000-0000E1080000}"/>
    <cellStyle name="Normal 7 6 3 3 2" xfId="898" xr:uid="{00000000-0005-0000-0000-0000E2080000}"/>
    <cellStyle name="Normal 7 6 3 3 2 2" xfId="2309" xr:uid="{00000000-0005-0000-0000-0000E3080000}"/>
    <cellStyle name="Normal 7 6 3 3 2 2 2" xfId="3858" xr:uid="{00000000-0005-0000-0000-000005090000}"/>
    <cellStyle name="Normal 7 6 3 3 2 2 3" xfId="3947" xr:uid="{00000000-0005-0000-0000-0000AB070000}"/>
    <cellStyle name="Normal 7 6 3 3 2 2 4" xfId="2598" xr:uid="{00000000-0005-0000-0000-0000AB070000}"/>
    <cellStyle name="Normal 7 6 3 3 2 3" xfId="2308" xr:uid="{00000000-0005-0000-0000-0000E4080000}"/>
    <cellStyle name="Normal 7 6 3 3 2 3 2" xfId="2390" xr:uid="{00000000-0005-0000-0000-0000E5080000}"/>
    <cellStyle name="Normal 7 6 3 3 2 4" xfId="1591" xr:uid="{00000000-0005-0000-0000-0000E6080000}"/>
    <cellStyle name="Normal 7 6 3 3 2 5" xfId="4090" xr:uid="{00000000-0005-0000-0000-000009070000}"/>
    <cellStyle name="Normal 7 6 3 3 3" xfId="2310" xr:uid="{00000000-0005-0000-0000-0000E7080000}"/>
    <cellStyle name="Normal 7 6 3 3 3 2" xfId="3859" xr:uid="{00000000-0005-0000-0000-000007090000}"/>
    <cellStyle name="Normal 7 6 3 3 3 3" xfId="3905" xr:uid="{00000000-0005-0000-0000-0000AC070000}"/>
    <cellStyle name="Normal 7 6 3 3 3 4" xfId="2599" xr:uid="{00000000-0005-0000-0000-0000AC070000}"/>
    <cellStyle name="Normal 7 6 3 3 4" xfId="2307" xr:uid="{00000000-0005-0000-0000-0000E8080000}"/>
    <cellStyle name="Normal 7 6 3 3 5" xfId="1413" xr:uid="{00000000-0005-0000-0000-0000E9080000}"/>
    <cellStyle name="Normal 7 6 3 3 6" xfId="3161" xr:uid="{00000000-0005-0000-0000-000031030000}"/>
    <cellStyle name="Normal 7 6 3 4" xfId="1375" xr:uid="{00000000-0005-0000-0000-0000EA080000}"/>
    <cellStyle name="Normal 7 6 3 4 2" xfId="2311" xr:uid="{00000000-0005-0000-0000-0000EB080000}"/>
    <cellStyle name="Normal 7 6 3 4 3" xfId="3728" xr:uid="{00000000-0005-0000-0000-00000C090000}"/>
    <cellStyle name="Normal 7 6 3 5" xfId="2312" xr:uid="{00000000-0005-0000-0000-0000EC080000}"/>
    <cellStyle name="Normal 7 6 3 6" xfId="1801" xr:uid="{00000000-0005-0000-0000-0000ED080000}"/>
    <cellStyle name="Normal 7 6 3 7" xfId="3455" xr:uid="{00000000-0005-0000-0000-00000F090000}"/>
    <cellStyle name="Normal 7 6 3 8" xfId="3234" xr:uid="{00000000-0005-0000-0000-0000FC080000}"/>
    <cellStyle name="Normal 7 6 4" xfId="899" xr:uid="{00000000-0005-0000-0000-0000EE080000}"/>
    <cellStyle name="Normal 7 6 4 2" xfId="900" xr:uid="{00000000-0005-0000-0000-0000EF080000}"/>
    <cellStyle name="Normal 7 6 4 2 2" xfId="1378" xr:uid="{00000000-0005-0000-0000-0000F0080000}"/>
    <cellStyle name="Normal 7 6 4 2 2 2" xfId="2314" xr:uid="{00000000-0005-0000-0000-0000F1080000}"/>
    <cellStyle name="Normal 7 6 4 2 3" xfId="2315" xr:uid="{00000000-0005-0000-0000-0000F2080000}"/>
    <cellStyle name="Normal 7 6 4 2 4" xfId="2313" xr:uid="{00000000-0005-0000-0000-0000F3080000}"/>
    <cellStyle name="Normal 7 6 4 2 5" xfId="3590" xr:uid="{00000000-0005-0000-0000-000016090000}"/>
    <cellStyle name="Normal 7 6 4 2 6" xfId="3394" xr:uid="{00000000-0005-0000-0000-000011090000}"/>
    <cellStyle name="Normal 7 6 4 3" xfId="1377" xr:uid="{00000000-0005-0000-0000-0000F4080000}"/>
    <cellStyle name="Normal 7 6 4 3 2" xfId="2316" xr:uid="{00000000-0005-0000-0000-0000F5080000}"/>
    <cellStyle name="Normal 7 6 4 3 3" xfId="3729" xr:uid="{00000000-0005-0000-0000-000019090000}"/>
    <cellStyle name="Normal 7 6 4 4" xfId="2317" xr:uid="{00000000-0005-0000-0000-0000F6080000}"/>
    <cellStyle name="Normal 7 6 4 5" xfId="1802" xr:uid="{00000000-0005-0000-0000-0000F7080000}"/>
    <cellStyle name="Normal 7 6 4 6" xfId="3435" xr:uid="{00000000-0005-0000-0000-00001C090000}"/>
    <cellStyle name="Normal 7 6 4 7" xfId="3218" xr:uid="{00000000-0005-0000-0000-000010090000}"/>
    <cellStyle name="Normal 7 6 5" xfId="901" xr:uid="{00000000-0005-0000-0000-0000F8080000}"/>
    <cellStyle name="Normal 7 6 5 2" xfId="902" xr:uid="{00000000-0005-0000-0000-0000F9080000}"/>
    <cellStyle name="Normal 7 6 5 2 2" xfId="1380" xr:uid="{00000000-0005-0000-0000-0000FA080000}"/>
    <cellStyle name="Normal 7 6 5 2 3" xfId="3730" xr:uid="{00000000-0005-0000-0000-000020090000}"/>
    <cellStyle name="Normal 7 6 5 3" xfId="1379" xr:uid="{00000000-0005-0000-0000-0000FB080000}"/>
    <cellStyle name="Normal 7 6 5 4" xfId="1803" xr:uid="{00000000-0005-0000-0000-0000FC080000}"/>
    <cellStyle name="Normal 7 6 5 5" xfId="3495" xr:uid="{00000000-0005-0000-0000-000023090000}"/>
    <cellStyle name="Normal 7 6 5 6" xfId="3395" xr:uid="{00000000-0005-0000-0000-00001D090000}"/>
    <cellStyle name="Normal 7 6 6" xfId="903" xr:uid="{00000000-0005-0000-0000-0000FD080000}"/>
    <cellStyle name="Normal 7 6 6 2" xfId="904" xr:uid="{00000000-0005-0000-0000-0000FE080000}"/>
    <cellStyle name="Normal 7 6 6 2 2" xfId="1382" xr:uid="{00000000-0005-0000-0000-0000FF080000}"/>
    <cellStyle name="Normal 7 6 6 2 3" xfId="3731" xr:uid="{00000000-0005-0000-0000-000027090000}"/>
    <cellStyle name="Normal 7 6 6 3" xfId="1381" xr:uid="{00000000-0005-0000-0000-000000090000}"/>
    <cellStyle name="Normal 7 6 6 4" xfId="1804" xr:uid="{00000000-0005-0000-0000-000001090000}"/>
    <cellStyle name="Normal 7 6 6 5" xfId="3556" xr:uid="{00000000-0005-0000-0000-00002A090000}"/>
    <cellStyle name="Normal 7 6 6 6" xfId="3396" xr:uid="{00000000-0005-0000-0000-000024090000}"/>
    <cellStyle name="Normal 7 6 7" xfId="905" xr:uid="{00000000-0005-0000-0000-000002090000}"/>
    <cellStyle name="Normal 7 6 7 2" xfId="906" xr:uid="{00000000-0005-0000-0000-000003090000}"/>
    <cellStyle name="Normal 7 6 7 2 2" xfId="1384" xr:uid="{00000000-0005-0000-0000-000004090000}"/>
    <cellStyle name="Normal 7 6 7 3" xfId="1383" xr:uid="{00000000-0005-0000-0000-000005090000}"/>
    <cellStyle name="Normal 7 6 7 4" xfId="3397" xr:uid="{00000000-0005-0000-0000-00002B090000}"/>
    <cellStyle name="Normal 7 6 8" xfId="907" xr:uid="{00000000-0005-0000-0000-000006090000}"/>
    <cellStyle name="Normal 7 6 8 2" xfId="908" xr:uid="{00000000-0005-0000-0000-000007090000}"/>
    <cellStyle name="Normal 7 6 8 2 2" xfId="1386" xr:uid="{00000000-0005-0000-0000-000008090000}"/>
    <cellStyle name="Normal 7 6 8 3" xfId="1385" xr:uid="{00000000-0005-0000-0000-000009090000}"/>
    <cellStyle name="Normal 7 6 8 4" xfId="3398" xr:uid="{00000000-0005-0000-0000-00002F090000}"/>
    <cellStyle name="Normal 7 6 9" xfId="909" xr:uid="{00000000-0005-0000-0000-00000A090000}"/>
    <cellStyle name="Normal 7 7" xfId="910" xr:uid="{00000000-0005-0000-0000-00000B090000}"/>
    <cellStyle name="Normal 7 7 2" xfId="911" xr:uid="{00000000-0005-0000-0000-00000C090000}"/>
    <cellStyle name="Normal 7 7 2 2" xfId="1388" xr:uid="{00000000-0005-0000-0000-00000D090000}"/>
    <cellStyle name="Normal 7 7 2 2 2" xfId="1594" xr:uid="{00000000-0005-0000-0000-00000E090000}"/>
    <cellStyle name="Normal 7 7 2 2 2 2" xfId="2320" xr:uid="{00000000-0005-0000-0000-00000F090000}"/>
    <cellStyle name="Normal 7 7 2 2 3" xfId="2321" xr:uid="{00000000-0005-0000-0000-000010090000}"/>
    <cellStyle name="Normal 7 7 2 2 4" xfId="2319" xr:uid="{00000000-0005-0000-0000-000011090000}"/>
    <cellStyle name="Normal 7 7 2 3" xfId="1593" xr:uid="{00000000-0005-0000-0000-000012090000}"/>
    <cellStyle name="Normal 7 7 2 3 2" xfId="2322" xr:uid="{00000000-0005-0000-0000-000013090000}"/>
    <cellStyle name="Normal 7 7 2 4" xfId="2323" xr:uid="{00000000-0005-0000-0000-000014090000}"/>
    <cellStyle name="Normal 7 7 2 5" xfId="2318" xr:uid="{00000000-0005-0000-0000-000015090000}"/>
    <cellStyle name="Normal 7 7 2 6" xfId="3528" xr:uid="{00000000-0005-0000-0000-00003F090000}"/>
    <cellStyle name="Normal 7 7 2 7" xfId="3245" xr:uid="{00000000-0005-0000-0000-000035090000}"/>
    <cellStyle name="Normal 7 7 3" xfId="1387" xr:uid="{00000000-0005-0000-0000-000016090000}"/>
    <cellStyle name="Normal 7 7 3 2" xfId="1595" xr:uid="{00000000-0005-0000-0000-000017090000}"/>
    <cellStyle name="Normal 7 7 3 2 2" xfId="2325" xr:uid="{00000000-0005-0000-0000-000018090000}"/>
    <cellStyle name="Normal 7 7 3 3" xfId="2326" xr:uid="{00000000-0005-0000-0000-000019090000}"/>
    <cellStyle name="Normal 7 7 3 4" xfId="2324" xr:uid="{00000000-0005-0000-0000-00001A090000}"/>
    <cellStyle name="Normal 7 7 3 5" xfId="3567" xr:uid="{00000000-0005-0000-0000-000045090000}"/>
    <cellStyle name="Normal 7 7 3 6" xfId="3399" xr:uid="{00000000-0005-0000-0000-000040090000}"/>
    <cellStyle name="Normal 7 7 4" xfId="1592" xr:uid="{00000000-0005-0000-0000-00001B090000}"/>
    <cellStyle name="Normal 7 7 4 2" xfId="2327" xr:uid="{00000000-0005-0000-0000-00001C090000}"/>
    <cellStyle name="Normal 7 7 4 3" xfId="3732" xr:uid="{00000000-0005-0000-0000-000048090000}"/>
    <cellStyle name="Normal 7 7 5" xfId="2328" xr:uid="{00000000-0005-0000-0000-00001D090000}"/>
    <cellStyle name="Normal 7 7 6" xfId="1805" xr:uid="{00000000-0005-0000-0000-00001E090000}"/>
    <cellStyle name="Normal 7 7 7" xfId="3469" xr:uid="{00000000-0005-0000-0000-00004B090000}"/>
    <cellStyle name="Normal 7 7 8" xfId="3192" xr:uid="{00000000-0005-0000-0000-000034090000}"/>
    <cellStyle name="Normal 7 8" xfId="912" xr:uid="{00000000-0005-0000-0000-00001F090000}"/>
    <cellStyle name="Normal 7 8 2" xfId="913" xr:uid="{00000000-0005-0000-0000-000020090000}"/>
    <cellStyle name="Normal 7 8 2 2" xfId="1390" xr:uid="{00000000-0005-0000-0000-000021090000}"/>
    <cellStyle name="Normal 7 8 2 2 2" xfId="2330" xr:uid="{00000000-0005-0000-0000-000022090000}"/>
    <cellStyle name="Normal 7 8 2 3" xfId="2331" xr:uid="{00000000-0005-0000-0000-000023090000}"/>
    <cellStyle name="Normal 7 8 2 4" xfId="2329" xr:uid="{00000000-0005-0000-0000-000024090000}"/>
    <cellStyle name="Normal 7 8 2 5" xfId="3503" xr:uid="{00000000-0005-0000-0000-000052090000}"/>
    <cellStyle name="Normal 7 8 2 6" xfId="3400" xr:uid="{00000000-0005-0000-0000-00004D090000}"/>
    <cellStyle name="Normal 7 8 3" xfId="1389" xr:uid="{00000000-0005-0000-0000-000025090000}"/>
    <cellStyle name="Normal 7 8 3 2" xfId="1597" xr:uid="{00000000-0005-0000-0000-000026090000}"/>
    <cellStyle name="Normal 7 8 3 2 2" xfId="2333" xr:uid="{00000000-0005-0000-0000-000027090000}"/>
    <cellStyle name="Normal 7 8 3 3" xfId="2334" xr:uid="{00000000-0005-0000-0000-000028090000}"/>
    <cellStyle name="Normal 7 8 3 4" xfId="2332" xr:uid="{00000000-0005-0000-0000-000029090000}"/>
    <cellStyle name="Normal 7 8 3 5" xfId="3597" xr:uid="{00000000-0005-0000-0000-000058090000}"/>
    <cellStyle name="Normal 7 8 4" xfId="1596" xr:uid="{00000000-0005-0000-0000-00002A090000}"/>
    <cellStyle name="Normal 7 8 4 2" xfId="2335" xr:uid="{00000000-0005-0000-0000-00002B090000}"/>
    <cellStyle name="Normal 7 8 5" xfId="2336" xr:uid="{00000000-0005-0000-0000-00002C090000}"/>
    <cellStyle name="Normal 7 8 6" xfId="1806" xr:uid="{00000000-0005-0000-0000-00002D090000}"/>
    <cellStyle name="Normal 7 8 7" xfId="3443" xr:uid="{00000000-0005-0000-0000-00005D090000}"/>
    <cellStyle name="Normal 7 8 8" xfId="3225" xr:uid="{00000000-0005-0000-0000-00004C090000}"/>
    <cellStyle name="Normal 7 9" xfId="914" xr:uid="{00000000-0005-0000-0000-00002E090000}"/>
    <cellStyle name="Normal 7 9 2" xfId="915" xr:uid="{00000000-0005-0000-0000-00002F090000}"/>
    <cellStyle name="Normal 7 9 2 2" xfId="1392" xr:uid="{00000000-0005-0000-0000-000030090000}"/>
    <cellStyle name="Normal 7 9 2 2 2" xfId="2338" xr:uid="{00000000-0005-0000-0000-000031090000}"/>
    <cellStyle name="Normal 7 9 2 3" xfId="2339" xr:uid="{00000000-0005-0000-0000-000032090000}"/>
    <cellStyle name="Normal 7 9 2 4" xfId="2337" xr:uid="{00000000-0005-0000-0000-000033090000}"/>
    <cellStyle name="Normal 7 9 2 5" xfId="3581" xr:uid="{00000000-0005-0000-0000-000064090000}"/>
    <cellStyle name="Normal 7 9 2 6" xfId="3401" xr:uid="{00000000-0005-0000-0000-00005F090000}"/>
    <cellStyle name="Normal 7 9 3" xfId="1391" xr:uid="{00000000-0005-0000-0000-000034090000}"/>
    <cellStyle name="Normal 7 9 3 2" xfId="2340" xr:uid="{00000000-0005-0000-0000-000035090000}"/>
    <cellStyle name="Normal 7 9 3 3" xfId="3733" xr:uid="{00000000-0005-0000-0000-000067090000}"/>
    <cellStyle name="Normal 7 9 4" xfId="2341" xr:uid="{00000000-0005-0000-0000-000036090000}"/>
    <cellStyle name="Normal 7 9 5" xfId="1807" xr:uid="{00000000-0005-0000-0000-000037090000}"/>
    <cellStyle name="Normal 7 9 6" xfId="3426" xr:uid="{00000000-0005-0000-0000-00006A090000}"/>
    <cellStyle name="Normal 7 9 7" xfId="3209" xr:uid="{00000000-0005-0000-0000-00005E090000}"/>
    <cellStyle name="Normal 8" xfId="916" xr:uid="{00000000-0005-0000-0000-000038090000}"/>
    <cellStyle name="Normal 9" xfId="917" xr:uid="{00000000-0005-0000-0000-000039090000}"/>
    <cellStyle name="Normal 9 2" xfId="918" xr:uid="{00000000-0005-0000-0000-00003A090000}"/>
    <cellStyle name="Normal 9 3" xfId="919" xr:uid="{00000000-0005-0000-0000-00003B090000}"/>
    <cellStyle name="Normal 9 3 2" xfId="920" xr:uid="{00000000-0005-0000-0000-00003C090000}"/>
    <cellStyle name="Normal 9 3 2 2" xfId="1394" xr:uid="{00000000-0005-0000-0000-00003D090000}"/>
    <cellStyle name="Normal 9 3 2 2 2" xfId="2343" xr:uid="{00000000-0005-0000-0000-00003E090000}"/>
    <cellStyle name="Normal 9 3 2 3" xfId="2344" xr:uid="{00000000-0005-0000-0000-00003F090000}"/>
    <cellStyle name="Normal 9 3 2 4" xfId="2342" xr:uid="{00000000-0005-0000-0000-000040090000}"/>
    <cellStyle name="Normal 9 3 2 5" xfId="3505" xr:uid="{00000000-0005-0000-0000-000074090000}"/>
    <cellStyle name="Normal 9 3 2 6" xfId="3402" xr:uid="{00000000-0005-0000-0000-00006F090000}"/>
    <cellStyle name="Normal 9 3 3" xfId="1393" xr:uid="{00000000-0005-0000-0000-000041090000}"/>
    <cellStyle name="Normal 9 3 3 2" xfId="1599" xr:uid="{00000000-0005-0000-0000-000042090000}"/>
    <cellStyle name="Normal 9 3 3 2 2" xfId="2346" xr:uid="{00000000-0005-0000-0000-000043090000}"/>
    <cellStyle name="Normal 9 3 3 3" xfId="2347" xr:uid="{00000000-0005-0000-0000-000044090000}"/>
    <cellStyle name="Normal 9 3 3 4" xfId="2345" xr:uid="{00000000-0005-0000-0000-000045090000}"/>
    <cellStyle name="Normal 9 3 3 5" xfId="3599" xr:uid="{00000000-0005-0000-0000-00007A090000}"/>
    <cellStyle name="Normal 9 3 4" xfId="1598" xr:uid="{00000000-0005-0000-0000-000046090000}"/>
    <cellStyle name="Normal 9 3 4 2" xfId="2348" xr:uid="{00000000-0005-0000-0000-000047090000}"/>
    <cellStyle name="Normal 9 3 5" xfId="2349" xr:uid="{00000000-0005-0000-0000-000048090000}"/>
    <cellStyle name="Normal 9 3 6" xfId="1808" xr:uid="{00000000-0005-0000-0000-000049090000}"/>
    <cellStyle name="Normal 9 3 7" xfId="3445" xr:uid="{00000000-0005-0000-0000-00007F090000}"/>
    <cellStyle name="Normal 9 3 8" xfId="3227" xr:uid="{00000000-0005-0000-0000-00006E090000}"/>
    <cellStyle name="Normal 9 4" xfId="1023" xr:uid="{00000000-0005-0000-0000-00004A090000}"/>
    <cellStyle name="Normal 9 4 2" xfId="1600" xr:uid="{00000000-0005-0000-0000-00004B090000}"/>
    <cellStyle name="Normal 9 4 2 2" xfId="2351" xr:uid="{00000000-0005-0000-0000-00004C090000}"/>
    <cellStyle name="Normal 9 4 3" xfId="2352" xr:uid="{00000000-0005-0000-0000-00004D090000}"/>
    <cellStyle name="Normal 9 4 4" xfId="2350" xr:uid="{00000000-0005-0000-0000-00004E090000}"/>
    <cellStyle name="Normal 9 4 5" xfId="3546" xr:uid="{00000000-0005-0000-0000-000080090000}"/>
    <cellStyle name="Normal 9 4 6" xfId="2600" xr:uid="{00000000-0005-0000-0000-0000DC070000}"/>
    <cellStyle name="Normal 9 5" xfId="3169" xr:uid="{00000000-0005-0000-0000-00006C090000}"/>
    <cellStyle name="Note 2" xfId="921" xr:uid="{00000000-0005-0000-0000-00004F090000}"/>
    <cellStyle name="Note 3" xfId="922" xr:uid="{00000000-0005-0000-0000-000050090000}"/>
    <cellStyle name="Note 4" xfId="1423" xr:uid="{00000000-0005-0000-0000-000051090000}"/>
    <cellStyle name="Note 4 2" xfId="1601" xr:uid="{00000000-0005-0000-0000-000052090000}"/>
    <cellStyle name="Note 4 2 2" xfId="2354" xr:uid="{00000000-0005-0000-0000-000053090000}"/>
    <cellStyle name="Note 4 2 3" xfId="2353" xr:uid="{00000000-0005-0000-0000-000054090000}"/>
    <cellStyle name="Note 4 2 3 2" xfId="2407" xr:uid="{00000000-0005-0000-0000-000055090000}"/>
    <cellStyle name="Note 4 2 4" xfId="4091" xr:uid="{00000000-0005-0000-0000-0000E60E0000}"/>
    <cellStyle name="Note 4 3" xfId="2601" xr:uid="{00000000-0005-0000-0000-0000E2070000}"/>
    <cellStyle name="Note 4 4" xfId="3082" xr:uid="{00000000-0005-0000-0000-000049030000}"/>
    <cellStyle name="Output 2" xfId="923" xr:uid="{00000000-0005-0000-0000-000056090000}"/>
    <cellStyle name="Output 3" xfId="924" xr:uid="{00000000-0005-0000-0000-000057090000}"/>
    <cellStyle name="Percent 2" xfId="925" xr:uid="{00000000-0005-0000-0000-000058090000}"/>
    <cellStyle name="Percent 2 2" xfId="926" xr:uid="{00000000-0005-0000-0000-000059090000}"/>
    <cellStyle name="Percent 3" xfId="927" xr:uid="{00000000-0005-0000-0000-00005A090000}"/>
    <cellStyle name="Percent 3 2" xfId="1395" xr:uid="{00000000-0005-0000-0000-00005B090000}"/>
    <cellStyle name="Percent 3 3" xfId="947" xr:uid="{00000000-0005-0000-0000-00005C090000}"/>
    <cellStyle name="Percent 3 3 2" xfId="3045" xr:uid="{00000000-0005-0000-0000-0000E9070000}"/>
    <cellStyle name="Percent 3 4" xfId="3044" xr:uid="{00000000-0005-0000-0000-0000EA070000}"/>
    <cellStyle name="Percent 4" xfId="2602" xr:uid="{00000000-0005-0000-0000-0000EB070000}"/>
    <cellStyle name="Percent 4 2" xfId="3047" xr:uid="{00000000-0005-0000-0000-0000EC070000}"/>
    <cellStyle name="Percent 4 3" xfId="3048" xr:uid="{00000000-0005-0000-0000-0000ED070000}"/>
    <cellStyle name="Percent 4 4" xfId="3046" xr:uid="{00000000-0005-0000-0000-0000EE070000}"/>
    <cellStyle name="Sheet Title" xfId="928" xr:uid="{00000000-0005-0000-0000-00005D090000}"/>
    <cellStyle name="Style 1" xfId="929" xr:uid="{00000000-0005-0000-0000-00005E090000}"/>
    <cellStyle name="Style 1 2" xfId="930" xr:uid="{00000000-0005-0000-0000-00005F090000}"/>
    <cellStyle name="Style 1 2 2" xfId="1396" xr:uid="{00000000-0005-0000-0000-000060090000}"/>
    <cellStyle name="Style 1 2 3" xfId="981" xr:uid="{00000000-0005-0000-0000-000061090000}"/>
    <cellStyle name="Style 1 2 3 2" xfId="3050" xr:uid="{00000000-0005-0000-0000-0000F3070000}"/>
    <cellStyle name="Style 1 2 4" xfId="3049" xr:uid="{00000000-0005-0000-0000-0000F4070000}"/>
    <cellStyle name="Style 1 3" xfId="931" xr:uid="{00000000-0005-0000-0000-000062090000}"/>
    <cellStyle name="Style 1 4" xfId="936" xr:uid="{00000000-0005-0000-0000-000063090000}"/>
    <cellStyle name="Style 1 4 2" xfId="3051" xr:uid="{00000000-0005-0000-0000-0000F6070000}"/>
    <cellStyle name="Total 2" xfId="932" xr:uid="{00000000-0005-0000-0000-000064090000}"/>
    <cellStyle name="Total 3" xfId="933" xr:uid="{00000000-0005-0000-0000-000065090000}"/>
    <cellStyle name="Warning Text 2" xfId="934" xr:uid="{00000000-0005-0000-0000-000066090000}"/>
    <cellStyle name="Warning Text 3" xfId="935" xr:uid="{00000000-0005-0000-0000-000067090000}"/>
  </cellStyles>
  <dxfs count="4">
    <dxf>
      <font>
        <color auto="1"/>
      </font>
      <fill>
        <patternFill>
          <bgColor rgb="FF00FFFF"/>
        </patternFill>
      </fill>
    </dxf>
    <dxf>
      <fill>
        <patternFill>
          <bgColor rgb="FF00FFFF"/>
        </patternFill>
      </fill>
    </dxf>
    <dxf>
      <fill>
        <patternFill>
          <bgColor theme="7" tint="0.79998168889431442"/>
        </patternFill>
      </fill>
    </dxf>
    <dxf>
      <fill>
        <patternFill>
          <bgColor theme="7" tint="0.79998168889431442"/>
        </patternFill>
      </fill>
    </dxf>
  </dxfs>
  <tableStyles count="2" defaultTableStyle="TableStyleMedium9" defaultPivotStyle="PivotStyleLight16">
    <tableStyle name="Table Style 1" pivot="0" count="0" xr9:uid="{00000000-0011-0000-FFFF-FFFF00000000}"/>
    <tableStyle name="Table Style 2" pivot="0" count="0" xr9:uid="{00000000-0011-0000-FFFF-FFFF0100000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zalaj/LoGics%20project/Copy%20of%20newaud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
      <sheetName val="Database"/>
    </sheetNames>
    <sheetDataSet>
      <sheetData sheetId="0"/>
      <sheetData sheetId="1">
        <row r="3">
          <cell r="AC3">
            <v>4</v>
          </cell>
          <cell r="AD3">
            <v>28</v>
          </cell>
          <cell r="AE3" t="str">
            <v>GF</v>
          </cell>
          <cell r="AF3" t="str">
            <v>2</v>
          </cell>
          <cell r="AH3" t="str">
            <v>+2314345-851911</v>
          </cell>
          <cell r="AI3">
            <v>1462434</v>
          </cell>
          <cell r="AN3">
            <v>1462434</v>
          </cell>
          <cell r="AO3" t="str">
            <v>+2314345-851911</v>
          </cell>
          <cell r="BF3" t="str">
            <v>N</v>
          </cell>
          <cell r="BG3" t="str">
            <v>Alexander County</v>
          </cell>
          <cell r="BH3" t="str">
            <v>MARTIN STARNES &amp; ASSOCIATES CPAs  730 13TH AVE DRIVE SOUTHEAST  , HICKORY, NC 28602</v>
          </cell>
          <cell r="BI3" t="str">
            <v>22-Oct-10</v>
          </cell>
          <cell r="BJ3" t="str">
            <v>U</v>
          </cell>
          <cell r="BM3" t="str">
            <v>5444484</v>
          </cell>
          <cell r="BW3" t="str">
            <v>19.07</v>
          </cell>
          <cell r="BX3" t="str">
            <v>19.07</v>
          </cell>
          <cell r="CF3" t="str">
            <v>.76</v>
          </cell>
          <cell r="CG3" t="str">
            <v>-722391</v>
          </cell>
          <cell r="CT3" t="str">
            <v>2.66</v>
          </cell>
          <cell r="CU3" t="str">
            <v>1249377</v>
          </cell>
          <cell r="CY3" t="str">
            <v>0</v>
          </cell>
          <cell r="CZ3" t="str">
            <v>0</v>
          </cell>
          <cell r="DE3" t="str">
            <v xml:space="preserve"> SOLID WASTE WATER/SEWER</v>
          </cell>
          <cell r="DI3" t="str">
            <v xml:space="preserve"> 911- CAPITAL OUTLAY-</v>
          </cell>
          <cell r="DX3" t="str">
            <v>CANADY</v>
          </cell>
          <cell r="DY3" t="str">
            <v>02-NOV-10</v>
          </cell>
          <cell r="DZ3" t="str">
            <v>BURKE2</v>
          </cell>
          <cell r="EA3" t="str">
            <v>02-NOV-10</v>
          </cell>
          <cell r="EB3" t="str">
            <v>BURKE2</v>
          </cell>
          <cell r="EC3" t="str">
            <v>05-NOV-10</v>
          </cell>
          <cell r="ED3" t="str">
            <v>2010</v>
          </cell>
          <cell r="EE3" t="str">
            <v>30-Jun-10</v>
          </cell>
          <cell r="EF3" t="str">
            <v>01</v>
          </cell>
          <cell r="EG3" t="str">
            <v>SZALAJ</v>
          </cell>
        </row>
        <row r="4">
          <cell r="AC4">
            <v>5</v>
          </cell>
          <cell r="AD4">
            <v>29</v>
          </cell>
          <cell r="AE4" t="str">
            <v>GF</v>
          </cell>
          <cell r="AF4" t="str">
            <v>2</v>
          </cell>
          <cell r="AH4" t="str">
            <v>+116754+10100</v>
          </cell>
          <cell r="AI4">
            <v>126854</v>
          </cell>
          <cell r="AN4">
            <v>126854</v>
          </cell>
          <cell r="AO4" t="str">
            <v>+116754+10100</v>
          </cell>
        </row>
        <row r="5">
          <cell r="AC5">
            <v>6</v>
          </cell>
          <cell r="AD5">
            <v>34</v>
          </cell>
          <cell r="AE5" t="str">
            <v>GF</v>
          </cell>
          <cell r="AF5" t="str">
            <v>2</v>
          </cell>
        </row>
        <row r="6">
          <cell r="AC6">
            <v>7</v>
          </cell>
          <cell r="AD6">
            <v>35</v>
          </cell>
          <cell r="AE6" t="str">
            <v>GF</v>
          </cell>
          <cell r="AF6" t="str">
            <v>2</v>
          </cell>
        </row>
        <row r="7">
          <cell r="AC7">
            <v>8</v>
          </cell>
          <cell r="AD7">
            <v>46</v>
          </cell>
          <cell r="AE7" t="str">
            <v>GF</v>
          </cell>
          <cell r="AF7" t="str">
            <v>1</v>
          </cell>
          <cell r="AH7" t="str">
            <v>n</v>
          </cell>
          <cell r="AO7" t="str">
            <v>n</v>
          </cell>
        </row>
        <row r="8">
          <cell r="AC8">
            <v>9</v>
          </cell>
          <cell r="AD8">
            <v>32</v>
          </cell>
          <cell r="AE8" t="str">
            <v>GF</v>
          </cell>
          <cell r="AF8" t="str">
            <v>2</v>
          </cell>
          <cell r="AH8" t="str">
            <v>+7576459</v>
          </cell>
          <cell r="AI8">
            <v>7576459</v>
          </cell>
          <cell r="AN8">
            <v>7576459</v>
          </cell>
          <cell r="AO8" t="str">
            <v>+7576459</v>
          </cell>
        </row>
        <row r="9">
          <cell r="AC9">
            <v>10</v>
          </cell>
          <cell r="AD9">
            <v>33</v>
          </cell>
          <cell r="AE9" t="str">
            <v>GF</v>
          </cell>
          <cell r="AF9" t="str">
            <v>2</v>
          </cell>
          <cell r="AH9" t="str">
            <v>+2131976</v>
          </cell>
          <cell r="AI9">
            <v>2131976</v>
          </cell>
          <cell r="AN9">
            <v>2131976</v>
          </cell>
          <cell r="AO9" t="str">
            <v>+2131976</v>
          </cell>
        </row>
        <row r="10">
          <cell r="AC10">
            <v>12</v>
          </cell>
          <cell r="AD10">
            <v>49</v>
          </cell>
          <cell r="AE10" t="str">
            <v>EFO</v>
          </cell>
          <cell r="AF10" t="str">
            <v>2</v>
          </cell>
          <cell r="AH10" t="str">
            <v>+2252598</v>
          </cell>
          <cell r="AI10">
            <v>2252598</v>
          </cell>
          <cell r="AN10">
            <v>2252598</v>
          </cell>
          <cell r="AO10" t="str">
            <v>+2252598</v>
          </cell>
        </row>
        <row r="11">
          <cell r="AC11">
            <v>13</v>
          </cell>
          <cell r="AD11">
            <v>50</v>
          </cell>
          <cell r="AE11" t="str">
            <v>EFO</v>
          </cell>
          <cell r="AF11" t="str">
            <v>2</v>
          </cell>
          <cell r="AH11" t="str">
            <v>+2252598</v>
          </cell>
          <cell r="AI11">
            <v>2252598</v>
          </cell>
          <cell r="AN11">
            <v>2252598</v>
          </cell>
          <cell r="AO11" t="str">
            <v>+2252598</v>
          </cell>
        </row>
        <row r="12">
          <cell r="AC12">
            <v>14</v>
          </cell>
          <cell r="AD12">
            <v>51</v>
          </cell>
          <cell r="AE12" t="str">
            <v>EFO</v>
          </cell>
          <cell r="AF12" t="str">
            <v>2</v>
          </cell>
          <cell r="AH12" t="str">
            <v>+2981389-6400</v>
          </cell>
          <cell r="AI12">
            <v>2974989</v>
          </cell>
          <cell r="AN12">
            <v>2974989</v>
          </cell>
          <cell r="AO12" t="str">
            <v>+2981389-6400</v>
          </cell>
        </row>
        <row r="13">
          <cell r="AC13">
            <v>16</v>
          </cell>
          <cell r="AD13">
            <v>36</v>
          </cell>
          <cell r="AE13" t="str">
            <v>GF</v>
          </cell>
          <cell r="AF13" t="str">
            <v>2</v>
          </cell>
          <cell r="AH13" t="str">
            <v>+28657168</v>
          </cell>
          <cell r="AI13">
            <v>28657168</v>
          </cell>
          <cell r="AN13">
            <v>28657168</v>
          </cell>
          <cell r="AO13" t="str">
            <v>+28657168</v>
          </cell>
        </row>
        <row r="14">
          <cell r="AC14">
            <v>17</v>
          </cell>
          <cell r="AD14">
            <v>40</v>
          </cell>
          <cell r="AE14" t="str">
            <v>GF</v>
          </cell>
          <cell r="AF14" t="str">
            <v>2</v>
          </cell>
          <cell r="AH14" t="str">
            <v>+1422967</v>
          </cell>
          <cell r="AI14">
            <v>1422967</v>
          </cell>
          <cell r="AN14">
            <v>1422967</v>
          </cell>
          <cell r="AO14" t="str">
            <v>+1422967</v>
          </cell>
        </row>
        <row r="15">
          <cell r="AC15">
            <v>19</v>
          </cell>
          <cell r="AD15">
            <v>38</v>
          </cell>
          <cell r="AE15" t="str">
            <v>GF</v>
          </cell>
          <cell r="AF15" t="str">
            <v>2</v>
          </cell>
          <cell r="AH15" t="str">
            <v>+28022648</v>
          </cell>
          <cell r="AI15">
            <v>28022648</v>
          </cell>
          <cell r="AN15">
            <v>28022648</v>
          </cell>
          <cell r="AO15" t="str">
            <v>+28022648</v>
          </cell>
        </row>
        <row r="16">
          <cell r="AC16">
            <v>20</v>
          </cell>
          <cell r="AD16">
            <v>41</v>
          </cell>
          <cell r="AE16" t="str">
            <v>GF</v>
          </cell>
          <cell r="AF16" t="str">
            <v>2</v>
          </cell>
          <cell r="AH16" t="str">
            <v>+525429</v>
          </cell>
          <cell r="AI16">
            <v>525429</v>
          </cell>
          <cell r="AN16">
            <v>525429</v>
          </cell>
          <cell r="AO16" t="str">
            <v>+525429</v>
          </cell>
        </row>
        <row r="17">
          <cell r="AC17">
            <v>21</v>
          </cell>
          <cell r="AD17">
            <v>43</v>
          </cell>
          <cell r="AE17" t="str">
            <v>GF</v>
          </cell>
          <cell r="AF17" t="str">
            <v>2</v>
          </cell>
          <cell r="AH17" t="str">
            <v>+0</v>
          </cell>
          <cell r="AI17">
            <v>0</v>
          </cell>
          <cell r="AN17">
            <v>0</v>
          </cell>
          <cell r="AO17" t="str">
            <v>+0</v>
          </cell>
        </row>
        <row r="18">
          <cell r="AC18">
            <v>22</v>
          </cell>
          <cell r="AD18">
            <v>42</v>
          </cell>
          <cell r="AE18" t="str">
            <v>GF</v>
          </cell>
          <cell r="AF18" t="str">
            <v>2</v>
          </cell>
        </row>
        <row r="19">
          <cell r="AC19">
            <v>23</v>
          </cell>
          <cell r="AD19">
            <v>44</v>
          </cell>
          <cell r="AE19" t="str">
            <v>GF</v>
          </cell>
          <cell r="AF19" t="str">
            <v>2</v>
          </cell>
          <cell r="AH19" t="str">
            <v>+1532058</v>
          </cell>
          <cell r="AI19">
            <v>1532058</v>
          </cell>
          <cell r="AN19">
            <v>1532058</v>
          </cell>
          <cell r="AO19" t="str">
            <v>+1532058</v>
          </cell>
        </row>
        <row r="20">
          <cell r="AC20">
            <v>31</v>
          </cell>
          <cell r="AD20">
            <v>67</v>
          </cell>
          <cell r="AE20" t="str">
            <v>EFO</v>
          </cell>
          <cell r="AF20" t="str">
            <v>2</v>
          </cell>
          <cell r="AH20" t="str">
            <v>+924370</v>
          </cell>
          <cell r="AI20">
            <v>924370</v>
          </cell>
          <cell r="AN20">
            <v>924370</v>
          </cell>
          <cell r="AO20" t="str">
            <v>+924370</v>
          </cell>
        </row>
        <row r="21">
          <cell r="AC21">
            <v>42</v>
          </cell>
          <cell r="AD21">
            <v>127</v>
          </cell>
          <cell r="AE21" t="str">
            <v>NF</v>
          </cell>
          <cell r="AF21" t="str">
            <v>1</v>
          </cell>
          <cell r="AH21" t="str">
            <v>n</v>
          </cell>
          <cell r="AO21" t="str">
            <v>n</v>
          </cell>
        </row>
        <row r="22">
          <cell r="AC22">
            <v>43</v>
          </cell>
          <cell r="AD22">
            <v>54</v>
          </cell>
          <cell r="AE22" t="str">
            <v>EFWS</v>
          </cell>
          <cell r="AF22" t="str">
            <v>2</v>
          </cell>
          <cell r="AH22" t="str">
            <v>+1440246+562153</v>
          </cell>
          <cell r="AI22">
            <v>2002399</v>
          </cell>
          <cell r="AN22">
            <v>2002399</v>
          </cell>
          <cell r="AO22" t="str">
            <v>+1440246+562153</v>
          </cell>
        </row>
        <row r="23">
          <cell r="AC23">
            <v>44</v>
          </cell>
          <cell r="AD23">
            <v>55</v>
          </cell>
          <cell r="AE23" t="str">
            <v>EFWS</v>
          </cell>
          <cell r="AF23" t="str">
            <v>2</v>
          </cell>
          <cell r="AH23" t="str">
            <v>+562153+1440246</v>
          </cell>
          <cell r="AI23">
            <v>2002399</v>
          </cell>
          <cell r="AN23">
            <v>2002399</v>
          </cell>
          <cell r="AO23" t="str">
            <v>+562153+1440246</v>
          </cell>
        </row>
        <row r="24">
          <cell r="AC24">
            <v>45</v>
          </cell>
          <cell r="AD24">
            <v>57</v>
          </cell>
          <cell r="AE24" t="str">
            <v>EFWS</v>
          </cell>
          <cell r="AF24" t="str">
            <v>2</v>
          </cell>
          <cell r="AH24" t="str">
            <v>+563977+189354-309</v>
          </cell>
          <cell r="AI24">
            <v>753022</v>
          </cell>
          <cell r="AN24">
            <v>753022</v>
          </cell>
          <cell r="AO24" t="str">
            <v>+563977+189354-309</v>
          </cell>
        </row>
        <row r="25">
          <cell r="AC25">
            <v>49</v>
          </cell>
          <cell r="AD25">
            <v>70</v>
          </cell>
          <cell r="AE25" t="str">
            <v>EFWS</v>
          </cell>
          <cell r="AF25" t="str">
            <v>2</v>
          </cell>
          <cell r="AH25" t="str">
            <v>+250464+93188</v>
          </cell>
          <cell r="AI25">
            <v>343652</v>
          </cell>
          <cell r="AN25">
            <v>343652</v>
          </cell>
          <cell r="AO25" t="str">
            <v>+250464+93188</v>
          </cell>
        </row>
        <row r="26">
          <cell r="AC26">
            <v>50</v>
          </cell>
          <cell r="AD26">
            <v>78</v>
          </cell>
          <cell r="AE26" t="str">
            <v>EFWS</v>
          </cell>
          <cell r="AF26" t="str">
            <v>2</v>
          </cell>
          <cell r="AH26" t="str">
            <v>+7451707+192125</v>
          </cell>
          <cell r="AI26">
            <v>7643832</v>
          </cell>
          <cell r="AN26">
            <v>7643832</v>
          </cell>
          <cell r="AO26" t="str">
            <v>+7451707+192125</v>
          </cell>
        </row>
        <row r="27">
          <cell r="AC27">
            <v>51</v>
          </cell>
          <cell r="AD27">
            <v>86</v>
          </cell>
          <cell r="AE27" t="str">
            <v>EFWS</v>
          </cell>
          <cell r="AF27" t="str">
            <v>2</v>
          </cell>
          <cell r="AH27" t="str">
            <v>+229612+334956</v>
          </cell>
          <cell r="AI27">
            <v>564568</v>
          </cell>
          <cell r="AN27">
            <v>564568</v>
          </cell>
          <cell r="AO27" t="str">
            <v>+229612+334956</v>
          </cell>
        </row>
        <row r="28">
          <cell r="AC28">
            <v>56</v>
          </cell>
          <cell r="AD28">
            <v>125</v>
          </cell>
          <cell r="AE28" t="str">
            <v>NF</v>
          </cell>
          <cell r="AF28" t="str">
            <v>1</v>
          </cell>
          <cell r="AH28" t="str">
            <v>n</v>
          </cell>
          <cell r="AO28" t="str">
            <v>n</v>
          </cell>
        </row>
        <row r="29">
          <cell r="AC29">
            <v>57</v>
          </cell>
          <cell r="AD29">
            <v>124</v>
          </cell>
          <cell r="AE29" t="str">
            <v>NF</v>
          </cell>
          <cell r="AF29" t="str">
            <v>1</v>
          </cell>
          <cell r="AH29" t="str">
            <v>Y</v>
          </cell>
          <cell r="AJ29" t="str">
            <v>very concerned about solid waste and landfill closure - landfill sceduled to cl</v>
          </cell>
          <cell r="AO29" t="str">
            <v>Y</v>
          </cell>
        </row>
        <row r="30">
          <cell r="AC30">
            <v>58</v>
          </cell>
          <cell r="AD30">
            <v>123</v>
          </cell>
          <cell r="AE30" t="str">
            <v>GF</v>
          </cell>
          <cell r="AF30" t="str">
            <v>1</v>
          </cell>
          <cell r="AH30" t="str">
            <v>n</v>
          </cell>
          <cell r="AO30" t="str">
            <v>n</v>
          </cell>
        </row>
        <row r="31">
          <cell r="AC31">
            <v>59</v>
          </cell>
          <cell r="AD31">
            <v>122</v>
          </cell>
          <cell r="AE31" t="str">
            <v>GF</v>
          </cell>
          <cell r="AF31" t="str">
            <v>1</v>
          </cell>
          <cell r="AH31" t="str">
            <v>n</v>
          </cell>
          <cell r="AJ31" t="str">
            <v>Agency BS should be before notes</v>
          </cell>
          <cell r="AO31" t="str">
            <v>n</v>
          </cell>
        </row>
        <row r="32">
          <cell r="AC32">
            <v>61</v>
          </cell>
          <cell r="AD32">
            <v>115</v>
          </cell>
          <cell r="AE32" t="str">
            <v>NF</v>
          </cell>
          <cell r="AF32" t="str">
            <v>2</v>
          </cell>
          <cell r="AH32" t="str">
            <v>+96.02</v>
          </cell>
          <cell r="AI32">
            <v>96.02</v>
          </cell>
          <cell r="AN32">
            <v>96.02</v>
          </cell>
          <cell r="AO32" t="str">
            <v>+96.02</v>
          </cell>
        </row>
        <row r="33">
          <cell r="AC33">
            <v>63</v>
          </cell>
          <cell r="AD33">
            <v>119</v>
          </cell>
          <cell r="AE33" t="str">
            <v>NF</v>
          </cell>
          <cell r="AF33" t="str">
            <v>1</v>
          </cell>
          <cell r="AH33" t="str">
            <v>n</v>
          </cell>
          <cell r="AO33" t="str">
            <v>n</v>
          </cell>
        </row>
        <row r="34">
          <cell r="AC34">
            <v>64</v>
          </cell>
          <cell r="AD34">
            <v>120</v>
          </cell>
          <cell r="AE34" t="str">
            <v>NF</v>
          </cell>
          <cell r="AF34" t="str">
            <v>1</v>
          </cell>
          <cell r="AH34" t="str">
            <v>n</v>
          </cell>
          <cell r="AO34" t="str">
            <v>n</v>
          </cell>
        </row>
        <row r="35">
          <cell r="AC35">
            <v>65</v>
          </cell>
          <cell r="AD35">
            <v>121</v>
          </cell>
          <cell r="AE35" t="str">
            <v>NF</v>
          </cell>
          <cell r="AF35" t="str">
            <v>1</v>
          </cell>
          <cell r="AH35" t="str">
            <v>n</v>
          </cell>
          <cell r="AO35" t="str">
            <v>n</v>
          </cell>
        </row>
        <row r="36">
          <cell r="AC36">
            <v>66</v>
          </cell>
          <cell r="AD36">
            <v>118</v>
          </cell>
          <cell r="AE36" t="str">
            <v>NF</v>
          </cell>
          <cell r="AF36" t="str">
            <v>1</v>
          </cell>
          <cell r="AH36" t="str">
            <v>0</v>
          </cell>
          <cell r="AO36" t="str">
            <v>0</v>
          </cell>
        </row>
        <row r="37">
          <cell r="AC37">
            <v>67</v>
          </cell>
          <cell r="AD37">
            <v>129</v>
          </cell>
          <cell r="AE37" t="str">
            <v>NF</v>
          </cell>
          <cell r="AF37" t="str">
            <v>1</v>
          </cell>
          <cell r="AH37" t="str">
            <v>n</v>
          </cell>
          <cell r="AJ37" t="str">
            <v>Agency BS and landfill</v>
          </cell>
          <cell r="AO37" t="str">
            <v>n</v>
          </cell>
        </row>
        <row r="38">
          <cell r="AC38">
            <v>68</v>
          </cell>
          <cell r="AD38">
            <v>128</v>
          </cell>
          <cell r="AE38" t="str">
            <v>NF</v>
          </cell>
          <cell r="AF38" t="str">
            <v>1</v>
          </cell>
          <cell r="AH38" t="str">
            <v>y</v>
          </cell>
          <cell r="AO38" t="str">
            <v>y</v>
          </cell>
        </row>
        <row r="39">
          <cell r="AC39">
            <v>71</v>
          </cell>
          <cell r="AD39">
            <v>130</v>
          </cell>
          <cell r="AE39" t="str">
            <v>NF</v>
          </cell>
          <cell r="AF39" t="str">
            <v>1</v>
          </cell>
          <cell r="AH39" t="str">
            <v>N</v>
          </cell>
          <cell r="AO39" t="str">
            <v>N</v>
          </cell>
        </row>
        <row r="40">
          <cell r="AC40">
            <v>79</v>
          </cell>
          <cell r="AD40">
            <v>62</v>
          </cell>
          <cell r="AE40" t="str">
            <v>EFWS</v>
          </cell>
          <cell r="AF40" t="str">
            <v>1</v>
          </cell>
          <cell r="AH40" t="str">
            <v>n</v>
          </cell>
          <cell r="AO40" t="str">
            <v>n</v>
          </cell>
        </row>
        <row r="41">
          <cell r="AC41">
            <v>80</v>
          </cell>
          <cell r="AD41">
            <v>52</v>
          </cell>
          <cell r="AE41" t="str">
            <v>EFWS</v>
          </cell>
          <cell r="AF41" t="str">
            <v>2</v>
          </cell>
          <cell r="AH41" t="str">
            <v>+1161540+463875</v>
          </cell>
          <cell r="AI41">
            <v>1625415</v>
          </cell>
          <cell r="AN41">
            <v>1625415</v>
          </cell>
          <cell r="AO41" t="str">
            <v>+1161540+463875</v>
          </cell>
        </row>
        <row r="42">
          <cell r="AC42">
            <v>81</v>
          </cell>
          <cell r="AD42">
            <v>53</v>
          </cell>
          <cell r="AE42" t="str">
            <v>EFWS</v>
          </cell>
          <cell r="AF42" t="str">
            <v>2</v>
          </cell>
          <cell r="AH42" t="str">
            <v>+142450+98278</v>
          </cell>
          <cell r="AI42">
            <v>240728</v>
          </cell>
          <cell r="AN42">
            <v>240728</v>
          </cell>
          <cell r="AO42" t="str">
            <v>+142450+98278</v>
          </cell>
        </row>
        <row r="43">
          <cell r="AC43">
            <v>82</v>
          </cell>
          <cell r="AD43">
            <v>103</v>
          </cell>
          <cell r="AE43" t="str">
            <v>EFWS</v>
          </cell>
          <cell r="AF43" t="str">
            <v>2</v>
          </cell>
          <cell r="AH43" t="str">
            <v>+1305696+3519615</v>
          </cell>
          <cell r="AI43">
            <v>4825311</v>
          </cell>
          <cell r="AN43">
            <v>4825311</v>
          </cell>
          <cell r="AO43" t="str">
            <v>+1305696+3519615</v>
          </cell>
        </row>
        <row r="44">
          <cell r="AC44">
            <v>83</v>
          </cell>
          <cell r="AD44">
            <v>61</v>
          </cell>
          <cell r="AE44" t="str">
            <v>EFWS</v>
          </cell>
          <cell r="AF44" t="str">
            <v>2</v>
          </cell>
          <cell r="AH44" t="str">
            <v>+8492177+1055841</v>
          </cell>
          <cell r="AI44">
            <v>9548018</v>
          </cell>
          <cell r="AN44">
            <v>9548018</v>
          </cell>
          <cell r="AO44" t="str">
            <v>+8492177+1055841</v>
          </cell>
        </row>
        <row r="45">
          <cell r="AC45">
            <v>84</v>
          </cell>
          <cell r="AD45">
            <v>69</v>
          </cell>
          <cell r="AE45" t="str">
            <v>EFWS</v>
          </cell>
          <cell r="AF45" t="str">
            <v>2</v>
          </cell>
          <cell r="AH45" t="str">
            <v>+2144006</v>
          </cell>
          <cell r="AI45">
            <v>2144006</v>
          </cell>
          <cell r="AN45">
            <v>2144006</v>
          </cell>
          <cell r="AO45" t="str">
            <v>+2144006</v>
          </cell>
        </row>
        <row r="46">
          <cell r="AC46">
            <v>85</v>
          </cell>
          <cell r="AD46">
            <v>71</v>
          </cell>
          <cell r="AE46" t="str">
            <v>EFWS</v>
          </cell>
          <cell r="AF46" t="str">
            <v>2</v>
          </cell>
          <cell r="AH46" t="str">
            <v>+951793+864576</v>
          </cell>
          <cell r="AI46">
            <v>1816369</v>
          </cell>
          <cell r="AN46">
            <v>1816369</v>
          </cell>
          <cell r="AO46" t="str">
            <v>+951793+864576</v>
          </cell>
        </row>
        <row r="47">
          <cell r="AC47">
            <v>88</v>
          </cell>
          <cell r="AD47">
            <v>68</v>
          </cell>
          <cell r="AE47" t="str">
            <v>EFWS</v>
          </cell>
          <cell r="AF47" t="str">
            <v>2</v>
          </cell>
          <cell r="AH47" t="str">
            <v>+1031335+1112671</v>
          </cell>
          <cell r="AI47">
            <v>2144006</v>
          </cell>
          <cell r="AN47">
            <v>2144006</v>
          </cell>
          <cell r="AO47" t="str">
            <v>+1031335+1112671</v>
          </cell>
        </row>
        <row r="48">
          <cell r="AC48">
            <v>89</v>
          </cell>
          <cell r="AD48">
            <v>72</v>
          </cell>
          <cell r="AE48" t="str">
            <v>EFWS</v>
          </cell>
          <cell r="AF48" t="str">
            <v>2</v>
          </cell>
          <cell r="AH48" t="str">
            <v>+56725</v>
          </cell>
          <cell r="AI48">
            <v>56725</v>
          </cell>
          <cell r="AN48">
            <v>56725</v>
          </cell>
          <cell r="AO48" t="str">
            <v>+56725</v>
          </cell>
        </row>
        <row r="49">
          <cell r="AC49">
            <v>102</v>
          </cell>
          <cell r="AD49">
            <v>116</v>
          </cell>
          <cell r="AE49" t="str">
            <v>NF</v>
          </cell>
          <cell r="AF49" t="str">
            <v>2</v>
          </cell>
          <cell r="AH49" t="str">
            <v>+96.69</v>
          </cell>
          <cell r="AI49">
            <v>96.69</v>
          </cell>
          <cell r="AN49">
            <v>96.69</v>
          </cell>
          <cell r="AO49" t="str">
            <v>+96.69</v>
          </cell>
        </row>
        <row r="50">
          <cell r="AC50">
            <v>103</v>
          </cell>
          <cell r="AD50">
            <v>117</v>
          </cell>
          <cell r="AE50" t="str">
            <v>NF</v>
          </cell>
          <cell r="AF50" t="str">
            <v>2</v>
          </cell>
          <cell r="AH50" t="str">
            <v>+89.37</v>
          </cell>
          <cell r="AI50">
            <v>89.37</v>
          </cell>
          <cell r="AN50">
            <v>89.37</v>
          </cell>
          <cell r="AO50" t="str">
            <v>+89.37</v>
          </cell>
        </row>
        <row r="51">
          <cell r="AC51">
            <v>147</v>
          </cell>
          <cell r="AD51">
            <v>111</v>
          </cell>
          <cell r="AE51" t="str">
            <v>GF</v>
          </cell>
          <cell r="AF51" t="str">
            <v>2</v>
          </cell>
          <cell r="AH51" t="str">
            <v>+5000000</v>
          </cell>
          <cell r="AI51">
            <v>5000000</v>
          </cell>
          <cell r="AN51">
            <v>5000000</v>
          </cell>
          <cell r="AO51" t="str">
            <v>+5000000</v>
          </cell>
        </row>
        <row r="52">
          <cell r="AC52">
            <v>148</v>
          </cell>
          <cell r="AD52">
            <v>112</v>
          </cell>
          <cell r="AE52" t="str">
            <v>GF</v>
          </cell>
          <cell r="AF52" t="str">
            <v>2</v>
          </cell>
          <cell r="AH52" t="str">
            <v>+150000</v>
          </cell>
          <cell r="AI52">
            <v>150000</v>
          </cell>
          <cell r="AN52">
            <v>150000</v>
          </cell>
          <cell r="AO52" t="str">
            <v>+150000</v>
          </cell>
        </row>
        <row r="53">
          <cell r="AC53">
            <v>171</v>
          </cell>
          <cell r="AD53">
            <v>45</v>
          </cell>
          <cell r="AE53" t="str">
            <v>GF</v>
          </cell>
          <cell r="AF53" t="str">
            <v>2</v>
          </cell>
          <cell r="AH53" t="str">
            <v>+1379392+435435</v>
          </cell>
          <cell r="AI53">
            <v>1814827</v>
          </cell>
          <cell r="AN53">
            <v>1814827</v>
          </cell>
          <cell r="AO53" t="str">
            <v>+1379392+435435</v>
          </cell>
        </row>
        <row r="54">
          <cell r="AC54">
            <v>191</v>
          </cell>
          <cell r="AD54">
            <v>75</v>
          </cell>
          <cell r="AE54" t="str">
            <v>EFWS</v>
          </cell>
          <cell r="AF54" t="str">
            <v>2</v>
          </cell>
          <cell r="AH54" t="str">
            <v>+866550</v>
          </cell>
          <cell r="AI54">
            <v>866550</v>
          </cell>
          <cell r="AN54">
            <v>866550</v>
          </cell>
          <cell r="AO54" t="str">
            <v>+866550</v>
          </cell>
        </row>
        <row r="55">
          <cell r="AC55">
            <v>231</v>
          </cell>
          <cell r="AD55">
            <v>25</v>
          </cell>
          <cell r="AE55" t="str">
            <v>GF</v>
          </cell>
          <cell r="AF55" t="str">
            <v>2</v>
          </cell>
          <cell r="AH55" t="str">
            <v>+7033772</v>
          </cell>
          <cell r="AI55">
            <v>7033772</v>
          </cell>
          <cell r="AN55">
            <v>7033772</v>
          </cell>
          <cell r="AO55" t="str">
            <v>+7033772</v>
          </cell>
        </row>
        <row r="56">
          <cell r="AC56">
            <v>251</v>
          </cell>
          <cell r="AD56">
            <v>1</v>
          </cell>
          <cell r="AE56" t="str">
            <v>NF</v>
          </cell>
          <cell r="AF56" t="str">
            <v>2</v>
          </cell>
          <cell r="AH56" t="str">
            <v>+11695331</v>
          </cell>
          <cell r="AI56">
            <v>11695331</v>
          </cell>
          <cell r="AJ56" t="str">
            <v>no Agency funds in statements but notes indicate they exist</v>
          </cell>
          <cell r="AN56">
            <v>11695331</v>
          </cell>
          <cell r="AO56" t="str">
            <v>+11695331</v>
          </cell>
        </row>
        <row r="57">
          <cell r="AC57">
            <v>252</v>
          </cell>
          <cell r="AD57">
            <v>7</v>
          </cell>
          <cell r="AE57" t="str">
            <v>GF</v>
          </cell>
          <cell r="AF57" t="str">
            <v>2</v>
          </cell>
          <cell r="AH57" t="str">
            <v>+7724295</v>
          </cell>
          <cell r="AI57">
            <v>7724295</v>
          </cell>
          <cell r="AN57">
            <v>7724295</v>
          </cell>
          <cell r="AO57" t="str">
            <v>+7724295</v>
          </cell>
        </row>
        <row r="58">
          <cell r="AC58">
            <v>253</v>
          </cell>
          <cell r="AD58">
            <v>8</v>
          </cell>
          <cell r="AE58" t="str">
            <v>GF</v>
          </cell>
          <cell r="AF58" t="str">
            <v>2</v>
          </cell>
          <cell r="AH58" t="str">
            <v>+1653914+9454+26522</v>
          </cell>
          <cell r="AI58">
            <v>1689890</v>
          </cell>
          <cell r="AN58">
            <v>1689890</v>
          </cell>
          <cell r="AO58" t="str">
            <v>+1653914+9454+26522</v>
          </cell>
        </row>
        <row r="59">
          <cell r="AC59">
            <v>254</v>
          </cell>
          <cell r="AD59">
            <v>9</v>
          </cell>
          <cell r="AE59" t="str">
            <v>GF</v>
          </cell>
          <cell r="AF59" t="str">
            <v>2</v>
          </cell>
          <cell r="AH59" t="str">
            <v>-1815315</v>
          </cell>
          <cell r="AI59">
            <v>-1815315</v>
          </cell>
          <cell r="AN59">
            <v>-1815315</v>
          </cell>
          <cell r="AO59" t="str">
            <v>-1815315</v>
          </cell>
        </row>
        <row r="60">
          <cell r="AC60">
            <v>255</v>
          </cell>
          <cell r="AD60">
            <v>20</v>
          </cell>
          <cell r="AE60" t="str">
            <v>GF</v>
          </cell>
          <cell r="AF60" t="str">
            <v>2</v>
          </cell>
          <cell r="AH60" t="str">
            <v>+2231384</v>
          </cell>
          <cell r="AI60">
            <v>2231384</v>
          </cell>
          <cell r="AN60">
            <v>2231384</v>
          </cell>
          <cell r="AO60" t="str">
            <v>+2231384</v>
          </cell>
        </row>
        <row r="61">
          <cell r="AC61">
            <v>258</v>
          </cell>
          <cell r="AD61">
            <v>10</v>
          </cell>
          <cell r="AE61" t="str">
            <v>NF</v>
          </cell>
          <cell r="AF61" t="str">
            <v>2</v>
          </cell>
          <cell r="AH61" t="str">
            <v>+9576154</v>
          </cell>
          <cell r="AI61">
            <v>9576154</v>
          </cell>
          <cell r="AN61">
            <v>9576154</v>
          </cell>
          <cell r="AO61" t="str">
            <v>+9576154</v>
          </cell>
        </row>
        <row r="62">
          <cell r="AC62">
            <v>259</v>
          </cell>
          <cell r="AD62">
            <v>11</v>
          </cell>
          <cell r="AE62" t="str">
            <v>NF</v>
          </cell>
          <cell r="AF62" t="str">
            <v>2</v>
          </cell>
          <cell r="AH62" t="str">
            <v>+0</v>
          </cell>
          <cell r="AI62">
            <v>0</v>
          </cell>
          <cell r="AN62">
            <v>0</v>
          </cell>
          <cell r="AO62" t="str">
            <v>+0</v>
          </cell>
        </row>
        <row r="63">
          <cell r="AC63">
            <v>260</v>
          </cell>
          <cell r="AD63">
            <v>12</v>
          </cell>
          <cell r="AE63" t="str">
            <v>NF</v>
          </cell>
          <cell r="AF63" t="str">
            <v>2</v>
          </cell>
          <cell r="AH63" t="str">
            <v>-432885</v>
          </cell>
          <cell r="AI63">
            <v>-432885</v>
          </cell>
          <cell r="AN63">
            <v>-432885</v>
          </cell>
          <cell r="AO63" t="str">
            <v>-432885</v>
          </cell>
        </row>
        <row r="64">
          <cell r="AC64">
            <v>261</v>
          </cell>
          <cell r="AD64">
            <v>23</v>
          </cell>
          <cell r="AE64" t="str">
            <v>NF</v>
          </cell>
          <cell r="AF64" t="str">
            <v>2</v>
          </cell>
          <cell r="AH64" t="str">
            <v>+924370</v>
          </cell>
          <cell r="AI64">
            <v>924370</v>
          </cell>
          <cell r="AN64">
            <v>924370</v>
          </cell>
          <cell r="AO64" t="str">
            <v>+924370</v>
          </cell>
        </row>
        <row r="65">
          <cell r="AC65">
            <v>264</v>
          </cell>
          <cell r="AD65">
            <v>47</v>
          </cell>
          <cell r="AE65" t="str">
            <v>GF</v>
          </cell>
          <cell r="AF65" t="str">
            <v>1</v>
          </cell>
          <cell r="AH65" t="str">
            <v>n</v>
          </cell>
          <cell r="AO65" t="str">
            <v>n</v>
          </cell>
        </row>
        <row r="66">
          <cell r="AC66">
            <v>273</v>
          </cell>
          <cell r="AD66">
            <v>48</v>
          </cell>
          <cell r="AE66" t="str">
            <v>GF</v>
          </cell>
          <cell r="AF66" t="str">
            <v>1</v>
          </cell>
          <cell r="AH66" t="str">
            <v>n</v>
          </cell>
          <cell r="AO66" t="str">
            <v>n</v>
          </cell>
        </row>
        <row r="67">
          <cell r="AC67">
            <v>318</v>
          </cell>
          <cell r="AD67">
            <v>126</v>
          </cell>
          <cell r="AE67" t="str">
            <v>NF</v>
          </cell>
          <cell r="AF67" t="str">
            <v>1</v>
          </cell>
          <cell r="AH67" t="str">
            <v>n</v>
          </cell>
          <cell r="AO67" t="str">
            <v>n</v>
          </cell>
        </row>
        <row r="68">
          <cell r="AC68">
            <v>320</v>
          </cell>
          <cell r="AD68">
            <v>106</v>
          </cell>
          <cell r="AE68" t="str">
            <v>NF</v>
          </cell>
          <cell r="AF68" t="str">
            <v>2</v>
          </cell>
          <cell r="AH68" t="str">
            <v>+2156883</v>
          </cell>
          <cell r="AI68">
            <v>2156883</v>
          </cell>
          <cell r="AN68">
            <v>2156883</v>
          </cell>
          <cell r="AO68" t="str">
            <v>+2156883</v>
          </cell>
        </row>
        <row r="69">
          <cell r="AC69">
            <v>321</v>
          </cell>
          <cell r="AD69">
            <v>105</v>
          </cell>
          <cell r="AE69" t="str">
            <v>NF</v>
          </cell>
          <cell r="AF69" t="str">
            <v>2</v>
          </cell>
          <cell r="AH69" t="str">
            <v>+1144567</v>
          </cell>
          <cell r="AI69">
            <v>1144567</v>
          </cell>
          <cell r="AN69">
            <v>1144567</v>
          </cell>
          <cell r="AO69" t="str">
            <v>+1144567</v>
          </cell>
        </row>
        <row r="70">
          <cell r="AC70">
            <v>322</v>
          </cell>
          <cell r="AD70">
            <v>108</v>
          </cell>
          <cell r="AE70" t="str">
            <v>NF</v>
          </cell>
          <cell r="AF70" t="str">
            <v>2</v>
          </cell>
          <cell r="AH70" t="str">
            <v>+9133405</v>
          </cell>
          <cell r="AI70">
            <v>9133405</v>
          </cell>
          <cell r="AN70">
            <v>9133405</v>
          </cell>
          <cell r="AO70" t="str">
            <v>+9133405</v>
          </cell>
        </row>
        <row r="71">
          <cell r="AC71">
            <v>323</v>
          </cell>
          <cell r="AD71">
            <v>107</v>
          </cell>
          <cell r="AE71" t="str">
            <v>NF</v>
          </cell>
          <cell r="AF71" t="str">
            <v>2</v>
          </cell>
          <cell r="AH71" t="str">
            <v>+0</v>
          </cell>
          <cell r="AI71">
            <v>0</v>
          </cell>
          <cell r="AN71">
            <v>0</v>
          </cell>
          <cell r="AO71" t="str">
            <v>+0</v>
          </cell>
        </row>
        <row r="72">
          <cell r="AC72">
            <v>324</v>
          </cell>
          <cell r="AD72">
            <v>104</v>
          </cell>
          <cell r="AE72" t="str">
            <v>NF</v>
          </cell>
          <cell r="AF72" t="str">
            <v>2</v>
          </cell>
          <cell r="AH72" t="str">
            <v>+1144567</v>
          </cell>
          <cell r="AI72">
            <v>1144567</v>
          </cell>
          <cell r="AN72">
            <v>1144567</v>
          </cell>
          <cell r="AO72" t="str">
            <v>+1144567</v>
          </cell>
        </row>
        <row r="73">
          <cell r="AC73">
            <v>325</v>
          </cell>
          <cell r="AD73">
            <v>109</v>
          </cell>
          <cell r="AE73" t="str">
            <v>NF</v>
          </cell>
          <cell r="AF73" t="str">
            <v>2</v>
          </cell>
          <cell r="AH73" t="str">
            <v>+98.9</v>
          </cell>
          <cell r="AI73">
            <v>98.9</v>
          </cell>
          <cell r="AN73">
            <v>98.9</v>
          </cell>
          <cell r="AO73" t="str">
            <v>+98.9</v>
          </cell>
        </row>
        <row r="74">
          <cell r="AC74">
            <v>326</v>
          </cell>
          <cell r="AD74">
            <v>96</v>
          </cell>
          <cell r="AE74" t="str">
            <v>EFWS</v>
          </cell>
          <cell r="AF74" t="str">
            <v>2</v>
          </cell>
          <cell r="AH74" t="str">
            <v>+5398356+13327987-5010186</v>
          </cell>
          <cell r="AI74">
            <v>13716157</v>
          </cell>
          <cell r="AN74">
            <v>13716157</v>
          </cell>
          <cell r="AO74" t="str">
            <v>+5398356+13327987-5010186</v>
          </cell>
        </row>
        <row r="75">
          <cell r="AC75">
            <v>327</v>
          </cell>
          <cell r="AD75">
            <v>94</v>
          </cell>
          <cell r="AE75" t="str">
            <v>EFWS</v>
          </cell>
          <cell r="AF75" t="str">
            <v>2</v>
          </cell>
        </row>
        <row r="76">
          <cell r="AC76">
            <v>328</v>
          </cell>
          <cell r="AD76">
            <v>93</v>
          </cell>
          <cell r="AE76" t="str">
            <v>EFWS</v>
          </cell>
          <cell r="AF76" t="str">
            <v>2</v>
          </cell>
          <cell r="AH76" t="str">
            <v>+5398356</v>
          </cell>
          <cell r="AI76">
            <v>5398356</v>
          </cell>
          <cell r="AN76">
            <v>5398356</v>
          </cell>
          <cell r="AO76" t="str">
            <v>+5398356</v>
          </cell>
        </row>
        <row r="77">
          <cell r="AC77">
            <v>329</v>
          </cell>
          <cell r="AD77">
            <v>97</v>
          </cell>
          <cell r="AE77" t="str">
            <v>EFWS</v>
          </cell>
          <cell r="AF77" t="str">
            <v>2</v>
          </cell>
          <cell r="AH77" t="str">
            <v>+377608</v>
          </cell>
          <cell r="AI77">
            <v>377608</v>
          </cell>
          <cell r="AN77">
            <v>377608</v>
          </cell>
          <cell r="AO77" t="str">
            <v>+377608</v>
          </cell>
        </row>
        <row r="78">
          <cell r="AC78">
            <v>330</v>
          </cell>
          <cell r="AD78">
            <v>98</v>
          </cell>
          <cell r="AE78" t="str">
            <v>EFWS</v>
          </cell>
          <cell r="AF78" t="str">
            <v>2</v>
          </cell>
          <cell r="AH78" t="str">
            <v>+5010186</v>
          </cell>
          <cell r="AI78">
            <v>5010186</v>
          </cell>
          <cell r="AN78">
            <v>5010186</v>
          </cell>
          <cell r="AO78" t="str">
            <v>+5010186</v>
          </cell>
        </row>
        <row r="79">
          <cell r="AC79">
            <v>331</v>
          </cell>
          <cell r="AD79">
            <v>88</v>
          </cell>
          <cell r="AE79" t="str">
            <v>EFWS</v>
          </cell>
          <cell r="AF79" t="str">
            <v>2</v>
          </cell>
          <cell r="AH79" t="str">
            <v>+166196</v>
          </cell>
          <cell r="AI79">
            <v>166196</v>
          </cell>
          <cell r="AN79">
            <v>166196</v>
          </cell>
          <cell r="AO79" t="str">
            <v>+166196</v>
          </cell>
        </row>
        <row r="80">
          <cell r="AC80">
            <v>332</v>
          </cell>
          <cell r="AD80">
            <v>87</v>
          </cell>
          <cell r="AE80" t="str">
            <v>EFWS</v>
          </cell>
          <cell r="AF80" t="str">
            <v>2</v>
          </cell>
          <cell r="AH80" t="str">
            <v>+970926</v>
          </cell>
          <cell r="AI80">
            <v>970926</v>
          </cell>
          <cell r="AN80">
            <v>970926</v>
          </cell>
          <cell r="AO80" t="str">
            <v>+970926</v>
          </cell>
        </row>
        <row r="81">
          <cell r="AC81">
            <v>333</v>
          </cell>
          <cell r="AD81">
            <v>2</v>
          </cell>
          <cell r="AE81" t="str">
            <v>GF</v>
          </cell>
          <cell r="AF81" t="str">
            <v>2</v>
          </cell>
          <cell r="AH81" t="str">
            <v>+9924515</v>
          </cell>
          <cell r="AI81">
            <v>9924515</v>
          </cell>
          <cell r="AN81">
            <v>9924515</v>
          </cell>
          <cell r="AO81" t="str">
            <v>+9924515</v>
          </cell>
        </row>
        <row r="82">
          <cell r="AC82">
            <v>334</v>
          </cell>
          <cell r="AD82">
            <v>91</v>
          </cell>
          <cell r="AE82" t="str">
            <v>GF</v>
          </cell>
          <cell r="AF82" t="str">
            <v>2</v>
          </cell>
          <cell r="AH82" t="str">
            <v>+17006136</v>
          </cell>
          <cell r="AI82">
            <v>17006136</v>
          </cell>
          <cell r="AN82">
            <v>17006136</v>
          </cell>
          <cell r="AO82" t="str">
            <v>+17006136</v>
          </cell>
        </row>
        <row r="83">
          <cell r="AC83">
            <v>335</v>
          </cell>
          <cell r="AD83">
            <v>6</v>
          </cell>
          <cell r="AE83" t="str">
            <v>GF</v>
          </cell>
          <cell r="AF83" t="str">
            <v>2</v>
          </cell>
          <cell r="AH83" t="str">
            <v>+126854</v>
          </cell>
          <cell r="AI83">
            <v>126854</v>
          </cell>
          <cell r="AN83">
            <v>126854</v>
          </cell>
          <cell r="AO83" t="str">
            <v>+126854</v>
          </cell>
        </row>
        <row r="84">
          <cell r="AC84">
            <v>336</v>
          </cell>
          <cell r="AD84">
            <v>5</v>
          </cell>
          <cell r="AE84" t="str">
            <v>GF</v>
          </cell>
          <cell r="AF84" t="str">
            <v>2</v>
          </cell>
          <cell r="AH84" t="str">
            <v>+902188+552196+126854+1082033</v>
          </cell>
          <cell r="AI84">
            <v>2663271</v>
          </cell>
          <cell r="AN84">
            <v>2663271</v>
          </cell>
          <cell r="AO84" t="str">
            <v>+902188+552196+126854+1082033</v>
          </cell>
        </row>
        <row r="85">
          <cell r="AC85">
            <v>337</v>
          </cell>
          <cell r="AD85">
            <v>101</v>
          </cell>
          <cell r="AE85" t="str">
            <v>GF</v>
          </cell>
          <cell r="AF85" t="str">
            <v>2</v>
          </cell>
          <cell r="AH85" t="str">
            <v>+9440484</v>
          </cell>
          <cell r="AI85">
            <v>9440484</v>
          </cell>
          <cell r="AN85">
            <v>9440484</v>
          </cell>
          <cell r="AO85" t="str">
            <v>+9440484</v>
          </cell>
        </row>
        <row r="86">
          <cell r="AC86">
            <v>338</v>
          </cell>
          <cell r="AD86">
            <v>4</v>
          </cell>
          <cell r="AE86" t="str">
            <v>GF</v>
          </cell>
          <cell r="AF86" t="str">
            <v>2</v>
          </cell>
          <cell r="AH86" t="str">
            <v>+14160156</v>
          </cell>
          <cell r="AI86">
            <v>14160156</v>
          </cell>
          <cell r="AN86">
            <v>14160156</v>
          </cell>
          <cell r="AO86" t="str">
            <v>+14160156</v>
          </cell>
        </row>
        <row r="87">
          <cell r="AC87">
            <v>339</v>
          </cell>
          <cell r="AD87">
            <v>14</v>
          </cell>
          <cell r="AE87" t="str">
            <v>GF</v>
          </cell>
          <cell r="AF87" t="str">
            <v>2</v>
          </cell>
          <cell r="AH87" t="str">
            <v>+4233711</v>
          </cell>
          <cell r="AI87">
            <v>4233711</v>
          </cell>
          <cell r="AN87">
            <v>4233711</v>
          </cell>
          <cell r="AO87" t="str">
            <v>+4233711</v>
          </cell>
        </row>
        <row r="88">
          <cell r="AC88">
            <v>340</v>
          </cell>
          <cell r="AD88">
            <v>15</v>
          </cell>
          <cell r="AE88" t="str">
            <v>GF</v>
          </cell>
          <cell r="AF88" t="str">
            <v>2</v>
          </cell>
          <cell r="AH88" t="str">
            <v>+4233711+6103404</v>
          </cell>
          <cell r="AI88">
            <v>10337115</v>
          </cell>
          <cell r="AN88">
            <v>10337115</v>
          </cell>
          <cell r="AO88" t="str">
            <v>+4233711+6103404</v>
          </cell>
        </row>
        <row r="89">
          <cell r="AC89">
            <v>341</v>
          </cell>
          <cell r="AD89">
            <v>16</v>
          </cell>
          <cell r="AE89" t="str">
            <v>GF</v>
          </cell>
          <cell r="AF89" t="str">
            <v>2</v>
          </cell>
          <cell r="AH89" t="str">
            <v>+21918131+25003</v>
          </cell>
          <cell r="AI89">
            <v>21943134</v>
          </cell>
          <cell r="AN89">
            <v>21943134</v>
          </cell>
          <cell r="AO89" t="str">
            <v>+21918131+25003</v>
          </cell>
        </row>
        <row r="90">
          <cell r="AC90">
            <v>343</v>
          </cell>
          <cell r="AD90">
            <v>102</v>
          </cell>
          <cell r="AE90" t="str">
            <v>GF</v>
          </cell>
          <cell r="AF90" t="str">
            <v>2</v>
          </cell>
          <cell r="AH90" t="str">
            <v>+1379392</v>
          </cell>
          <cell r="AI90">
            <v>1379392</v>
          </cell>
          <cell r="AN90">
            <v>1379392</v>
          </cell>
          <cell r="AO90" t="str">
            <v>+1379392</v>
          </cell>
        </row>
        <row r="91">
          <cell r="AC91">
            <v>344</v>
          </cell>
          <cell r="AD91">
            <v>13</v>
          </cell>
          <cell r="AE91" t="str">
            <v>GF</v>
          </cell>
          <cell r="AF91" t="str">
            <v>2</v>
          </cell>
          <cell r="AH91" t="str">
            <v>+435435</v>
          </cell>
          <cell r="AI91">
            <v>435435</v>
          </cell>
          <cell r="AN91">
            <v>435435</v>
          </cell>
          <cell r="AO91" t="str">
            <v>+435435</v>
          </cell>
        </row>
        <row r="92">
          <cell r="AC92">
            <v>346</v>
          </cell>
          <cell r="AD92">
            <v>95</v>
          </cell>
          <cell r="AE92" t="str">
            <v>EFWS</v>
          </cell>
          <cell r="AF92" t="str">
            <v>2</v>
          </cell>
          <cell r="AH92" t="str">
            <v>+13327987</v>
          </cell>
          <cell r="AI92">
            <v>13327987</v>
          </cell>
          <cell r="AN92">
            <v>13327987</v>
          </cell>
          <cell r="AO92" t="str">
            <v>+13327987</v>
          </cell>
        </row>
        <row r="93">
          <cell r="AC93">
            <v>347</v>
          </cell>
          <cell r="AD93">
            <v>99</v>
          </cell>
          <cell r="AE93" t="str">
            <v>EFWS</v>
          </cell>
          <cell r="AF93" t="str">
            <v>2</v>
          </cell>
          <cell r="AH93" t="str">
            <v>+5010186</v>
          </cell>
          <cell r="AI93">
            <v>5010186</v>
          </cell>
          <cell r="AN93">
            <v>5010186</v>
          </cell>
          <cell r="AO93" t="str">
            <v>+5010186</v>
          </cell>
        </row>
        <row r="94">
          <cell r="AC94">
            <v>349</v>
          </cell>
          <cell r="AD94">
            <v>59</v>
          </cell>
          <cell r="AE94" t="str">
            <v>EFWS</v>
          </cell>
          <cell r="AF94" t="str">
            <v>2</v>
          </cell>
          <cell r="AH94" t="str">
            <v>+3864199+1353393</v>
          </cell>
          <cell r="AI94">
            <v>5217592</v>
          </cell>
          <cell r="AN94">
            <v>5217592</v>
          </cell>
          <cell r="AO94" t="str">
            <v>+3864199+1353393</v>
          </cell>
        </row>
        <row r="95">
          <cell r="AC95">
            <v>350</v>
          </cell>
          <cell r="AD95">
            <v>73</v>
          </cell>
          <cell r="AE95" t="str">
            <v>EFWS</v>
          </cell>
          <cell r="AF95" t="str">
            <v>2</v>
          </cell>
          <cell r="AH95" t="str">
            <v>+758+755</v>
          </cell>
          <cell r="AI95">
            <v>1513</v>
          </cell>
          <cell r="AN95">
            <v>1513</v>
          </cell>
          <cell r="AO95" t="str">
            <v>+758+755</v>
          </cell>
        </row>
        <row r="96">
          <cell r="AC96">
            <v>351</v>
          </cell>
          <cell r="AD96">
            <v>74</v>
          </cell>
          <cell r="AE96" t="str">
            <v>EFWS</v>
          </cell>
          <cell r="AF96" t="str">
            <v>2</v>
          </cell>
          <cell r="AH96" t="str">
            <v>+56725</v>
          </cell>
          <cell r="AI96">
            <v>56725</v>
          </cell>
          <cell r="AN96">
            <v>56725</v>
          </cell>
          <cell r="AO96" t="str">
            <v>+56725</v>
          </cell>
        </row>
        <row r="97">
          <cell r="AC97">
            <v>352</v>
          </cell>
          <cell r="AD97">
            <v>76</v>
          </cell>
          <cell r="AE97" t="str">
            <v>EFWS</v>
          </cell>
          <cell r="AF97" t="str">
            <v>2</v>
          </cell>
          <cell r="AH97" t="str">
            <v>+6504857</v>
          </cell>
          <cell r="AI97">
            <v>6504857</v>
          </cell>
          <cell r="AN97">
            <v>6504857</v>
          </cell>
          <cell r="AO97" t="str">
            <v>+6504857</v>
          </cell>
        </row>
        <row r="98">
          <cell r="AC98">
            <v>353</v>
          </cell>
          <cell r="AD98">
            <v>77</v>
          </cell>
          <cell r="AE98" t="str">
            <v>EFWS</v>
          </cell>
          <cell r="AF98" t="str">
            <v>2</v>
          </cell>
        </row>
        <row r="99">
          <cell r="AC99">
            <v>367</v>
          </cell>
          <cell r="AD99">
            <v>26</v>
          </cell>
          <cell r="AE99" t="str">
            <v>GF</v>
          </cell>
          <cell r="AF99" t="str">
            <v>2</v>
          </cell>
        </row>
        <row r="100">
          <cell r="AC100">
            <v>368</v>
          </cell>
          <cell r="AD100">
            <v>31</v>
          </cell>
          <cell r="AE100" t="str">
            <v>GF</v>
          </cell>
          <cell r="AF100" t="str">
            <v>2</v>
          </cell>
        </row>
        <row r="101">
          <cell r="AC101">
            <v>369</v>
          </cell>
          <cell r="AD101">
            <v>37</v>
          </cell>
          <cell r="AE101" t="str">
            <v>GF</v>
          </cell>
          <cell r="AF101" t="str">
            <v>2</v>
          </cell>
          <cell r="AH101" t="str">
            <v>+3219+5238716</v>
          </cell>
          <cell r="AI101">
            <v>5241935</v>
          </cell>
          <cell r="AN101">
            <v>5241935</v>
          </cell>
          <cell r="AO101" t="str">
            <v>+3219+5238716</v>
          </cell>
        </row>
        <row r="102">
          <cell r="AC102">
            <v>370</v>
          </cell>
          <cell r="AD102">
            <v>39</v>
          </cell>
          <cell r="AE102" t="str">
            <v>GF</v>
          </cell>
          <cell r="AF102" t="str">
            <v>2</v>
          </cell>
          <cell r="AH102" t="str">
            <v>+1379392+435435</v>
          </cell>
          <cell r="AI102">
            <v>1814827</v>
          </cell>
          <cell r="AN102">
            <v>1814827</v>
          </cell>
          <cell r="AO102" t="str">
            <v>+1379392+435435</v>
          </cell>
        </row>
        <row r="103">
          <cell r="AC103">
            <v>371</v>
          </cell>
          <cell r="AD103">
            <v>110</v>
          </cell>
          <cell r="AE103" t="str">
            <v>GF</v>
          </cell>
          <cell r="AF103" t="str">
            <v>2</v>
          </cell>
        </row>
        <row r="104">
          <cell r="AC104">
            <v>373</v>
          </cell>
          <cell r="AD104">
            <v>92</v>
          </cell>
          <cell r="AE104" t="str">
            <v>GF</v>
          </cell>
          <cell r="AF104" t="str">
            <v>2</v>
          </cell>
          <cell r="AH104" t="str">
            <v>+8218296</v>
          </cell>
          <cell r="AI104">
            <v>8218296</v>
          </cell>
          <cell r="AN104">
            <v>8218296</v>
          </cell>
          <cell r="AO104" t="str">
            <v>+8218296</v>
          </cell>
        </row>
        <row r="105">
          <cell r="AC105">
            <v>375</v>
          </cell>
          <cell r="AD105">
            <v>60</v>
          </cell>
          <cell r="AE105" t="str">
            <v>EFWS</v>
          </cell>
          <cell r="AF105" t="str">
            <v>2</v>
          </cell>
          <cell r="AH105" t="str">
            <v>+1065662+557105</v>
          </cell>
          <cell r="AI105">
            <v>1622767</v>
          </cell>
          <cell r="AN105">
            <v>1622767</v>
          </cell>
          <cell r="AO105" t="str">
            <v>+1065662+557105</v>
          </cell>
        </row>
        <row r="106">
          <cell r="AC106">
            <v>376</v>
          </cell>
          <cell r="AD106">
            <v>22</v>
          </cell>
          <cell r="AE106" t="str">
            <v>GF</v>
          </cell>
          <cell r="AF106" t="str">
            <v>2</v>
          </cell>
        </row>
        <row r="107">
          <cell r="AC107">
            <v>377</v>
          </cell>
          <cell r="AD107">
            <v>79</v>
          </cell>
          <cell r="AE107" t="str">
            <v>EFWS</v>
          </cell>
          <cell r="AF107" t="str">
            <v>2</v>
          </cell>
        </row>
        <row r="108">
          <cell r="AC108">
            <v>379</v>
          </cell>
          <cell r="AD108">
            <v>27</v>
          </cell>
          <cell r="AE108" t="str">
            <v>GF</v>
          </cell>
          <cell r="AF108" t="str">
            <v>2</v>
          </cell>
          <cell r="AH108" t="str">
            <v>+9890804</v>
          </cell>
          <cell r="AI108">
            <v>9890804</v>
          </cell>
          <cell r="AN108">
            <v>9890804</v>
          </cell>
          <cell r="AO108" t="str">
            <v>+9890804</v>
          </cell>
        </row>
        <row r="109">
          <cell r="AC109">
            <v>380</v>
          </cell>
          <cell r="AD109">
            <v>30</v>
          </cell>
          <cell r="AE109" t="str">
            <v>GF</v>
          </cell>
          <cell r="AF109" t="str">
            <v>2</v>
          </cell>
          <cell r="AH109" t="str">
            <v>+664323+60734</v>
          </cell>
          <cell r="AI109">
            <v>725057</v>
          </cell>
          <cell r="AN109">
            <v>725057</v>
          </cell>
          <cell r="AO109" t="str">
            <v>+664323+60734</v>
          </cell>
        </row>
        <row r="110">
          <cell r="AC110">
            <v>381</v>
          </cell>
          <cell r="AD110">
            <v>56</v>
          </cell>
          <cell r="AE110" t="str">
            <v>EFWS</v>
          </cell>
          <cell r="AF110" t="str">
            <v>2</v>
          </cell>
          <cell r="AH110" t="str">
            <v>+12356376+2409234</v>
          </cell>
          <cell r="AI110">
            <v>14765610</v>
          </cell>
          <cell r="AN110">
            <v>14765610</v>
          </cell>
          <cell r="AO110" t="str">
            <v>+12356376+2409234</v>
          </cell>
        </row>
        <row r="111">
          <cell r="AC111">
            <v>383</v>
          </cell>
          <cell r="AD111">
            <v>58</v>
          </cell>
          <cell r="AE111" t="str">
            <v>EFWS</v>
          </cell>
          <cell r="AF111" t="str">
            <v>2</v>
          </cell>
        </row>
        <row r="112">
          <cell r="AC112">
            <v>385</v>
          </cell>
          <cell r="AD112">
            <v>3</v>
          </cell>
          <cell r="AE112" t="str">
            <v>GF</v>
          </cell>
          <cell r="AF112" t="str">
            <v>2</v>
          </cell>
          <cell r="AH112" t="str">
            <v>+21759026</v>
          </cell>
          <cell r="AI112">
            <v>21759026</v>
          </cell>
          <cell r="AN112">
            <v>21759026</v>
          </cell>
          <cell r="AO112" t="str">
            <v>+21759026</v>
          </cell>
        </row>
        <row r="113">
          <cell r="AC113">
            <v>386</v>
          </cell>
          <cell r="AD113">
            <v>18</v>
          </cell>
          <cell r="AE113" t="str">
            <v>GF</v>
          </cell>
          <cell r="AF113" t="str">
            <v>2</v>
          </cell>
        </row>
        <row r="114">
          <cell r="AC114">
            <v>387</v>
          </cell>
          <cell r="AD114">
            <v>19</v>
          </cell>
          <cell r="AE114" t="str">
            <v>GF</v>
          </cell>
          <cell r="AF114" t="str">
            <v>2</v>
          </cell>
          <cell r="AH114" t="str">
            <v>+25003</v>
          </cell>
          <cell r="AI114">
            <v>25003</v>
          </cell>
          <cell r="AN114">
            <v>25003</v>
          </cell>
          <cell r="AO114" t="str">
            <v>+25003</v>
          </cell>
        </row>
        <row r="115">
          <cell r="AC115">
            <v>388</v>
          </cell>
          <cell r="AD115">
            <v>17</v>
          </cell>
          <cell r="AE115" t="str">
            <v>GF</v>
          </cell>
          <cell r="AF115" t="str">
            <v>2</v>
          </cell>
          <cell r="AH115" t="str">
            <v>+30023862</v>
          </cell>
          <cell r="AI115">
            <v>30023862</v>
          </cell>
          <cell r="AN115">
            <v>30023862</v>
          </cell>
          <cell r="AO115" t="str">
            <v>+30023862</v>
          </cell>
        </row>
        <row r="116">
          <cell r="AC116">
            <v>389</v>
          </cell>
          <cell r="AD116">
            <v>21</v>
          </cell>
          <cell r="AE116" t="str">
            <v>GF</v>
          </cell>
          <cell r="AF116" t="str">
            <v>2</v>
          </cell>
        </row>
        <row r="117">
          <cell r="AC117">
            <v>390</v>
          </cell>
          <cell r="AD117">
            <v>24</v>
          </cell>
          <cell r="AE117" t="str">
            <v>NF</v>
          </cell>
          <cell r="AF117" t="str">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fc.sog.unc.edu/reslib/item/north-carolina-water-and-wastewater-rates-dashboard" TargetMode="External"/><Relationship Id="rId2" Type="http://schemas.openxmlformats.org/officeDocument/2006/relationships/hyperlink" Target="https://www.nctreasurer.com/slg/lfm/financial-analysis/Pages/Financial-Statistics-Tool.aspx" TargetMode="External"/><Relationship Id="rId1" Type="http://schemas.openxmlformats.org/officeDocument/2006/relationships/hyperlink" Target="https://www.nctreasurer.com/slg/lfm/financial-analysis/Pages/Analysis-by-Population.asp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24"/>
  <sheetViews>
    <sheetView workbookViewId="0">
      <selection activeCell="A20" sqref="A20"/>
    </sheetView>
  </sheetViews>
  <sheetFormatPr defaultRowHeight="15" x14ac:dyDescent="0.25"/>
  <cols>
    <col min="1" max="1" width="155" customWidth="1"/>
    <col min="2" max="3" width="9.140625" hidden="1" customWidth="1"/>
  </cols>
  <sheetData>
    <row r="2" spans="1:1" ht="33" x14ac:dyDescent="0.25">
      <c r="A2" s="34" t="s">
        <v>7</v>
      </c>
    </row>
    <row r="3" spans="1:1" ht="15.75" x14ac:dyDescent="0.25">
      <c r="A3" s="35" t="s">
        <v>8</v>
      </c>
    </row>
    <row r="4" spans="1:1" ht="126" x14ac:dyDescent="0.25">
      <c r="A4" s="36" t="s">
        <v>9</v>
      </c>
    </row>
    <row r="5" spans="1:1" x14ac:dyDescent="0.25">
      <c r="A5" s="37"/>
    </row>
    <row r="6" spans="1:1" x14ac:dyDescent="0.25">
      <c r="A6" s="38" t="s">
        <v>10</v>
      </c>
    </row>
    <row r="7" spans="1:1" x14ac:dyDescent="0.25">
      <c r="A7" s="178" t="s">
        <v>242</v>
      </c>
    </row>
    <row r="8" spans="1:1" x14ac:dyDescent="0.25">
      <c r="A8" s="38"/>
    </row>
    <row r="9" spans="1:1" x14ac:dyDescent="0.25">
      <c r="A9" s="38" t="s">
        <v>236</v>
      </c>
    </row>
    <row r="10" spans="1:1" x14ac:dyDescent="0.25">
      <c r="A10" s="39" t="s">
        <v>235</v>
      </c>
    </row>
    <row r="11" spans="1:1" x14ac:dyDescent="0.25">
      <c r="A11" s="38"/>
    </row>
    <row r="12" spans="1:1" x14ac:dyDescent="0.25">
      <c r="A12" s="38" t="s">
        <v>11</v>
      </c>
    </row>
    <row r="13" spans="1:1" x14ac:dyDescent="0.25">
      <c r="A13" s="39" t="s">
        <v>237</v>
      </c>
    </row>
    <row r="14" spans="1:1" x14ac:dyDescent="0.25">
      <c r="A14" s="38"/>
    </row>
    <row r="15" spans="1:1" ht="15.75" x14ac:dyDescent="0.25">
      <c r="A15" s="35" t="s">
        <v>12</v>
      </c>
    </row>
    <row r="16" spans="1:1" ht="47.25" x14ac:dyDescent="0.25">
      <c r="A16" s="36" t="s">
        <v>13</v>
      </c>
    </row>
    <row r="17" spans="1:1" ht="15.75" x14ac:dyDescent="0.25">
      <c r="A17" s="36"/>
    </row>
    <row r="18" spans="1:1" ht="63" x14ac:dyDescent="0.25">
      <c r="A18" s="36" t="s">
        <v>257</v>
      </c>
    </row>
    <row r="19" spans="1:1" s="68" customFormat="1" ht="15.75" x14ac:dyDescent="0.25">
      <c r="A19" s="36"/>
    </row>
    <row r="20" spans="1:1" s="68" customFormat="1" ht="63" x14ac:dyDescent="0.25">
      <c r="A20" s="36" t="s">
        <v>234</v>
      </c>
    </row>
    <row r="21" spans="1:1" ht="15.75" x14ac:dyDescent="0.25">
      <c r="A21" s="36"/>
    </row>
    <row r="22" spans="1:1" ht="31.5" x14ac:dyDescent="0.25">
      <c r="A22" s="36" t="s">
        <v>14</v>
      </c>
    </row>
    <row r="23" spans="1:1" ht="15.75" x14ac:dyDescent="0.25">
      <c r="A23" s="40"/>
    </row>
    <row r="24" spans="1:1" ht="15.75" x14ac:dyDescent="0.25">
      <c r="A24" s="40" t="s">
        <v>226</v>
      </c>
    </row>
  </sheetData>
  <sheetProtection password="CEAA" sheet="1" formatCells="0" formatColumns="0" formatRows="0"/>
  <hyperlinks>
    <hyperlink ref="A13" r:id="rId1" xr:uid="{00000000-0004-0000-0000-000000000000}"/>
    <hyperlink ref="A10" r:id="rId2" xr:uid="{00000000-0004-0000-0000-000001000000}"/>
    <hyperlink ref="A7" r:id="rId3" display="https://efc.sog.unc.edu/reslib/item/north-carolina-water-and-wastewater-rates-dashboard"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5"/>
  <sheetViews>
    <sheetView tabSelected="1" zoomScaleNormal="100" workbookViewId="0">
      <pane ySplit="5" topLeftCell="A6" activePane="bottomLeft" state="frozen"/>
      <selection activeCell="A2" sqref="A2"/>
      <selection pane="bottomLeft" activeCell="D2" sqref="D2"/>
    </sheetView>
  </sheetViews>
  <sheetFormatPr defaultRowHeight="15" x14ac:dyDescent="0.25"/>
  <cols>
    <col min="1" max="1" width="5.85546875" style="23" customWidth="1"/>
    <col min="2" max="3" width="16.140625" style="21" customWidth="1"/>
    <col min="4" max="4" width="47" style="1" customWidth="1"/>
    <col min="5" max="5" width="16.28515625" style="157" customWidth="1"/>
    <col min="6" max="6" width="16.140625" style="1" customWidth="1"/>
    <col min="7" max="7" width="26.7109375" style="10" customWidth="1"/>
    <col min="8" max="8" width="17.140625" style="3" customWidth="1"/>
    <col min="9" max="9" width="24" style="1" customWidth="1"/>
    <col min="10" max="10" width="24" style="95" hidden="1" customWidth="1"/>
    <col min="11" max="12" width="9.140625" style="1" hidden="1" customWidth="1"/>
    <col min="13" max="13" width="5.85546875" style="1" hidden="1" customWidth="1"/>
    <col min="14" max="16384" width="9.140625" style="1"/>
  </cols>
  <sheetData>
    <row r="1" spans="1:14" ht="29.25" thickBot="1" x14ac:dyDescent="0.5">
      <c r="B1" s="29" t="s">
        <v>143</v>
      </c>
      <c r="C1" s="29"/>
      <c r="E1" s="160" t="s">
        <v>6</v>
      </c>
      <c r="F1" s="17">
        <v>2019</v>
      </c>
      <c r="G1" s="143" t="s">
        <v>28</v>
      </c>
      <c r="H1" s="144"/>
      <c r="I1" s="144"/>
      <c r="K1" s="1" t="s">
        <v>24</v>
      </c>
      <c r="M1" s="1">
        <v>547</v>
      </c>
      <c r="N1" s="1" t="s">
        <v>304</v>
      </c>
    </row>
    <row r="2" spans="1:14" ht="44.25" customHeight="1" thickBot="1" x14ac:dyDescent="0.4">
      <c r="B2" s="265" t="s">
        <v>100</v>
      </c>
      <c r="C2" s="266"/>
      <c r="D2" s="111"/>
      <c r="E2" s="263" t="s">
        <v>106</v>
      </c>
      <c r="F2" s="263"/>
      <c r="G2" s="264"/>
      <c r="H2" s="14"/>
      <c r="K2" s="1" t="s">
        <v>25</v>
      </c>
      <c r="M2" s="1">
        <v>1</v>
      </c>
    </row>
    <row r="3" spans="1:14" ht="19.5" thickBot="1" x14ac:dyDescent="0.35">
      <c r="B3" s="22" t="s">
        <v>0</v>
      </c>
      <c r="C3" s="62"/>
      <c r="D3" s="66" t="e">
        <f>VLOOKUP(D2,'Unit Names'!A1:B11,2,FALSE)</f>
        <v>#N/A</v>
      </c>
      <c r="E3" s="164"/>
      <c r="F3" s="52"/>
      <c r="G3" s="11"/>
      <c r="H3" s="14"/>
      <c r="M3" s="1">
        <v>2</v>
      </c>
    </row>
    <row r="4" spans="1:14" ht="19.5" thickBot="1" x14ac:dyDescent="0.35">
      <c r="B4" s="28" t="s">
        <v>20</v>
      </c>
      <c r="C4" s="63"/>
      <c r="D4" s="27"/>
      <c r="E4" s="27"/>
      <c r="F4" s="41"/>
      <c r="G4" s="12"/>
      <c r="H4" s="14"/>
      <c r="I4" s="16"/>
      <c r="J4" s="16"/>
      <c r="M4" s="95">
        <v>3</v>
      </c>
    </row>
    <row r="5" spans="1:14" ht="37.5" customHeight="1" x14ac:dyDescent="0.35">
      <c r="A5" s="24" t="s">
        <v>29</v>
      </c>
      <c r="B5" s="19" t="s">
        <v>27</v>
      </c>
      <c r="C5" s="19" t="s">
        <v>30</v>
      </c>
      <c r="D5" s="6" t="s">
        <v>1</v>
      </c>
      <c r="E5" s="165">
        <v>2018</v>
      </c>
      <c r="F5" s="61">
        <v>2019</v>
      </c>
      <c r="G5" s="13" t="s">
        <v>2</v>
      </c>
      <c r="H5" s="114" t="s">
        <v>109</v>
      </c>
      <c r="I5" s="115" t="s">
        <v>3</v>
      </c>
      <c r="J5" s="115"/>
      <c r="M5" s="95">
        <v>4</v>
      </c>
    </row>
    <row r="6" spans="1:14" s="4" customFormat="1" ht="18.75" x14ac:dyDescent="0.25">
      <c r="A6" s="155"/>
      <c r="B6" s="152" t="s">
        <v>112</v>
      </c>
      <c r="C6" s="153"/>
      <c r="D6" s="154"/>
      <c r="E6" s="166"/>
      <c r="F6" s="150"/>
      <c r="G6" s="8"/>
      <c r="H6" s="18"/>
      <c r="I6" s="167"/>
    </row>
    <row r="7" spans="1:14" s="4" customFormat="1" ht="66" customHeight="1" x14ac:dyDescent="0.25">
      <c r="A7" s="183">
        <v>35</v>
      </c>
      <c r="B7" s="179" t="s">
        <v>26</v>
      </c>
      <c r="C7" s="179" t="s">
        <v>113</v>
      </c>
      <c r="D7" s="221" t="s">
        <v>280</v>
      </c>
      <c r="E7" s="184" t="e">
        <f>HLOOKUP($D$2,'2018 Data'!$D$1:$L$162,53,FALSE)</f>
        <v>#N/A</v>
      </c>
      <c r="F7" s="172"/>
      <c r="G7" s="8"/>
      <c r="H7" s="18"/>
      <c r="I7" s="65"/>
      <c r="J7" s="5" t="s">
        <v>145</v>
      </c>
    </row>
    <row r="8" spans="1:14" ht="63.75" x14ac:dyDescent="0.25">
      <c r="A8" s="183">
        <v>534</v>
      </c>
      <c r="B8" s="179" t="s">
        <v>26</v>
      </c>
      <c r="C8" s="179" t="s">
        <v>113</v>
      </c>
      <c r="D8" s="185" t="s">
        <v>114</v>
      </c>
      <c r="E8" s="184" t="e">
        <f>HLOOKUP($D$2,'2018 Data'!$D$1:$L$162,108,FALSE)</f>
        <v>#N/A</v>
      </c>
      <c r="F8" s="172"/>
      <c r="G8" s="8"/>
      <c r="H8" s="15"/>
      <c r="I8" s="168"/>
      <c r="J8" s="5" t="s">
        <v>146</v>
      </c>
    </row>
    <row r="9" spans="1:14" s="4" customFormat="1" ht="63.75" x14ac:dyDescent="0.25">
      <c r="A9" s="183">
        <v>13</v>
      </c>
      <c r="B9" s="179" t="s">
        <v>26</v>
      </c>
      <c r="C9" s="179" t="s">
        <v>113</v>
      </c>
      <c r="D9" s="186" t="s">
        <v>249</v>
      </c>
      <c r="E9" s="184" t="e">
        <f>HLOOKUP($D$2,'2018 Data'!$D$1:$L$162,6,FALSE)</f>
        <v>#N/A</v>
      </c>
      <c r="F9" s="172"/>
      <c r="G9" s="8"/>
      <c r="H9" s="70"/>
      <c r="I9" s="169"/>
      <c r="J9" s="5" t="s">
        <v>148</v>
      </c>
    </row>
    <row r="10" spans="1:14" s="4" customFormat="1" ht="123.6" customHeight="1" x14ac:dyDescent="0.25">
      <c r="A10" s="183">
        <v>14</v>
      </c>
      <c r="B10" s="179" t="s">
        <v>26</v>
      </c>
      <c r="C10" s="179" t="s">
        <v>113</v>
      </c>
      <c r="D10" s="181" t="s">
        <v>243</v>
      </c>
      <c r="E10" s="184" t="e">
        <f>HLOOKUP($D$2,'2018 Data'!$D$1:$L$162,7,FALSE)</f>
        <v>#N/A</v>
      </c>
      <c r="F10" s="172"/>
      <c r="G10" s="8"/>
      <c r="H10" s="70"/>
      <c r="I10" s="169"/>
      <c r="J10" s="95" t="s">
        <v>149</v>
      </c>
    </row>
    <row r="11" spans="1:14" ht="76.5" customHeight="1" x14ac:dyDescent="0.25">
      <c r="A11" s="187" t="s">
        <v>115</v>
      </c>
      <c r="B11" s="179" t="s">
        <v>26</v>
      </c>
      <c r="C11" s="179" t="s">
        <v>113</v>
      </c>
      <c r="D11" s="188" t="s">
        <v>116</v>
      </c>
      <c r="E11" s="184" t="e">
        <f>HLOOKUP($D$2,'2018 Data'!$D$1:$L$162,132,FALSE)</f>
        <v>#N/A</v>
      </c>
      <c r="F11" s="172"/>
      <c r="G11" s="8"/>
      <c r="H11" s="15"/>
      <c r="I11" s="168"/>
      <c r="J11" s="95" t="s">
        <v>150</v>
      </c>
    </row>
    <row r="12" spans="1:14" ht="63.75" x14ac:dyDescent="0.25">
      <c r="A12" s="187" t="s">
        <v>117</v>
      </c>
      <c r="B12" s="179" t="s">
        <v>26</v>
      </c>
      <c r="C12" s="179" t="s">
        <v>113</v>
      </c>
      <c r="D12" s="188" t="s">
        <v>118</v>
      </c>
      <c r="E12" s="184" t="e">
        <f>HLOOKUP($D$2,'2018 Data'!$D$1:$L$162,133,FALSE)</f>
        <v>#N/A</v>
      </c>
      <c r="F12" s="172"/>
      <c r="G12" s="8"/>
      <c r="H12" s="15"/>
      <c r="I12" s="168"/>
      <c r="J12" s="156" t="s">
        <v>233</v>
      </c>
    </row>
    <row r="13" spans="1:14" ht="81.599999999999994" customHeight="1" x14ac:dyDescent="0.25">
      <c r="A13" s="187" t="s">
        <v>119</v>
      </c>
      <c r="B13" s="179" t="s">
        <v>26</v>
      </c>
      <c r="C13" s="179" t="s">
        <v>113</v>
      </c>
      <c r="D13" s="188" t="s">
        <v>120</v>
      </c>
      <c r="E13" s="184" t="e">
        <f>HLOOKUP($D$2,'2018 Data'!$D$1:$L$162,134,FALSE)</f>
        <v>#N/A</v>
      </c>
      <c r="F13" s="172"/>
      <c r="G13" s="8"/>
      <c r="H13" s="15"/>
      <c r="I13" s="170"/>
      <c r="J13" s="219" t="s">
        <v>241</v>
      </c>
    </row>
    <row r="14" spans="1:14" ht="64.5" customHeight="1" x14ac:dyDescent="0.25">
      <c r="A14" s="183">
        <v>40</v>
      </c>
      <c r="B14" s="179" t="s">
        <v>26</v>
      </c>
      <c r="C14" s="179" t="s">
        <v>121</v>
      </c>
      <c r="D14" s="182" t="s">
        <v>122</v>
      </c>
      <c r="E14" s="184" t="e">
        <f>HLOOKUP($D$2,'2018 Data'!$D$1:$L$162,72,FALSE)</f>
        <v>#N/A</v>
      </c>
      <c r="F14" s="172"/>
      <c r="G14" s="9"/>
      <c r="H14" s="15"/>
      <c r="I14" s="31"/>
    </row>
    <row r="15" spans="1:14" ht="63.75" customHeight="1" x14ac:dyDescent="0.25">
      <c r="A15" s="183">
        <v>107</v>
      </c>
      <c r="B15" s="179" t="s">
        <v>26</v>
      </c>
      <c r="C15" s="179" t="s">
        <v>121</v>
      </c>
      <c r="D15" s="182" t="s">
        <v>123</v>
      </c>
      <c r="E15" s="184" t="e">
        <f>HLOOKUP($D$2,'2018 Data'!$D$1:$L$162,11,FALSE)</f>
        <v>#N/A</v>
      </c>
      <c r="F15" s="172"/>
      <c r="G15" s="8"/>
      <c r="H15" s="15"/>
      <c r="I15" s="31"/>
    </row>
    <row r="16" spans="1:14" ht="78.75" customHeight="1" x14ac:dyDescent="0.25">
      <c r="A16" s="183">
        <v>32</v>
      </c>
      <c r="B16" s="179" t="s">
        <v>26</v>
      </c>
      <c r="C16" s="179" t="s">
        <v>121</v>
      </c>
      <c r="D16" s="186" t="s">
        <v>250</v>
      </c>
      <c r="E16" s="184" t="e">
        <f>HLOOKUP($D$2,'2018 Data'!$D$1:$L$162,33,FALSE)</f>
        <v>#N/A</v>
      </c>
      <c r="F16" s="172"/>
      <c r="G16" s="8"/>
      <c r="H16" s="70"/>
      <c r="I16" s="31"/>
      <c r="J16" s="156"/>
    </row>
    <row r="17" spans="1:10" ht="62.25" customHeight="1" x14ac:dyDescent="0.25">
      <c r="A17" s="183">
        <v>108</v>
      </c>
      <c r="B17" s="179" t="s">
        <v>26</v>
      </c>
      <c r="C17" s="179" t="s">
        <v>121</v>
      </c>
      <c r="D17" s="180" t="s">
        <v>244</v>
      </c>
      <c r="E17" s="184" t="e">
        <f>HLOOKUP($D$2,'2018 Data'!$D$1:$L$162,4,FALSE)</f>
        <v>#N/A</v>
      </c>
      <c r="F17" s="172"/>
      <c r="G17" s="8"/>
      <c r="H17" s="15"/>
      <c r="I17" s="31"/>
      <c r="J17" s="156"/>
    </row>
    <row r="18" spans="1:10" s="156" customFormat="1" ht="51" customHeight="1" x14ac:dyDescent="0.25">
      <c r="A18" s="183">
        <v>591</v>
      </c>
      <c r="B18" s="179"/>
      <c r="C18" s="179" t="s">
        <v>227</v>
      </c>
      <c r="D18" s="180" t="s">
        <v>245</v>
      </c>
      <c r="E18" s="184" t="e">
        <f>HLOOKUP($D$2,'2018 Data'!$D$1:$L$162,140,FALSE)</f>
        <v>#N/A</v>
      </c>
      <c r="F18" s="172"/>
      <c r="G18" s="8"/>
      <c r="H18" s="60"/>
      <c r="I18" s="31"/>
    </row>
    <row r="19" spans="1:10" s="156" customFormat="1" ht="51" customHeight="1" x14ac:dyDescent="0.25">
      <c r="A19" s="183">
        <v>592</v>
      </c>
      <c r="B19" s="179"/>
      <c r="C19" s="179" t="s">
        <v>227</v>
      </c>
      <c r="D19" s="180" t="s">
        <v>246</v>
      </c>
      <c r="E19" s="184" t="e">
        <f>HLOOKUP($D$2,'2018 Data'!$D$1:$L$162,141,FALSE)</f>
        <v>#N/A</v>
      </c>
      <c r="F19" s="172"/>
      <c r="G19" s="8"/>
      <c r="H19" s="60"/>
      <c r="I19" s="31"/>
    </row>
    <row r="20" spans="1:10" s="156" customFormat="1" ht="51" customHeight="1" x14ac:dyDescent="0.25">
      <c r="A20" s="183">
        <v>593</v>
      </c>
      <c r="B20" s="179"/>
      <c r="C20" s="179" t="s">
        <v>227</v>
      </c>
      <c r="D20" s="180" t="s">
        <v>247</v>
      </c>
      <c r="E20" s="184" t="e">
        <f>HLOOKUP($D$2,'2018 Data'!$D$1:$L$162,142,FALSE)</f>
        <v>#N/A</v>
      </c>
      <c r="F20" s="172"/>
      <c r="G20" s="8"/>
      <c r="H20" s="60"/>
      <c r="I20" s="31"/>
      <c r="J20" s="95"/>
    </row>
    <row r="21" spans="1:10" s="156" customFormat="1" ht="51" customHeight="1" x14ac:dyDescent="0.25">
      <c r="A21" s="183">
        <v>594</v>
      </c>
      <c r="B21" s="179"/>
      <c r="C21" s="179" t="s">
        <v>227</v>
      </c>
      <c r="D21" s="180" t="s">
        <v>248</v>
      </c>
      <c r="E21" s="184" t="e">
        <f>HLOOKUP($D$2,'2018 Data'!$D$1:$L$162,143,FALSE)</f>
        <v>#N/A</v>
      </c>
      <c r="F21" s="172"/>
      <c r="G21" s="8"/>
      <c r="H21" s="60"/>
      <c r="I21" s="31"/>
      <c r="J21" s="95"/>
    </row>
    <row r="22" spans="1:10" ht="33.75" customHeight="1" x14ac:dyDescent="0.25">
      <c r="A22" s="183">
        <v>33</v>
      </c>
      <c r="B22" s="179" t="s">
        <v>26</v>
      </c>
      <c r="C22" s="179" t="s">
        <v>124</v>
      </c>
      <c r="D22" s="186" t="s">
        <v>81</v>
      </c>
      <c r="E22" s="184" t="e">
        <f>HLOOKUP($D$2,'2018 Data'!$D$1:$L$162,40,FALSE)</f>
        <v>#N/A</v>
      </c>
      <c r="F22" s="172"/>
      <c r="G22" s="8"/>
      <c r="H22" s="15"/>
      <c r="I22" s="31"/>
    </row>
    <row r="23" spans="1:10" x14ac:dyDescent="0.25">
      <c r="A23" s="183"/>
      <c r="B23" s="189" t="s">
        <v>125</v>
      </c>
      <c r="C23" s="190"/>
      <c r="D23" s="191"/>
      <c r="E23" s="192"/>
      <c r="F23" s="173"/>
      <c r="G23" s="64"/>
      <c r="H23" s="15"/>
      <c r="I23" s="31"/>
    </row>
    <row r="24" spans="1:10" ht="43.5" customHeight="1" x14ac:dyDescent="0.25">
      <c r="A24" s="187" t="s">
        <v>126</v>
      </c>
      <c r="B24" s="179" t="s">
        <v>26</v>
      </c>
      <c r="C24" s="193" t="s">
        <v>127</v>
      </c>
      <c r="D24" s="194" t="s">
        <v>251</v>
      </c>
      <c r="E24" s="184" t="e">
        <f>HLOOKUP($D$2,'2018 Data'!$D$1:$L$162,120,FALSE)</f>
        <v>#N/A</v>
      </c>
      <c r="F24" s="172"/>
      <c r="G24" s="8"/>
      <c r="H24" s="15"/>
      <c r="I24" s="31"/>
    </row>
    <row r="25" spans="1:10" ht="51" x14ac:dyDescent="0.25">
      <c r="A25" s="187" t="s">
        <v>128</v>
      </c>
      <c r="B25" s="179" t="s">
        <v>26</v>
      </c>
      <c r="C25" s="193" t="s">
        <v>129</v>
      </c>
      <c r="D25" s="194" t="s">
        <v>31</v>
      </c>
      <c r="E25" s="184" t="e">
        <f>HLOOKUP($D$2,'2018 Data'!$D$1:$L$162,121,FALSE)</f>
        <v>#N/A</v>
      </c>
      <c r="F25" s="172"/>
      <c r="G25" s="8"/>
      <c r="H25" s="15"/>
      <c r="I25" s="31"/>
    </row>
    <row r="26" spans="1:10" ht="63.75" x14ac:dyDescent="0.25">
      <c r="A26" s="187" t="s">
        <v>130</v>
      </c>
      <c r="B26" s="179" t="s">
        <v>26</v>
      </c>
      <c r="C26" s="193" t="s">
        <v>129</v>
      </c>
      <c r="D26" s="195" t="s">
        <v>252</v>
      </c>
      <c r="E26" s="184" t="e">
        <f>HLOOKUP($D$2,'2018 Data'!$D$1:$L$162,122,FALSE)</f>
        <v>#N/A</v>
      </c>
      <c r="F26" s="172"/>
      <c r="G26" s="8"/>
      <c r="H26" s="15"/>
      <c r="I26" s="31"/>
    </row>
    <row r="27" spans="1:10" ht="51" x14ac:dyDescent="0.25">
      <c r="A27" s="187" t="s">
        <v>131</v>
      </c>
      <c r="B27" s="179" t="s">
        <v>26</v>
      </c>
      <c r="C27" s="179" t="s">
        <v>132</v>
      </c>
      <c r="D27" s="196" t="s">
        <v>133</v>
      </c>
      <c r="E27" s="184" t="e">
        <f>HLOOKUP($D$2,'2018 Data'!$D$1:$L$162,123,FALSE)</f>
        <v>#N/A</v>
      </c>
      <c r="F27" s="172"/>
      <c r="G27" s="8"/>
      <c r="H27" s="15"/>
      <c r="I27" s="31"/>
    </row>
    <row r="28" spans="1:10" ht="63.75" x14ac:dyDescent="0.25">
      <c r="A28" s="187" t="s">
        <v>134</v>
      </c>
      <c r="B28" s="179" t="s">
        <v>26</v>
      </c>
      <c r="C28" s="179" t="s">
        <v>132</v>
      </c>
      <c r="D28" s="196" t="s">
        <v>253</v>
      </c>
      <c r="E28" s="184" t="e">
        <f>HLOOKUP($D$2,'2018 Data'!$D$1:$L$162,125,FALSE)</f>
        <v>#N/A</v>
      </c>
      <c r="F28" s="172"/>
      <c r="G28" s="8"/>
      <c r="H28" s="15"/>
      <c r="I28" s="31"/>
    </row>
    <row r="29" spans="1:10" ht="67.900000000000006" customHeight="1" x14ac:dyDescent="0.25">
      <c r="A29" s="187" t="s">
        <v>135</v>
      </c>
      <c r="B29" s="179" t="s">
        <v>26</v>
      </c>
      <c r="C29" s="179" t="s">
        <v>136</v>
      </c>
      <c r="D29" s="196" t="s">
        <v>254</v>
      </c>
      <c r="E29" s="184" t="e">
        <f>HLOOKUP($D$2,'2018 Data'!$D$1:$L$162,126,FALSE)</f>
        <v>#N/A</v>
      </c>
      <c r="F29" s="172"/>
      <c r="G29" s="8"/>
      <c r="H29" s="15"/>
      <c r="I29" s="31"/>
    </row>
    <row r="30" spans="1:10" ht="63.75" x14ac:dyDescent="0.25">
      <c r="A30" s="187" t="s">
        <v>137</v>
      </c>
      <c r="B30" s="179" t="s">
        <v>26</v>
      </c>
      <c r="C30" s="179" t="s">
        <v>136</v>
      </c>
      <c r="D30" s="196" t="s">
        <v>255</v>
      </c>
      <c r="E30" s="184" t="e">
        <f>HLOOKUP($D$2,'2018 Data'!$D$1:$L$162,130,FALSE)</f>
        <v>#N/A</v>
      </c>
      <c r="F30" s="172"/>
      <c r="G30" s="8"/>
      <c r="H30" s="15"/>
      <c r="I30" s="31"/>
    </row>
    <row r="31" spans="1:10" ht="63.75" x14ac:dyDescent="0.25">
      <c r="A31" s="187" t="s">
        <v>138</v>
      </c>
      <c r="B31" s="179" t="s">
        <v>26</v>
      </c>
      <c r="C31" s="179" t="s">
        <v>136</v>
      </c>
      <c r="D31" s="196" t="s">
        <v>102</v>
      </c>
      <c r="E31" s="184" t="e">
        <f>HLOOKUP($D$2,'2018 Data'!$D$1:$L$162,127,FALSE)</f>
        <v>#N/A</v>
      </c>
      <c r="F31" s="172"/>
      <c r="G31" s="8"/>
      <c r="H31" s="15"/>
      <c r="I31" s="31"/>
    </row>
    <row r="32" spans="1:10" ht="75" customHeight="1" x14ac:dyDescent="0.25">
      <c r="A32" s="187" t="s">
        <v>139</v>
      </c>
      <c r="B32" s="179" t="s">
        <v>26</v>
      </c>
      <c r="C32" s="179" t="s">
        <v>136</v>
      </c>
      <c r="D32" s="196" t="s">
        <v>103</v>
      </c>
      <c r="E32" s="184" t="e">
        <f>HLOOKUP($D$2,'2018 Data'!$D$1:$L$162,128,FALSE)</f>
        <v>#N/A</v>
      </c>
      <c r="F32" s="172"/>
      <c r="G32" s="8"/>
      <c r="H32" s="15"/>
      <c r="I32" s="31"/>
      <c r="J32" s="4"/>
    </row>
    <row r="33" spans="1:10" ht="84.75" customHeight="1" x14ac:dyDescent="0.25">
      <c r="A33" s="187" t="s">
        <v>105</v>
      </c>
      <c r="B33" s="179" t="s">
        <v>26</v>
      </c>
      <c r="C33" s="179" t="s">
        <v>136</v>
      </c>
      <c r="D33" s="196" t="s">
        <v>140</v>
      </c>
      <c r="E33" s="184" t="e">
        <f>HLOOKUP($D$2,'2018 Data'!$D$1:$L$162,129,FALSE)</f>
        <v>#N/A</v>
      </c>
      <c r="F33" s="172"/>
      <c r="G33" s="8"/>
      <c r="H33" s="70"/>
      <c r="I33" s="31"/>
    </row>
    <row r="34" spans="1:10" ht="74.25" customHeight="1" x14ac:dyDescent="0.25">
      <c r="A34" s="187" t="s">
        <v>141</v>
      </c>
      <c r="B34" s="179" t="s">
        <v>26</v>
      </c>
      <c r="C34" s="179" t="s">
        <v>3</v>
      </c>
      <c r="D34" s="196" t="s">
        <v>256</v>
      </c>
      <c r="E34" s="184" t="e">
        <f>HLOOKUP($D$2,'2018 Data'!$D$1:$L$162,124,FALSE)</f>
        <v>#N/A</v>
      </c>
      <c r="F34" s="172"/>
      <c r="G34" s="137"/>
      <c r="H34" s="138"/>
      <c r="I34" s="31"/>
      <c r="J34" s="4"/>
    </row>
    <row r="35" spans="1:10" s="4" customFormat="1" ht="25.5" x14ac:dyDescent="0.25">
      <c r="A35" s="187" t="s">
        <v>104</v>
      </c>
      <c r="B35" s="179" t="s">
        <v>26</v>
      </c>
      <c r="C35" s="179" t="s">
        <v>3</v>
      </c>
      <c r="D35" s="196" t="s">
        <v>142</v>
      </c>
      <c r="E35" s="184" t="e">
        <f>HLOOKUP($D$2,'2018 Data'!$D$1:$L$162,131,FALSE)</f>
        <v>#N/A</v>
      </c>
      <c r="F35" s="172"/>
      <c r="G35" s="8"/>
      <c r="H35" s="18"/>
      <c r="I35" s="167"/>
    </row>
    <row r="36" spans="1:10" s="157" customFormat="1" x14ac:dyDescent="0.25">
      <c r="A36" s="187"/>
      <c r="B36" s="232" t="s">
        <v>293</v>
      </c>
      <c r="C36" s="190"/>
      <c r="D36" s="191"/>
      <c r="E36" s="198"/>
      <c r="F36" s="173"/>
      <c r="G36" s="64"/>
      <c r="H36" s="65"/>
      <c r="I36" s="167"/>
    </row>
    <row r="37" spans="1:10" s="157" customFormat="1" ht="75" x14ac:dyDescent="0.25">
      <c r="A37" s="241">
        <v>622</v>
      </c>
      <c r="B37" s="242" t="s">
        <v>294</v>
      </c>
      <c r="C37" s="241" t="s">
        <v>295</v>
      </c>
      <c r="D37" s="241" t="s">
        <v>296</v>
      </c>
      <c r="E37" s="243" t="s">
        <v>297</v>
      </c>
      <c r="F37" s="172"/>
      <c r="G37" s="8"/>
      <c r="H37" s="65"/>
      <c r="I37" s="167"/>
    </row>
    <row r="38" spans="1:10" s="157" customFormat="1" ht="74.25" customHeight="1" x14ac:dyDescent="0.25">
      <c r="A38" s="251">
        <v>623</v>
      </c>
      <c r="B38" s="252" t="s">
        <v>298</v>
      </c>
      <c r="C38" s="251"/>
      <c r="D38" s="251" t="s">
        <v>299</v>
      </c>
      <c r="E38" s="252" t="s">
        <v>300</v>
      </c>
      <c r="F38" s="172"/>
      <c r="G38" s="8"/>
      <c r="H38" s="65"/>
      <c r="I38" s="167"/>
    </row>
    <row r="39" spans="1:10" s="157" customFormat="1" ht="105.75" customHeight="1" x14ac:dyDescent="0.25">
      <c r="A39" s="183">
        <v>577</v>
      </c>
      <c r="B39" s="179"/>
      <c r="C39" s="179" t="s">
        <v>108</v>
      </c>
      <c r="D39" s="196" t="s">
        <v>238</v>
      </c>
      <c r="E39" s="211"/>
      <c r="F39" s="209"/>
      <c r="G39" s="210" t="s">
        <v>275</v>
      </c>
      <c r="H39" s="65"/>
      <c r="I39" s="167"/>
    </row>
    <row r="40" spans="1:10" x14ac:dyDescent="0.25">
      <c r="A40" s="197"/>
      <c r="B40" s="189" t="s">
        <v>4</v>
      </c>
      <c r="C40" s="190"/>
      <c r="D40" s="191"/>
      <c r="E40" s="198"/>
      <c r="F40" s="173"/>
      <c r="G40" s="64"/>
      <c r="H40" s="15"/>
      <c r="I40" s="31"/>
      <c r="J40" s="59"/>
    </row>
    <row r="41" spans="1:10" s="4" customFormat="1" ht="114.75" x14ac:dyDescent="0.25">
      <c r="A41" s="183">
        <v>547</v>
      </c>
      <c r="B41" s="179"/>
      <c r="C41" s="179" t="s">
        <v>32</v>
      </c>
      <c r="D41" s="199" t="s">
        <v>101</v>
      </c>
      <c r="E41" s="184" t="e">
        <f>HLOOKUP($D$2,'2018 Data'!$D$1:$L$162,114,FALSE)</f>
        <v>#N/A</v>
      </c>
      <c r="F41" s="172"/>
      <c r="G41" s="71" t="str">
        <f>IF(F41&lt;1,"Please answer this question","")</f>
        <v>Please answer this question</v>
      </c>
      <c r="H41" s="65"/>
      <c r="I41" s="167"/>
      <c r="J41" s="95"/>
    </row>
    <row r="42" spans="1:10" s="59" customFormat="1" ht="41.25" customHeight="1" x14ac:dyDescent="0.25">
      <c r="A42" s="259">
        <v>607</v>
      </c>
      <c r="B42" s="260"/>
      <c r="C42" s="260" t="s">
        <v>269</v>
      </c>
      <c r="D42" s="257" t="s">
        <v>258</v>
      </c>
      <c r="E42" s="261" t="e">
        <f>HLOOKUP($D$2,'2018 Data'!$D$1:$L$162,151,FALSE)</f>
        <v>#N/A</v>
      </c>
      <c r="F42" s="172"/>
      <c r="G42" s="222" t="str">
        <f>IF(ISBLANK(F42),"Please do not leave blank","")</f>
        <v>Please do not leave blank</v>
      </c>
      <c r="H42" s="8">
        <f>IF(F42&lt;0,"Error: Enter as positive.",)</f>
        <v>0</v>
      </c>
      <c r="I42" s="171"/>
      <c r="J42" s="95"/>
    </row>
    <row r="43" spans="1:10" ht="54.75" customHeight="1" x14ac:dyDescent="0.25">
      <c r="A43" s="259">
        <v>608</v>
      </c>
      <c r="B43" s="260"/>
      <c r="C43" s="260" t="s">
        <v>269</v>
      </c>
      <c r="D43" s="257" t="s">
        <v>259</v>
      </c>
      <c r="E43" s="261" t="e">
        <f>HLOOKUP($D$2,'2018 Data'!$D$1:$L$162,152,FALSE)</f>
        <v>#N/A</v>
      </c>
      <c r="F43" s="172"/>
      <c r="G43" s="222" t="str">
        <f>IF(ISBLANK(F43),"Please do not leave blank","")</f>
        <v>Please do not leave blank</v>
      </c>
      <c r="H43" s="8">
        <f>IF(F43&lt;0,"Note: Number is normally positive.",)</f>
        <v>0</v>
      </c>
      <c r="I43" s="31"/>
    </row>
    <row r="44" spans="1:10" s="156" customFormat="1" ht="99.75" customHeight="1" x14ac:dyDescent="0.25">
      <c r="A44" s="259">
        <v>609</v>
      </c>
      <c r="B44" s="260"/>
      <c r="C44" s="260" t="s">
        <v>276</v>
      </c>
      <c r="D44" s="262" t="s">
        <v>270</v>
      </c>
      <c r="E44" s="261" t="e">
        <f>HLOOKUP($D$2,'2018 Data'!$D$1:$L$162,153,FALSE)</f>
        <v>#N/A</v>
      </c>
      <c r="F44" s="213"/>
      <c r="G44" s="222" t="str">
        <f>IF(ISBLANK(F44),"Please do not leave blank ",IF(F44=H44,"","Please review percentage"))</f>
        <v xml:space="preserve">Please do not leave blank </v>
      </c>
      <c r="H44" s="212">
        <f>ROUND(IFERROR((F43/F42)*100,0),1)</f>
        <v>0</v>
      </c>
      <c r="I44" s="31"/>
    </row>
    <row r="45" spans="1:10" ht="53.25" customHeight="1" x14ac:dyDescent="0.25">
      <c r="A45" s="259">
        <v>610</v>
      </c>
      <c r="B45" s="260"/>
      <c r="C45" s="260" t="s">
        <v>269</v>
      </c>
      <c r="D45" s="257" t="s">
        <v>260</v>
      </c>
      <c r="E45" s="261" t="e">
        <f>HLOOKUP($D$2,'2018 Data'!$D$1:$L$162,154,FALSE)</f>
        <v>#N/A</v>
      </c>
      <c r="F45" s="172"/>
      <c r="G45" s="222" t="str">
        <f>IF(ISBLANK(F45),"Please do not leave blank","")</f>
        <v>Please do not leave blank</v>
      </c>
      <c r="H45" s="8">
        <f>IF(F45&lt;0,"Error: Enter as positive.",)</f>
        <v>0</v>
      </c>
      <c r="I45" s="31"/>
    </row>
    <row r="46" spans="1:10" ht="43.5" customHeight="1" x14ac:dyDescent="0.25">
      <c r="A46" s="259">
        <v>611</v>
      </c>
      <c r="B46" s="260"/>
      <c r="C46" s="260" t="s">
        <v>269</v>
      </c>
      <c r="D46" s="257" t="s">
        <v>261</v>
      </c>
      <c r="E46" s="261" t="e">
        <f>HLOOKUP($D$2,'2018 Data'!$D$1:$L$162,155,FALSE)</f>
        <v>#N/A</v>
      </c>
      <c r="F46" s="172"/>
      <c r="G46" s="222" t="str">
        <f>IF(ISBLANK(F46),"Please do not leave blank","")</f>
        <v>Please do not leave blank</v>
      </c>
      <c r="H46" s="8">
        <f>IF(F46&lt;0,"Note: Number is normally positive.",)</f>
        <v>0</v>
      </c>
      <c r="I46" s="31"/>
    </row>
    <row r="47" spans="1:10" s="156" customFormat="1" ht="95.25" customHeight="1" x14ac:dyDescent="0.25">
      <c r="A47" s="259">
        <v>612</v>
      </c>
      <c r="B47" s="260"/>
      <c r="C47" s="260" t="s">
        <v>276</v>
      </c>
      <c r="D47" s="262" t="s">
        <v>271</v>
      </c>
      <c r="E47" s="261" t="e">
        <f>HLOOKUP($D$2,'2018 Data'!$D$1:$L$162,156,FALSE)</f>
        <v>#N/A</v>
      </c>
      <c r="F47" s="213"/>
      <c r="G47" s="222" t="str">
        <f>IF(ISBLANK(F47),"Please do not leave blank ",IF(F47=H47,"","Please review percentage"))</f>
        <v xml:space="preserve">Please do not leave blank </v>
      </c>
      <c r="H47" s="212">
        <f>ROUND(IFERROR((F46/F45)*100,0),1)</f>
        <v>0</v>
      </c>
      <c r="I47" s="31"/>
    </row>
    <row r="48" spans="1:10" s="156" customFormat="1" ht="28.5" customHeight="1" x14ac:dyDescent="0.25">
      <c r="A48" s="259">
        <v>613</v>
      </c>
      <c r="B48" s="260"/>
      <c r="C48" s="260" t="s">
        <v>269</v>
      </c>
      <c r="D48" s="257" t="s">
        <v>272</v>
      </c>
      <c r="E48" s="261" t="e">
        <f>HLOOKUP($D$2,'2018 Data'!$D$1:$L$162,157,FALSE)</f>
        <v>#N/A</v>
      </c>
      <c r="F48" s="172"/>
      <c r="G48" s="222" t="str">
        <f>IF(ISBLANK(F48),"Please do not leave blank","")</f>
        <v>Please do not leave blank</v>
      </c>
      <c r="H48" s="8">
        <f>IF(F48&lt;0,"Error: Enter as positive.",)</f>
        <v>0</v>
      </c>
      <c r="I48" s="31"/>
    </row>
    <row r="49" spans="1:9" s="156" customFormat="1" ht="47.25" customHeight="1" x14ac:dyDescent="0.25">
      <c r="A49" s="259">
        <v>614</v>
      </c>
      <c r="B49" s="260"/>
      <c r="C49" s="260" t="s">
        <v>269</v>
      </c>
      <c r="D49" s="257" t="s">
        <v>262</v>
      </c>
      <c r="E49" s="261" t="e">
        <f>HLOOKUP($D$2,'2018 Data'!$D$1:$L$162,158,FALSE)</f>
        <v>#N/A</v>
      </c>
      <c r="F49" s="172"/>
      <c r="G49" s="222" t="str">
        <f>IF(ISBLANK(F49),"Please do not leave blank","")</f>
        <v>Please do not leave blank</v>
      </c>
      <c r="H49" s="8">
        <f>IF(F49&lt;0,"Note: Number is normally positive.",)</f>
        <v>0</v>
      </c>
      <c r="I49" s="31"/>
    </row>
    <row r="50" spans="1:9" s="156" customFormat="1" ht="84" customHeight="1" x14ac:dyDescent="0.25">
      <c r="A50" s="259">
        <v>615</v>
      </c>
      <c r="B50" s="260"/>
      <c r="C50" s="260" t="s">
        <v>276</v>
      </c>
      <c r="D50" s="262" t="s">
        <v>273</v>
      </c>
      <c r="E50" s="261" t="e">
        <f>HLOOKUP($D$2,'2018 Data'!$D$1:$L$162,159,FALSE)</f>
        <v>#N/A</v>
      </c>
      <c r="F50" s="214"/>
      <c r="G50" s="222" t="str">
        <f>IF(ISBLANK(F50),"Please do not leave blank ",IF(F50=H50,"","Please review percentage"))</f>
        <v xml:space="preserve">Please do not leave blank </v>
      </c>
      <c r="H50" s="212">
        <f>ROUND(IFERROR((F49/F48)*100,0),1)</f>
        <v>0</v>
      </c>
      <c r="I50" s="31"/>
    </row>
    <row r="51" spans="1:9" ht="41.25" customHeight="1" x14ac:dyDescent="0.25">
      <c r="A51" s="259">
        <v>616</v>
      </c>
      <c r="B51" s="260"/>
      <c r="C51" s="260" t="s">
        <v>269</v>
      </c>
      <c r="D51" s="257" t="s">
        <v>263</v>
      </c>
      <c r="E51" s="261" t="e">
        <f>HLOOKUP($D$2,'2018 Data'!$D$1:$L$162,160,FALSE)</f>
        <v>#N/A</v>
      </c>
      <c r="F51" s="172"/>
      <c r="G51" s="222" t="str">
        <f>IF(ISBLANK(F51),"Please do not leave blank","")</f>
        <v>Please do not leave blank</v>
      </c>
      <c r="H51" s="8">
        <f>IF(F51&lt;0,"Error: Enter as positive.",)</f>
        <v>0</v>
      </c>
      <c r="I51" s="31"/>
    </row>
    <row r="52" spans="1:9" ht="50.25" customHeight="1" x14ac:dyDescent="0.25">
      <c r="A52" s="259">
        <v>617</v>
      </c>
      <c r="B52" s="260"/>
      <c r="C52" s="260" t="s">
        <v>269</v>
      </c>
      <c r="D52" s="257" t="s">
        <v>264</v>
      </c>
      <c r="E52" s="261" t="e">
        <f>HLOOKUP($D$2,'2018 Data'!$D$1:$L$162,161,FALSE)</f>
        <v>#N/A</v>
      </c>
      <c r="F52" s="172"/>
      <c r="G52" s="222" t="str">
        <f>IF(ISBLANK(F52),"Please do not leave blank","")</f>
        <v>Please do not leave blank</v>
      </c>
      <c r="H52" s="8">
        <f>IF(F52&lt;0,"Note: Number is normally positive.",)</f>
        <v>0</v>
      </c>
      <c r="I52" s="31"/>
    </row>
    <row r="53" spans="1:9" s="205" customFormat="1" ht="102.75" customHeight="1" x14ac:dyDescent="0.25">
      <c r="A53" s="259">
        <v>618</v>
      </c>
      <c r="B53" s="260"/>
      <c r="C53" s="260" t="s">
        <v>276</v>
      </c>
      <c r="D53" s="262" t="s">
        <v>274</v>
      </c>
      <c r="E53" s="261" t="e">
        <f>HLOOKUP($D$2,'2018 Data'!$D$1:$L$162,12,FALSE)</f>
        <v>#N/A</v>
      </c>
      <c r="F53" s="214"/>
      <c r="G53" s="222" t="str">
        <f>IF(ISBLANK(F53),"Please do not leave blank ",IF(F53=H53,"","Please review percentage"))</f>
        <v xml:space="preserve">Please do not leave blank </v>
      </c>
      <c r="H53" s="212">
        <f>ROUND(IFERROR((F52/F51)*100,0),1)</f>
        <v>0</v>
      </c>
      <c r="I53" s="206"/>
    </row>
    <row r="54" spans="1:9" ht="59.25" x14ac:dyDescent="0.25">
      <c r="A54" s="69"/>
      <c r="B54" s="43" t="s">
        <v>15</v>
      </c>
      <c r="C54" s="43"/>
      <c r="D54" s="50" t="s">
        <v>21</v>
      </c>
      <c r="E54" s="49"/>
      <c r="F54" s="49"/>
      <c r="G54" s="49"/>
      <c r="H54" s="51"/>
    </row>
    <row r="55" spans="1:9" x14ac:dyDescent="0.25">
      <c r="A55" s="25"/>
      <c r="B55" s="42"/>
      <c r="C55" s="42"/>
      <c r="D55" s="2"/>
      <c r="F55" s="4"/>
      <c r="G55" s="7"/>
      <c r="H55" s="15"/>
    </row>
    <row r="56" spans="1:9" x14ac:dyDescent="0.25">
      <c r="A56" s="25"/>
      <c r="B56" s="20"/>
      <c r="C56" s="20"/>
      <c r="D56" s="2"/>
      <c r="E56" s="240"/>
      <c r="F56" s="4"/>
      <c r="G56" s="7"/>
      <c r="H56" s="15"/>
    </row>
    <row r="57" spans="1:9" x14ac:dyDescent="0.25">
      <c r="A57" s="25"/>
      <c r="B57" s="20"/>
      <c r="C57" s="20"/>
      <c r="D57" s="53"/>
      <c r="E57" s="54"/>
      <c r="F57" s="54"/>
      <c r="G57" s="7"/>
      <c r="H57" s="15"/>
    </row>
    <row r="58" spans="1:9" x14ac:dyDescent="0.25">
      <c r="A58" s="25"/>
      <c r="B58" s="20"/>
      <c r="C58" s="20"/>
      <c r="D58" s="53"/>
      <c r="E58" s="54"/>
      <c r="F58" s="54"/>
      <c r="G58" s="7"/>
      <c r="H58" s="15"/>
    </row>
    <row r="59" spans="1:9" x14ac:dyDescent="0.25">
      <c r="A59" s="25"/>
      <c r="B59" s="20"/>
      <c r="C59" s="20"/>
      <c r="D59" s="53"/>
      <c r="E59" s="54"/>
      <c r="F59" s="54"/>
      <c r="G59" s="7"/>
      <c r="H59" s="15"/>
    </row>
    <row r="60" spans="1:9" x14ac:dyDescent="0.25">
      <c r="A60" s="25"/>
      <c r="B60" s="20"/>
      <c r="C60" s="20"/>
      <c r="D60" s="53"/>
      <c r="E60" s="161"/>
      <c r="F60" s="54"/>
      <c r="G60" s="7"/>
      <c r="H60" s="15"/>
    </row>
    <row r="61" spans="1:9" x14ac:dyDescent="0.25">
      <c r="D61" s="55"/>
      <c r="E61" s="162"/>
      <c r="F61" s="55"/>
      <c r="H61" s="15"/>
    </row>
    <row r="62" spans="1:9" x14ac:dyDescent="0.25">
      <c r="D62" s="55"/>
      <c r="E62" s="162"/>
      <c r="F62" s="55"/>
      <c r="H62" s="15"/>
    </row>
    <row r="63" spans="1:9" x14ac:dyDescent="0.25">
      <c r="D63" s="55"/>
      <c r="E63" s="163"/>
      <c r="F63" s="55"/>
      <c r="H63" s="15"/>
    </row>
    <row r="64" spans="1:9" x14ac:dyDescent="0.25">
      <c r="D64" s="55"/>
      <c r="E64" s="163"/>
      <c r="F64" s="55"/>
      <c r="H64" s="15"/>
    </row>
    <row r="65" spans="4:6" x14ac:dyDescent="0.25">
      <c r="D65" s="55"/>
      <c r="E65" s="54"/>
      <c r="F65" s="55"/>
    </row>
  </sheetData>
  <sheetProtection algorithmName="SHA-512" hashValue="PgekyzadOBHaA1be6IdoSnnzpzU49Zea47bxWXv5MBexcxZ3nSUEYxuWZpRCr7o6YSlb9/n8YQa32dEp/a8JkQ==" saltValue="3AumsCXsmDLfabb11vim3w==" spinCount="100000" sheet="1" formatCells="0" formatColumns="0" formatRows="0"/>
  <mergeCells count="2">
    <mergeCell ref="E2:G2"/>
    <mergeCell ref="B2:C2"/>
  </mergeCells>
  <conditionalFormatting sqref="H16">
    <cfRule type="cellIs" dxfId="3" priority="8" stopIfTrue="1" operator="notEqual">
      <formula>0</formula>
    </cfRule>
  </conditionalFormatting>
  <conditionalFormatting sqref="H33:H34">
    <cfRule type="cellIs" dxfId="2" priority="7" stopIfTrue="1" operator="notEqual">
      <formula>0</formula>
    </cfRule>
  </conditionalFormatting>
  <dataValidations xWindow="490" yWindow="316" count="3">
    <dataValidation type="list" allowBlank="1" showInputMessage="1" showErrorMessage="1" error="Please select from the drop down list" prompt="Please select from the drop down list" sqref="F41" xr:uid="{00000000-0002-0000-0100-000000000000}">
      <formula1>$M$2:$M$5</formula1>
    </dataValidation>
    <dataValidation type="list" allowBlank="1" showInputMessage="1" showErrorMessage="1" prompt="Please select Yes or No from the drop down list" sqref="F39" xr:uid="{00000000-0002-0000-0100-000001000000}">
      <formula1>$K$1:$K$2</formula1>
    </dataValidation>
    <dataValidation type="list" allowBlank="1" showInputMessage="1" showErrorMessage="1" prompt="Click on cell D2 and select your unit name from the drop down list" sqref="D2" xr:uid="{00000000-0002-0000-0100-000002000000}">
      <formula1>$J$6:$J$14</formula1>
    </dataValidation>
  </dataValidations>
  <printOptions headings="1" gridLines="1"/>
  <pageMargins left="0.25" right="0.25" top="0.25" bottom="0.75" header="0.3" footer="0.3"/>
  <pageSetup scale="97" fitToHeight="0" orientation="portrait" r:id="rId1"/>
  <headerFooter>
    <oddFooter>&amp;LPage &amp;P&amp;R&amp;Z&amp;F</oddFooter>
  </headerFooter>
  <rowBreaks count="1" manualBreakCount="1">
    <brk id="40" max="4" man="1"/>
  </rowBreaks>
  <ignoredErrors>
    <ignoredError sqref="G44 G50 G47" formula="1"/>
    <ignoredError sqref="H53 H50 H47 H4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502"/>
  <sheetViews>
    <sheetView zoomScaleNormal="100" workbookViewId="0">
      <pane xSplit="3" ySplit="2" topLeftCell="D3" activePane="bottomRight" state="frozen"/>
      <selection activeCell="A2" sqref="A2"/>
      <selection pane="topRight" activeCell="A2" sqref="A2"/>
      <selection pane="bottomLeft" activeCell="A2" sqref="A2"/>
      <selection pane="bottomRight" activeCell="D4" sqref="D4"/>
    </sheetView>
  </sheetViews>
  <sheetFormatPr defaultRowHeight="15" x14ac:dyDescent="0.25"/>
  <cols>
    <col min="1" max="1" width="10" style="1" customWidth="1"/>
    <col min="2" max="2" width="11.28515625" style="101" customWidth="1"/>
    <col min="3" max="3" width="39" style="97" customWidth="1"/>
    <col min="4" max="4" width="12.7109375" style="1" customWidth="1"/>
    <col min="5" max="5" width="12.42578125" style="1" customWidth="1"/>
    <col min="6" max="6" width="20.85546875" style="1" customWidth="1"/>
    <col min="7" max="7" width="20.85546875" style="124" customWidth="1"/>
    <col min="8" max="8" width="11.5703125" style="1" customWidth="1"/>
    <col min="9" max="9" width="2.140625" style="75" customWidth="1"/>
    <col min="10" max="10" width="9.28515625" style="98" customWidth="1"/>
    <col min="11" max="11" width="37.42578125" style="45" customWidth="1"/>
    <col min="12" max="12" width="17.5703125" style="123" customWidth="1"/>
    <col min="13" max="13" width="2.140625" style="1" customWidth="1"/>
    <col min="14" max="14" width="10.42578125" style="1" customWidth="1"/>
    <col min="15" max="15" width="14" style="1" customWidth="1"/>
    <col min="16" max="16" width="7.5703125" style="1" customWidth="1"/>
    <col min="17" max="17" width="14.7109375" style="98" customWidth="1"/>
    <col min="18" max="19" width="9.140625" style="1" hidden="1" customWidth="1"/>
    <col min="20" max="16384" width="9.140625" style="1"/>
  </cols>
  <sheetData>
    <row r="1" spans="1:19" ht="18.75" x14ac:dyDescent="0.25">
      <c r="C1" s="134">
        <f>'Collection Worksheet'!D2</f>
        <v>0</v>
      </c>
      <c r="D1" s="48">
        <f>'Collection Worksheet'!F1</f>
        <v>2019</v>
      </c>
      <c r="E1" s="48">
        <f>D1</f>
        <v>2019</v>
      </c>
      <c r="F1" s="48"/>
      <c r="G1" s="125"/>
      <c r="H1" s="48"/>
      <c r="J1" s="92"/>
      <c r="K1" s="56" t="s">
        <v>22</v>
      </c>
      <c r="L1" s="117"/>
      <c r="R1" s="1">
        <v>1</v>
      </c>
    </row>
    <row r="2" spans="1:19" ht="47.25" x14ac:dyDescent="0.25">
      <c r="A2" s="19" t="s">
        <v>17</v>
      </c>
      <c r="B2" s="102"/>
      <c r="C2" s="89" t="s">
        <v>1</v>
      </c>
      <c r="D2" s="57" t="s">
        <v>18</v>
      </c>
      <c r="E2" s="57" t="s">
        <v>19</v>
      </c>
      <c r="F2" s="58" t="s">
        <v>23</v>
      </c>
      <c r="G2" s="139" t="s">
        <v>110</v>
      </c>
      <c r="H2" s="58" t="s">
        <v>3</v>
      </c>
      <c r="J2" s="76" t="s">
        <v>17</v>
      </c>
      <c r="K2" s="44" t="s">
        <v>16</v>
      </c>
      <c r="L2" s="119" t="s">
        <v>5</v>
      </c>
      <c r="O2" s="1" t="s">
        <v>71</v>
      </c>
      <c r="Q2" s="140" t="s">
        <v>111</v>
      </c>
      <c r="R2" s="1">
        <v>2</v>
      </c>
    </row>
    <row r="3" spans="1:19" ht="18.75" x14ac:dyDescent="0.3">
      <c r="A3" s="32"/>
      <c r="B3" s="103"/>
      <c r="C3" s="99"/>
      <c r="D3" s="33"/>
      <c r="E3" s="33"/>
      <c r="F3" s="33"/>
      <c r="G3" s="126"/>
      <c r="H3" s="33"/>
      <c r="J3" s="86"/>
      <c r="K3" s="47"/>
      <c r="L3" s="121"/>
      <c r="R3" s="1">
        <v>3</v>
      </c>
    </row>
    <row r="4" spans="1:19" ht="75.75" customHeight="1" x14ac:dyDescent="0.25">
      <c r="A4" s="96">
        <f>'Collection Worksheet'!A7</f>
        <v>35</v>
      </c>
      <c r="B4" s="104" t="str">
        <f>'Collection Worksheet'!C7</f>
        <v>Statement of Net Position - combined totals from all Proprietary Funds</v>
      </c>
      <c r="C4" s="94" t="str">
        <f>'Collection Worksheet'!D7</f>
        <v>Mental Health-EF- Patient Accounts Receivable, Net of Allowance for Bad Debt</v>
      </c>
      <c r="D4" s="85"/>
      <c r="E4" s="84">
        <f>'Collection Worksheet'!F7</f>
        <v>0</v>
      </c>
      <c r="F4" s="84"/>
      <c r="G4" s="127"/>
      <c r="H4" s="79">
        <f>'Collection Worksheet'!I7</f>
        <v>0</v>
      </c>
      <c r="I4" s="74"/>
      <c r="J4" s="146">
        <f>A4</f>
        <v>35</v>
      </c>
      <c r="K4" s="72" t="s">
        <v>281</v>
      </c>
      <c r="L4" s="122">
        <f t="shared" ref="L4:L9" si="0">IF(D4="",E4,D4)</f>
        <v>0</v>
      </c>
      <c r="N4" s="253"/>
      <c r="R4" s="156">
        <v>4</v>
      </c>
      <c r="S4" s="156" t="b">
        <f>EXACT(A4,J4)</f>
        <v>1</v>
      </c>
    </row>
    <row r="5" spans="1:19" ht="67.5" x14ac:dyDescent="0.25">
      <c r="A5" s="96">
        <f>'Collection Worksheet'!A8</f>
        <v>534</v>
      </c>
      <c r="B5" s="104" t="str">
        <f>'Collection Worksheet'!C8</f>
        <v>Statement of Net Position - combined totals from all Proprietary Funds</v>
      </c>
      <c r="C5" s="94" t="str">
        <f>'Collection Worksheet'!D8</f>
        <v>Combined Totals of all Proprietary Funds - Amount of Inventories and Prepaids in current assets</v>
      </c>
      <c r="D5" s="85"/>
      <c r="E5" s="84">
        <f>'Collection Worksheet'!F8</f>
        <v>0</v>
      </c>
      <c r="F5" s="84"/>
      <c r="G5" s="127"/>
      <c r="H5" s="79">
        <f>'Collection Worksheet'!I8</f>
        <v>0</v>
      </c>
      <c r="I5" s="74"/>
      <c r="J5" s="146">
        <f t="shared" ref="J5:J31" si="1">A5</f>
        <v>534</v>
      </c>
      <c r="K5" s="72" t="s">
        <v>55</v>
      </c>
      <c r="L5" s="151">
        <f t="shared" si="0"/>
        <v>0</v>
      </c>
      <c r="M5" s="157"/>
      <c r="N5" s="253"/>
      <c r="P5" s="156"/>
      <c r="R5" s="156">
        <v>5</v>
      </c>
      <c r="S5" s="156" t="b">
        <f t="shared" ref="S5:S50" si="2">EXACT(A5,J5)</f>
        <v>1</v>
      </c>
    </row>
    <row r="6" spans="1:19" s="95" customFormat="1" ht="67.5" x14ac:dyDescent="0.25">
      <c r="A6" s="148">
        <f>'Collection Worksheet'!A9</f>
        <v>13</v>
      </c>
      <c r="B6" s="104" t="str">
        <f>'Collection Worksheet'!C9</f>
        <v>Statement of Net Position - combined totals from all Proprietary Funds</v>
      </c>
      <c r="C6" s="147" t="str">
        <f>'Collection Worksheet'!D9</f>
        <v>Comb-Proprietary Funds-Current Assets 
Exclude: any restricted assets
                  deferred outflows.</v>
      </c>
      <c r="D6" s="85"/>
      <c r="E6" s="84">
        <f>'Collection Worksheet'!F9</f>
        <v>0</v>
      </c>
      <c r="F6" s="84"/>
      <c r="G6" s="127"/>
      <c r="H6" s="79">
        <f>'Collection Worksheet'!I9</f>
        <v>0</v>
      </c>
      <c r="I6" s="74"/>
      <c r="J6" s="146">
        <f t="shared" si="1"/>
        <v>13</v>
      </c>
      <c r="K6" s="72" t="s">
        <v>219</v>
      </c>
      <c r="L6" s="151">
        <f t="shared" si="0"/>
        <v>0</v>
      </c>
      <c r="M6" s="157"/>
      <c r="N6" s="253"/>
      <c r="P6" s="156"/>
      <c r="Q6" s="98"/>
      <c r="R6" s="156">
        <v>6</v>
      </c>
      <c r="S6" s="156" t="b">
        <f t="shared" si="2"/>
        <v>1</v>
      </c>
    </row>
    <row r="7" spans="1:19" s="95" customFormat="1" ht="165" x14ac:dyDescent="0.25">
      <c r="A7" s="148">
        <f>'Collection Worksheet'!A10</f>
        <v>14</v>
      </c>
      <c r="B7" s="104" t="str">
        <f>'Collection Worksheet'!C10</f>
        <v>Statement of Net Position - combined totals from all Proprietary Funds</v>
      </c>
      <c r="C7" s="147" t="str">
        <f>'Collection Worksheet'!D10</f>
        <v>Combined Totals of all Proprietary Funds - Total Current Liabilities  
Include: current liabilities and current portion of long-term debt. 
Exclude:  current portions of bond anticipation notes
                   pensions
                   other post-employment liabilities
                   payables from restricted assets
                   deferred inflows.</v>
      </c>
      <c r="D7" s="85"/>
      <c r="E7" s="84">
        <f>'Collection Worksheet'!F10</f>
        <v>0</v>
      </c>
      <c r="F7" s="84"/>
      <c r="G7" s="127"/>
      <c r="H7" s="79">
        <f>'Collection Worksheet'!I10</f>
        <v>0</v>
      </c>
      <c r="I7" s="74"/>
      <c r="J7" s="146">
        <f t="shared" si="1"/>
        <v>14</v>
      </c>
      <c r="K7" s="202" t="s">
        <v>220</v>
      </c>
      <c r="L7" s="151">
        <f t="shared" si="0"/>
        <v>0</v>
      </c>
      <c r="M7" s="157"/>
      <c r="N7" s="253"/>
      <c r="P7" s="156"/>
      <c r="Q7" s="98"/>
      <c r="R7" s="156">
        <v>7</v>
      </c>
      <c r="S7" s="156" t="b">
        <f t="shared" si="2"/>
        <v>1</v>
      </c>
    </row>
    <row r="8" spans="1:19" ht="167.25" customHeight="1" x14ac:dyDescent="0.25">
      <c r="A8" s="96" t="str">
        <f>'Collection Worksheet'!A11</f>
        <v>571</v>
      </c>
      <c r="B8" s="104" t="str">
        <f>'Collection Worksheet'!C11</f>
        <v>Statement of Net Position - combined totals from all Proprietary Funds</v>
      </c>
      <c r="C8" s="94" t="str">
        <f>'Collection Worksheet'!D11</f>
        <v>Mental Health Net Position - Net Investment in Capital Assets</v>
      </c>
      <c r="D8" s="85"/>
      <c r="E8" s="84">
        <f>'Collection Worksheet'!F11</f>
        <v>0</v>
      </c>
      <c r="F8" s="84"/>
      <c r="G8" s="127"/>
      <c r="H8" s="79">
        <f>'Collection Worksheet'!I11</f>
        <v>0</v>
      </c>
      <c r="I8" s="74"/>
      <c r="J8" s="146" t="str">
        <f t="shared" si="1"/>
        <v>571</v>
      </c>
      <c r="K8" s="72" t="s">
        <v>116</v>
      </c>
      <c r="L8" s="151">
        <f t="shared" si="0"/>
        <v>0</v>
      </c>
      <c r="M8" s="157"/>
      <c r="N8" s="253"/>
      <c r="P8" s="156"/>
      <c r="S8" s="156" t="b">
        <f t="shared" si="2"/>
        <v>1</v>
      </c>
    </row>
    <row r="9" spans="1:19" ht="67.5" x14ac:dyDescent="0.25">
      <c r="A9" s="96" t="str">
        <f>'Collection Worksheet'!A12</f>
        <v>572</v>
      </c>
      <c r="B9" s="104" t="str">
        <f>'Collection Worksheet'!C12</f>
        <v>Statement of Net Position - combined totals from all Proprietary Funds</v>
      </c>
      <c r="C9" s="94" t="str">
        <f>'Collection Worksheet'!D12</f>
        <v>Mental Health Net Position - Restricted Net Position</v>
      </c>
      <c r="D9" s="85"/>
      <c r="E9" s="84">
        <f>'Collection Worksheet'!F12</f>
        <v>0</v>
      </c>
      <c r="F9" s="84"/>
      <c r="G9" s="127"/>
      <c r="H9" s="79">
        <f>'Collection Worksheet'!I12</f>
        <v>0</v>
      </c>
      <c r="I9" s="74"/>
      <c r="J9" s="146" t="str">
        <f t="shared" si="1"/>
        <v>572</v>
      </c>
      <c r="K9" s="72" t="s">
        <v>118</v>
      </c>
      <c r="L9" s="151">
        <f t="shared" si="0"/>
        <v>0</v>
      </c>
      <c r="M9" s="157"/>
      <c r="N9" s="253"/>
      <c r="P9" s="156"/>
      <c r="S9" s="156" t="b">
        <f t="shared" si="2"/>
        <v>1</v>
      </c>
    </row>
    <row r="10" spans="1:19" ht="100.5" customHeight="1" x14ac:dyDescent="0.25">
      <c r="A10" s="96" t="str">
        <f>'Collection Worksheet'!A13</f>
        <v>573</v>
      </c>
      <c r="B10" s="104" t="str">
        <f>'Collection Worksheet'!C13</f>
        <v>Statement of Net Position - combined totals from all Proprietary Funds</v>
      </c>
      <c r="C10" s="94" t="str">
        <f>'Collection Worksheet'!D13</f>
        <v>Mental Health Net Position - Unrestricted Net Position</v>
      </c>
      <c r="D10" s="85"/>
      <c r="E10" s="84">
        <f>'Collection Worksheet'!F13</f>
        <v>0</v>
      </c>
      <c r="F10" s="84"/>
      <c r="G10" s="127"/>
      <c r="H10" s="79">
        <f>'Collection Worksheet'!I13</f>
        <v>0</v>
      </c>
      <c r="I10" s="74"/>
      <c r="J10" s="146" t="str">
        <f t="shared" si="1"/>
        <v>573</v>
      </c>
      <c r="K10" s="72" t="s">
        <v>120</v>
      </c>
      <c r="L10" s="122">
        <f t="shared" ref="L10:L32" si="3">IF(D10="",E10,D10)</f>
        <v>0</v>
      </c>
      <c r="N10" s="253"/>
      <c r="P10" s="156"/>
      <c r="S10" s="156" t="b">
        <f t="shared" si="2"/>
        <v>1</v>
      </c>
    </row>
    <row r="11" spans="1:19" ht="78.75" x14ac:dyDescent="0.25">
      <c r="A11" s="96">
        <f>'Collection Worksheet'!A14</f>
        <v>40</v>
      </c>
      <c r="B11" s="104" t="str">
        <f>'Collection Worksheet'!C14</f>
        <v>Rev,, Exp. &amp; Changes in Net Position-combined totals from all proprietary funds</v>
      </c>
      <c r="C11" s="94" t="str">
        <f>'Collection Worksheet'!D14</f>
        <v>Net Patient Revenue</v>
      </c>
      <c r="D11" s="85"/>
      <c r="E11" s="84">
        <f>'Collection Worksheet'!F14</f>
        <v>0</v>
      </c>
      <c r="F11" s="84"/>
      <c r="G11" s="127"/>
      <c r="H11" s="79">
        <f>'Collection Worksheet'!I14</f>
        <v>0</v>
      </c>
      <c r="I11" s="74"/>
      <c r="J11" s="146">
        <f t="shared" si="1"/>
        <v>40</v>
      </c>
      <c r="K11" s="72" t="s">
        <v>199</v>
      </c>
      <c r="L11" s="122">
        <f t="shared" si="3"/>
        <v>0</v>
      </c>
      <c r="N11" s="253"/>
      <c r="O11" s="67" t="e">
        <f>'Collection Worksheet'!E14</f>
        <v>#N/A</v>
      </c>
      <c r="P11" s="156"/>
      <c r="S11" s="156" t="b">
        <f t="shared" si="2"/>
        <v>1</v>
      </c>
    </row>
    <row r="12" spans="1:19" ht="78.75" x14ac:dyDescent="0.25">
      <c r="A12" s="96">
        <f>'Collection Worksheet'!A15</f>
        <v>107</v>
      </c>
      <c r="B12" s="104" t="str">
        <f>'Collection Worksheet'!C15</f>
        <v>Rev,, Exp. &amp; Changes in Net Position-combined totals from all proprietary funds</v>
      </c>
      <c r="C12" s="94" t="str">
        <f>'Collection Worksheet'!D15</f>
        <v>Total Operating Revenues</v>
      </c>
      <c r="D12" s="85"/>
      <c r="E12" s="84">
        <f>'Collection Worksheet'!F15</f>
        <v>0</v>
      </c>
      <c r="F12" s="84"/>
      <c r="G12" s="127"/>
      <c r="H12" s="79">
        <f>'Collection Worksheet'!I15</f>
        <v>0</v>
      </c>
      <c r="I12" s="74"/>
      <c r="J12" s="146">
        <f t="shared" si="1"/>
        <v>107</v>
      </c>
      <c r="K12" s="72" t="s">
        <v>197</v>
      </c>
      <c r="L12" s="122">
        <f t="shared" si="3"/>
        <v>0</v>
      </c>
      <c r="N12" s="253"/>
      <c r="O12" s="67" t="e">
        <f>'Collection Worksheet'!E15</f>
        <v>#N/A</v>
      </c>
      <c r="P12" s="156"/>
      <c r="S12" s="156" t="b">
        <f t="shared" si="2"/>
        <v>1</v>
      </c>
    </row>
    <row r="13" spans="1:19" ht="77.25" customHeight="1" x14ac:dyDescent="0.25">
      <c r="A13" s="96">
        <f>'Collection Worksheet'!A16</f>
        <v>32</v>
      </c>
      <c r="B13" s="104" t="str">
        <f>'Collection Worksheet'!C16</f>
        <v>Rev,, Exp. &amp; Changes in Net Position-combined totals from all proprietary funds</v>
      </c>
      <c r="C13" s="94" t="str">
        <f>'Collection Worksheet'!D16</f>
        <v>Combined Totals of all Proprietary Funds - Depreciation &amp; Amortization Expense (Enter as a Positive)</v>
      </c>
      <c r="D13" s="85"/>
      <c r="E13" s="84">
        <f>'Collection Worksheet'!F16</f>
        <v>0</v>
      </c>
      <c r="F13" s="84"/>
      <c r="G13" s="132"/>
      <c r="H13" s="79">
        <f>'Collection Worksheet'!I16</f>
        <v>0</v>
      </c>
      <c r="I13" s="74"/>
      <c r="J13" s="146">
        <f t="shared" si="1"/>
        <v>32</v>
      </c>
      <c r="K13" s="72" t="s">
        <v>221</v>
      </c>
      <c r="L13" s="122">
        <f t="shared" si="3"/>
        <v>0</v>
      </c>
      <c r="N13" s="253"/>
      <c r="O13" s="67" t="e">
        <f>'Collection Worksheet'!E16</f>
        <v>#N/A</v>
      </c>
      <c r="P13" s="156"/>
      <c r="S13" s="156" t="b">
        <f t="shared" si="2"/>
        <v>1</v>
      </c>
    </row>
    <row r="14" spans="1:19" s="156" customFormat="1" ht="78.75" customHeight="1" x14ac:dyDescent="0.25">
      <c r="A14" s="148">
        <f>'Collection Worksheet'!A17</f>
        <v>108</v>
      </c>
      <c r="B14" s="104" t="str">
        <f>'Collection Worksheet'!C17</f>
        <v>Rev,, Exp. &amp; Changes in Net Position-combined totals from all proprietary funds</v>
      </c>
      <c r="C14" s="147" t="str">
        <f>'Collection Worksheet'!D17</f>
        <v>Total Operating Expenses. May include Interest Exp. Enter at positive.</v>
      </c>
      <c r="D14" s="85"/>
      <c r="E14" s="84">
        <f>'Collection Worksheet'!F17</f>
        <v>0</v>
      </c>
      <c r="F14" s="84"/>
      <c r="G14" s="132"/>
      <c r="H14" s="79"/>
      <c r="I14" s="145"/>
      <c r="J14" s="146">
        <v>108</v>
      </c>
      <c r="K14" s="72" t="s">
        <v>222</v>
      </c>
      <c r="L14" s="122">
        <f t="shared" si="3"/>
        <v>0</v>
      </c>
      <c r="N14" s="253"/>
      <c r="O14" s="67"/>
      <c r="Q14" s="149"/>
      <c r="S14" s="156" t="b">
        <f t="shared" si="2"/>
        <v>1</v>
      </c>
    </row>
    <row r="15" spans="1:19" s="156" customFormat="1" ht="73.5" customHeight="1" x14ac:dyDescent="0.25">
      <c r="A15" s="148">
        <f>'Collection Worksheet'!A18</f>
        <v>591</v>
      </c>
      <c r="B15" s="104" t="str">
        <f>'Collection Worksheet'!C18</f>
        <v>Statement of Activities - Business Activities</v>
      </c>
      <c r="C15" s="147" t="str">
        <f>'Collection Worksheet'!D18</f>
        <v>Total Expenses - Exclude Transfers</v>
      </c>
      <c r="D15" s="85"/>
      <c r="E15" s="84">
        <f>'Collection Worksheet'!F18</f>
        <v>0</v>
      </c>
      <c r="F15" s="84"/>
      <c r="G15" s="132"/>
      <c r="H15" s="79"/>
      <c r="I15" s="145"/>
      <c r="J15" s="146">
        <v>591</v>
      </c>
      <c r="K15" s="72" t="s">
        <v>228</v>
      </c>
      <c r="L15" s="151">
        <f t="shared" si="3"/>
        <v>0</v>
      </c>
      <c r="N15" s="253"/>
      <c r="O15" s="67"/>
      <c r="Q15" s="149"/>
      <c r="S15" s="156" t="b">
        <f t="shared" si="2"/>
        <v>1</v>
      </c>
    </row>
    <row r="16" spans="1:19" s="156" customFormat="1" ht="81.75" customHeight="1" x14ac:dyDescent="0.25">
      <c r="A16" s="148">
        <f>'Collection Worksheet'!A19</f>
        <v>592</v>
      </c>
      <c r="B16" s="104" t="str">
        <f>'Collection Worksheet'!C19</f>
        <v>Statement of Activities - Business Activities</v>
      </c>
      <c r="C16" s="147" t="str">
        <f>'Collection Worksheet'!D19</f>
        <v>Total Change in net position Business Type 
(Increase in net position is recorded as a positive and a decrease in net position is recorded as a negative)</v>
      </c>
      <c r="D16" s="85"/>
      <c r="E16" s="84">
        <f>'Collection Worksheet'!F19</f>
        <v>0</v>
      </c>
      <c r="F16" s="84"/>
      <c r="G16" s="132"/>
      <c r="H16" s="79"/>
      <c r="I16" s="145"/>
      <c r="J16" s="146">
        <v>592</v>
      </c>
      <c r="K16" s="72" t="s">
        <v>229</v>
      </c>
      <c r="L16" s="151">
        <f t="shared" si="3"/>
        <v>0</v>
      </c>
      <c r="N16" s="253"/>
      <c r="O16" s="67"/>
      <c r="Q16" s="149"/>
      <c r="S16" s="156" t="b">
        <f t="shared" si="2"/>
        <v>1</v>
      </c>
    </row>
    <row r="17" spans="1:19" s="156" customFormat="1" ht="73.5" customHeight="1" x14ac:dyDescent="0.25">
      <c r="A17" s="148">
        <f>'Collection Worksheet'!A20</f>
        <v>593</v>
      </c>
      <c r="B17" s="104" t="str">
        <f>'Collection Worksheet'!C20</f>
        <v>Statement of Activities - Business Activities</v>
      </c>
      <c r="C17" s="147" t="str">
        <f>'Collection Worksheet'!D20</f>
        <v>Total Transfers in    (Preference is that transfers-in  are not netted against transfers-out)</v>
      </c>
      <c r="D17" s="85"/>
      <c r="E17" s="84">
        <f>'Collection Worksheet'!F20</f>
        <v>0</v>
      </c>
      <c r="F17" s="84"/>
      <c r="G17" s="132"/>
      <c r="H17" s="79"/>
      <c r="I17" s="145"/>
      <c r="J17" s="146">
        <v>593</v>
      </c>
      <c r="K17" s="72" t="s">
        <v>230</v>
      </c>
      <c r="L17" s="151">
        <f t="shared" si="3"/>
        <v>0</v>
      </c>
      <c r="N17" s="253"/>
      <c r="O17" s="67"/>
      <c r="Q17" s="149"/>
      <c r="S17" s="156" t="b">
        <f t="shared" si="2"/>
        <v>1</v>
      </c>
    </row>
    <row r="18" spans="1:19" s="156" customFormat="1" ht="73.5" customHeight="1" x14ac:dyDescent="0.25">
      <c r="A18" s="148">
        <f>'Collection Worksheet'!A21</f>
        <v>594</v>
      </c>
      <c r="B18" s="104" t="str">
        <f>'Collection Worksheet'!C21</f>
        <v>Statement of Activities - Business Activities</v>
      </c>
      <c r="C18" s="147" t="str">
        <f>'Collection Worksheet'!D21</f>
        <v>Total Transfers out    (Preference is that transfers-in  are not netted against transfers-out)</v>
      </c>
      <c r="D18" s="85"/>
      <c r="E18" s="84">
        <f>'Collection Worksheet'!F21</f>
        <v>0</v>
      </c>
      <c r="F18" s="84"/>
      <c r="G18" s="132"/>
      <c r="H18" s="79"/>
      <c r="I18" s="145"/>
      <c r="J18" s="146">
        <v>594</v>
      </c>
      <c r="K18" s="72" t="s">
        <v>231</v>
      </c>
      <c r="L18" s="151">
        <f t="shared" si="3"/>
        <v>0</v>
      </c>
      <c r="N18" s="253"/>
      <c r="O18" s="67"/>
      <c r="Q18" s="149"/>
      <c r="S18" s="156" t="b">
        <f t="shared" si="2"/>
        <v>1</v>
      </c>
    </row>
    <row r="19" spans="1:19" ht="47.45" customHeight="1" x14ac:dyDescent="0.25">
      <c r="A19" s="96">
        <f>'Collection Worksheet'!A22</f>
        <v>33</v>
      </c>
      <c r="B19" s="104" t="str">
        <f>'Collection Worksheet'!C22</f>
        <v>Cash Flows- all proprietary funds</v>
      </c>
      <c r="C19" s="94" t="str">
        <f>'Collection Worksheet'!D22</f>
        <v>Combined Totals of all Proprietary Funds - Cash Flow from Operating</v>
      </c>
      <c r="D19" s="85"/>
      <c r="E19" s="84">
        <f>'Collection Worksheet'!F22</f>
        <v>0</v>
      </c>
      <c r="F19" s="84"/>
      <c r="G19" s="127"/>
      <c r="H19" s="79">
        <f>'Collection Worksheet'!I22</f>
        <v>0</v>
      </c>
      <c r="I19" s="74"/>
      <c r="J19" s="146">
        <f t="shared" si="1"/>
        <v>33</v>
      </c>
      <c r="K19" s="72" t="s">
        <v>81</v>
      </c>
      <c r="L19" s="90">
        <f t="shared" si="3"/>
        <v>0</v>
      </c>
      <c r="N19" s="253"/>
      <c r="P19" s="156"/>
      <c r="S19" s="156" t="b">
        <f t="shared" si="2"/>
        <v>1</v>
      </c>
    </row>
    <row r="20" spans="1:19" ht="45" x14ac:dyDescent="0.25">
      <c r="A20" s="96" t="str">
        <f>'Collection Worksheet'!A24</f>
        <v>558</v>
      </c>
      <c r="B20" s="104" t="str">
        <f>'Collection Worksheet'!C24</f>
        <v>Mental Health-Balance Sheet - Non GAAP</v>
      </c>
      <c r="C20" s="94" t="str">
        <f>'Collection Worksheet'!D24</f>
        <v xml:space="preserve">All unrestricted cash and investments.  
Exclude restricted cash and cash held by a third party. </v>
      </c>
      <c r="D20" s="85"/>
      <c r="E20" s="84">
        <f>'Collection Worksheet'!F24</f>
        <v>0</v>
      </c>
      <c r="F20" s="84"/>
      <c r="G20" s="127"/>
      <c r="H20" s="79">
        <f>'Collection Worksheet'!I24</f>
        <v>0</v>
      </c>
      <c r="I20" s="74"/>
      <c r="J20" s="146" t="str">
        <f t="shared" si="1"/>
        <v>558</v>
      </c>
      <c r="K20" s="72" t="s">
        <v>206</v>
      </c>
      <c r="L20" s="90">
        <f t="shared" si="3"/>
        <v>0</v>
      </c>
      <c r="N20" s="253"/>
      <c r="P20" s="156"/>
      <c r="S20" s="156" t="b">
        <f t="shared" si="2"/>
        <v>1</v>
      </c>
    </row>
    <row r="21" spans="1:19" ht="39.6" customHeight="1" x14ac:dyDescent="0.25">
      <c r="A21" s="96" t="str">
        <f>'Collection Worksheet'!A25</f>
        <v>559</v>
      </c>
      <c r="B21" s="104" t="str">
        <f>'Collection Worksheet'!C25</f>
        <v>Mental Health Enterprise Fund-Balance Sheet - Non GAAP</v>
      </c>
      <c r="C21" s="94" t="str">
        <f>'Collection Worksheet'!D25</f>
        <v>All restricted cash and investments</v>
      </c>
      <c r="D21" s="85"/>
      <c r="E21" s="84">
        <f>'Collection Worksheet'!F25</f>
        <v>0</v>
      </c>
      <c r="F21" s="84"/>
      <c r="G21" s="127"/>
      <c r="H21" s="79">
        <f>'Collection Worksheet'!I25</f>
        <v>0</v>
      </c>
      <c r="I21" s="74"/>
      <c r="J21" s="146" t="str">
        <f t="shared" si="1"/>
        <v>559</v>
      </c>
      <c r="K21" s="72" t="s">
        <v>207</v>
      </c>
      <c r="L21" s="90">
        <f t="shared" si="3"/>
        <v>0</v>
      </c>
      <c r="N21" s="253"/>
      <c r="P21" s="156"/>
      <c r="S21" s="156" t="b">
        <f t="shared" si="2"/>
        <v>1</v>
      </c>
    </row>
    <row r="22" spans="1:19" ht="113.45" customHeight="1" x14ac:dyDescent="0.25">
      <c r="A22" s="96" t="str">
        <f>'Collection Worksheet'!A26</f>
        <v>560</v>
      </c>
      <c r="B22" s="104" t="str">
        <f>'Collection Worksheet'!C26</f>
        <v>Mental Health Enterprise Fund-Balance Sheet - Non GAAP</v>
      </c>
      <c r="C22" s="94" t="str">
        <f>'Collection Worksheet'!D26</f>
        <v>Current Liabilities 
Exclude: all deferred inflows
                 current debt service payments
Include: Liabilities payable from restricted assets.</v>
      </c>
      <c r="D22" s="85"/>
      <c r="E22" s="84">
        <f>'Collection Worksheet'!F26</f>
        <v>0</v>
      </c>
      <c r="F22" s="84"/>
      <c r="G22" s="127"/>
      <c r="H22" s="79">
        <f>'Collection Worksheet'!I26</f>
        <v>0</v>
      </c>
      <c r="I22" s="74"/>
      <c r="J22" s="146" t="str">
        <f t="shared" si="1"/>
        <v>560</v>
      </c>
      <c r="K22" s="72" t="s">
        <v>223</v>
      </c>
      <c r="L22" s="90">
        <f t="shared" si="3"/>
        <v>0</v>
      </c>
      <c r="N22" s="253"/>
      <c r="P22" s="156"/>
      <c r="S22" s="156" t="b">
        <f t="shared" si="2"/>
        <v>1</v>
      </c>
    </row>
    <row r="23" spans="1:19" ht="60" x14ac:dyDescent="0.25">
      <c r="A23" s="96" t="str">
        <f>'Collection Worksheet'!A27</f>
        <v>561</v>
      </c>
      <c r="B23" s="104" t="str">
        <f>'Collection Worksheet'!C27</f>
        <v>Mental Health Enterprise Fund Non GAAP-Balance Sheet</v>
      </c>
      <c r="C23" s="94" t="str">
        <f>'Collection Worksheet'!D27</f>
        <v xml:space="preserve">Mental Health Enterprise Fund Non GAAP deferred inflows or liabilities derived from cash receipts.   
</v>
      </c>
      <c r="D23" s="85"/>
      <c r="E23" s="84">
        <f>'Collection Worksheet'!F27</f>
        <v>0</v>
      </c>
      <c r="F23" s="84"/>
      <c r="G23" s="127"/>
      <c r="H23" s="79">
        <f>'Collection Worksheet'!I27</f>
        <v>0</v>
      </c>
      <c r="I23" s="74"/>
      <c r="J23" s="146" t="str">
        <f t="shared" si="1"/>
        <v>561</v>
      </c>
      <c r="K23" s="72" t="s">
        <v>209</v>
      </c>
      <c r="L23" s="90">
        <f t="shared" si="3"/>
        <v>0</v>
      </c>
      <c r="N23" s="253"/>
      <c r="P23" s="156"/>
      <c r="S23" s="156" t="b">
        <f t="shared" si="2"/>
        <v>1</v>
      </c>
    </row>
    <row r="24" spans="1:19" ht="109.5" customHeight="1" x14ac:dyDescent="0.25">
      <c r="A24" s="96" t="str">
        <f>'Collection Worksheet'!A28</f>
        <v>563</v>
      </c>
      <c r="B24" s="104" t="str">
        <f>'Collection Worksheet'!C28</f>
        <v>Mental Health Enterprise Fund Non GAAP-Balance Sheet</v>
      </c>
      <c r="C24" s="94" t="str">
        <f>'Collection Worksheet'!D28</f>
        <v>Total Liabilities payable from restricted assets (only complete if this if unit has listed this account in their financial statements for the Mental Health Enterprise Fund Non GAAP and the auditor has listed the cash to be used to pay the liabilities as restricted)</v>
      </c>
      <c r="D24" s="85"/>
      <c r="E24" s="84">
        <f>'Collection Worksheet'!F28</f>
        <v>0</v>
      </c>
      <c r="F24" s="84"/>
      <c r="G24" s="127"/>
      <c r="H24" s="79">
        <f>'Collection Worksheet'!I28</f>
        <v>0</v>
      </c>
      <c r="I24" s="74"/>
      <c r="J24" s="146" t="str">
        <f t="shared" si="1"/>
        <v>563</v>
      </c>
      <c r="K24" s="72" t="s">
        <v>211</v>
      </c>
      <c r="L24" s="90">
        <f t="shared" si="3"/>
        <v>0</v>
      </c>
      <c r="N24" s="253"/>
      <c r="P24" s="156"/>
      <c r="S24" s="156" t="b">
        <f t="shared" si="2"/>
        <v>1</v>
      </c>
    </row>
    <row r="25" spans="1:19" ht="72" customHeight="1" x14ac:dyDescent="0.25">
      <c r="A25" s="96" t="str">
        <f>'Collection Worksheet'!A29</f>
        <v>564</v>
      </c>
      <c r="B25" s="104" t="str">
        <f>'Collection Worksheet'!C29</f>
        <v>Mental Health Enterprise Fund Non GAAP-Rev, Exp. Change in Fund Balance</v>
      </c>
      <c r="C25" s="94" t="str">
        <f>'Collection Worksheet'!D29</f>
        <v xml:space="preserve">Total expenditures  
Exclude: expenditures in the "other financing sources (uses)" section.
</v>
      </c>
      <c r="D25" s="85"/>
      <c r="E25" s="84">
        <f>'Collection Worksheet'!F29</f>
        <v>0</v>
      </c>
      <c r="F25" s="84"/>
      <c r="G25" s="127"/>
      <c r="H25" s="79">
        <f>'Collection Worksheet'!I29</f>
        <v>0</v>
      </c>
      <c r="I25" s="74"/>
      <c r="J25" s="146" t="str">
        <f t="shared" si="1"/>
        <v>564</v>
      </c>
      <c r="K25" s="72" t="s">
        <v>224</v>
      </c>
      <c r="L25" s="90">
        <f t="shared" si="3"/>
        <v>0</v>
      </c>
      <c r="N25" s="253"/>
      <c r="P25" s="156"/>
      <c r="S25" s="156" t="b">
        <f t="shared" si="2"/>
        <v>1</v>
      </c>
    </row>
    <row r="26" spans="1:19" ht="58.15" customHeight="1" x14ac:dyDescent="0.25">
      <c r="A26" s="96" t="str">
        <f>'Collection Worksheet'!A30</f>
        <v>568</v>
      </c>
      <c r="B26" s="104" t="str">
        <f>'Collection Worksheet'!C30</f>
        <v>Mental Health Enterprise Fund Non GAAP-Rev, Exp. Change in Fund Balance</v>
      </c>
      <c r="C26" s="94" t="str">
        <f>'Collection Worksheet'!D30</f>
        <v>Total Proceeds from all long-term debt issuances 
Exclude: proceeds from refundings</v>
      </c>
      <c r="D26" s="85"/>
      <c r="E26" s="84">
        <f>'Collection Worksheet'!F30</f>
        <v>0</v>
      </c>
      <c r="F26" s="84"/>
      <c r="G26" s="127"/>
      <c r="H26" s="79">
        <f>'Collection Worksheet'!I30</f>
        <v>0</v>
      </c>
      <c r="I26" s="74"/>
      <c r="J26" s="146" t="str">
        <f t="shared" si="1"/>
        <v>568</v>
      </c>
      <c r="K26" s="72" t="s">
        <v>225</v>
      </c>
      <c r="L26" s="90">
        <f t="shared" si="3"/>
        <v>0</v>
      </c>
      <c r="N26" s="253"/>
      <c r="P26" s="156"/>
      <c r="S26" s="156" t="b">
        <f t="shared" si="2"/>
        <v>1</v>
      </c>
    </row>
    <row r="27" spans="1:19" ht="67.5" x14ac:dyDescent="0.25">
      <c r="A27" s="96" t="str">
        <f>'Collection Worksheet'!A31</f>
        <v>565</v>
      </c>
      <c r="B27" s="104" t="str">
        <f>'Collection Worksheet'!C31</f>
        <v>Mental Health Enterprise Fund Non GAAP-Rev, Exp. Change in Fund Balance</v>
      </c>
      <c r="C27" s="94" t="str">
        <f>'Collection Worksheet'!D31</f>
        <v>Debt Refunding - Net refunding proceeds against debt payoff and if negative place results on this line.</v>
      </c>
      <c r="D27" s="85"/>
      <c r="E27" s="84">
        <f>'Collection Worksheet'!F31</f>
        <v>0</v>
      </c>
      <c r="F27" s="84"/>
      <c r="G27" s="127"/>
      <c r="H27" s="79">
        <f>'Collection Worksheet'!I31</f>
        <v>0</v>
      </c>
      <c r="I27" s="74"/>
      <c r="J27" s="146" t="str">
        <f t="shared" si="1"/>
        <v>565</v>
      </c>
      <c r="K27" s="72" t="s">
        <v>213</v>
      </c>
      <c r="L27" s="90">
        <f t="shared" si="3"/>
        <v>0</v>
      </c>
      <c r="N27" s="253"/>
      <c r="P27" s="156"/>
      <c r="S27" s="156" t="b">
        <f t="shared" si="2"/>
        <v>1</v>
      </c>
    </row>
    <row r="28" spans="1:19" ht="88.5" customHeight="1" x14ac:dyDescent="0.25">
      <c r="A28" s="96" t="str">
        <f>'Collection Worksheet'!A32</f>
        <v>566</v>
      </c>
      <c r="B28" s="104" t="str">
        <f>'Collection Worksheet'!C32</f>
        <v>Mental Health Enterprise Fund Non GAAP-Rev, Exp. Change in Fund Balance</v>
      </c>
      <c r="C28" s="94" t="str">
        <f>'Collection Worksheet'!D32</f>
        <v>Debt Refunding - Net refunding proceeds against debt payoff and if positive place results on this line.</v>
      </c>
      <c r="D28" s="85"/>
      <c r="E28" s="84">
        <f>'Collection Worksheet'!F32</f>
        <v>0</v>
      </c>
      <c r="F28" s="84"/>
      <c r="G28" s="127"/>
      <c r="H28" s="79">
        <f>'Collection Worksheet'!I32</f>
        <v>0</v>
      </c>
      <c r="I28" s="74"/>
      <c r="J28" s="146" t="str">
        <f t="shared" si="1"/>
        <v>566</v>
      </c>
      <c r="K28" s="72" t="s">
        <v>214</v>
      </c>
      <c r="L28" s="90">
        <f t="shared" si="3"/>
        <v>0</v>
      </c>
      <c r="N28" s="253"/>
      <c r="P28" s="156"/>
      <c r="S28" s="156" t="b">
        <f t="shared" si="2"/>
        <v>1</v>
      </c>
    </row>
    <row r="29" spans="1:19" ht="79.5" customHeight="1" x14ac:dyDescent="0.25">
      <c r="A29" s="96" t="str">
        <f>'Collection Worksheet'!A33</f>
        <v>567</v>
      </c>
      <c r="B29" s="104" t="str">
        <f>'Collection Worksheet'!C33</f>
        <v>Mental Health Enterprise Fund Non GAAP-Rev, Exp. Change in Fund Balance</v>
      </c>
      <c r="C29" s="94" t="str">
        <f>'Collection Worksheet'!D33</f>
        <v>Total Transfers out    (Preference is that transfers-in  are not netted against transfers-out)</v>
      </c>
      <c r="D29" s="85"/>
      <c r="E29" s="84">
        <f>'Collection Worksheet'!F33</f>
        <v>0</v>
      </c>
      <c r="F29" s="84"/>
      <c r="G29" s="132"/>
      <c r="H29" s="79">
        <f>'Collection Worksheet'!I33</f>
        <v>0</v>
      </c>
      <c r="I29" s="74"/>
      <c r="J29" s="146" t="str">
        <f t="shared" si="1"/>
        <v>567</v>
      </c>
      <c r="K29" s="72" t="s">
        <v>215</v>
      </c>
      <c r="L29" s="90">
        <f t="shared" si="3"/>
        <v>0</v>
      </c>
      <c r="N29" s="253"/>
      <c r="O29" s="67" t="e">
        <f>'Collection Worksheet'!E33</f>
        <v>#N/A</v>
      </c>
      <c r="P29" s="156"/>
      <c r="S29" s="156" t="b">
        <f t="shared" si="2"/>
        <v>1</v>
      </c>
    </row>
    <row r="30" spans="1:19" ht="89.25" customHeight="1" x14ac:dyDescent="0.25">
      <c r="A30" s="96" t="str">
        <f>'Collection Worksheet'!A34</f>
        <v>562</v>
      </c>
      <c r="B30" s="104" t="str">
        <f>'Collection Worksheet'!C34</f>
        <v>Notes</v>
      </c>
      <c r="C30" s="94" t="str">
        <f>'Collection Worksheet'!D34</f>
        <v>Mental Health Enterprise Fund Non GAAP -  Total Encumbrances.  You will have to refer to the note disclosure where the amount of encumbrances is listed.</v>
      </c>
      <c r="D30" s="85"/>
      <c r="E30" s="84">
        <f>'Collection Worksheet'!F34</f>
        <v>0</v>
      </c>
      <c r="F30" s="83"/>
      <c r="G30" s="133"/>
      <c r="H30" s="79">
        <f>'Collection Worksheet'!I34</f>
        <v>0</v>
      </c>
      <c r="I30" s="74"/>
      <c r="J30" s="146" t="str">
        <f t="shared" si="1"/>
        <v>562</v>
      </c>
      <c r="K30" s="72" t="s">
        <v>210</v>
      </c>
      <c r="L30" s="90">
        <f t="shared" si="3"/>
        <v>0</v>
      </c>
      <c r="N30" s="253"/>
      <c r="O30" s="67" t="e">
        <f>'Collection Worksheet'!E34</f>
        <v>#N/A</v>
      </c>
      <c r="P30" s="156"/>
      <c r="S30" s="156" t="b">
        <f t="shared" si="2"/>
        <v>1</v>
      </c>
    </row>
    <row r="31" spans="1:19" s="95" customFormat="1" ht="61.9" customHeight="1" x14ac:dyDescent="0.25">
      <c r="A31" s="96" t="str">
        <f>'Collection Worksheet'!A35</f>
        <v>569</v>
      </c>
      <c r="B31" s="104" t="str">
        <f>'Collection Worksheet'!C35</f>
        <v>Notes</v>
      </c>
      <c r="C31" s="110" t="str">
        <f>'Collection Worksheet'!D35</f>
        <v>Please enter the principal and interest due next fiscal year on existing borrowings.</v>
      </c>
      <c r="D31" s="85"/>
      <c r="E31" s="84">
        <f>'Collection Worksheet'!F35</f>
        <v>0</v>
      </c>
      <c r="F31" s="84"/>
      <c r="G31" s="127"/>
      <c r="H31" s="79">
        <f>'Collection Worksheet'!I35</f>
        <v>0</v>
      </c>
      <c r="I31" s="74"/>
      <c r="J31" s="146" t="str">
        <f t="shared" si="1"/>
        <v>569</v>
      </c>
      <c r="K31" s="72" t="s">
        <v>217</v>
      </c>
      <c r="L31" s="90">
        <f t="shared" si="3"/>
        <v>0</v>
      </c>
      <c r="N31" s="253"/>
      <c r="O31" s="67"/>
      <c r="P31" s="156"/>
      <c r="Q31" s="98"/>
      <c r="S31" s="156" t="b">
        <f t="shared" si="2"/>
        <v>1</v>
      </c>
    </row>
    <row r="32" spans="1:19" s="219" customFormat="1" ht="102.75" customHeight="1" x14ac:dyDescent="0.25">
      <c r="A32" s="250">
        <f>'Collection Worksheet'!A37</f>
        <v>622</v>
      </c>
      <c r="B32" s="249" t="str">
        <f>'Collection Worksheet'!C37</f>
        <v>FS., Pension note or RSI</v>
      </c>
      <c r="C32" s="237" t="str">
        <f>'Collection Worksheet'!D37</f>
        <v xml:space="preserve">Unit's Share of Net Pension Liability ($s)
- unit of government is a participating employer in the State's TSERS (Teachers' and State Employees' Retirement System) or the LGERS (Local Governmental Employees' Retirement System).  </v>
      </c>
      <c r="D32" s="85"/>
      <c r="E32" s="244">
        <f>'Collection Worksheet'!F37</f>
        <v>0</v>
      </c>
      <c r="F32" s="244"/>
      <c r="G32" s="246"/>
      <c r="H32" s="248"/>
      <c r="I32" s="145"/>
      <c r="J32" s="247">
        <v>622</v>
      </c>
      <c r="K32" s="245" t="s">
        <v>303</v>
      </c>
      <c r="L32" s="239">
        <f t="shared" si="3"/>
        <v>0</v>
      </c>
      <c r="N32" s="253"/>
      <c r="O32" s="67"/>
      <c r="Q32" s="149"/>
    </row>
    <row r="33" spans="1:19" s="219" customFormat="1" ht="214.5" customHeight="1" x14ac:dyDescent="0.25">
      <c r="A33" s="208">
        <f>'Collection Worksheet'!A39</f>
        <v>577</v>
      </c>
      <c r="B33" s="104" t="str">
        <f>'Collection Worksheet'!C39</f>
        <v>Pension Notes</v>
      </c>
      <c r="C33" s="207" t="str">
        <f>'Collection Worksheet'!D39</f>
        <v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v>
      </c>
      <c r="D33" s="120"/>
      <c r="E33" s="113">
        <f>'Collection Worksheet'!F39</f>
        <v>0</v>
      </c>
      <c r="F33" s="113" t="str">
        <f>'Collection Worksheet'!G39</f>
        <v xml:space="preserve"> </v>
      </c>
      <c r="G33" s="127"/>
      <c r="H33" s="79" t="e">
        <f>'Collection Worksheet'!#REF!</f>
        <v>#REF!</v>
      </c>
      <c r="I33" s="74"/>
      <c r="J33" s="146">
        <f>A33</f>
        <v>577</v>
      </c>
      <c r="K33" s="201" t="s">
        <v>232</v>
      </c>
      <c r="L33" s="177" t="str">
        <f>IF(E33="Yes",1,IF(E33="No",2,""))</f>
        <v/>
      </c>
      <c r="N33" s="253"/>
      <c r="O33" s="67"/>
      <c r="Q33" s="149"/>
    </row>
    <row r="34" spans="1:19" s="4" customFormat="1" ht="165.75" customHeight="1" x14ac:dyDescent="0.25">
      <c r="A34" s="116">
        <f>'Collection Worksheet'!A41</f>
        <v>547</v>
      </c>
      <c r="B34" s="91" t="str">
        <f>'Collection Worksheet'!C41</f>
        <v>OPEB Note</v>
      </c>
      <c r="C34" s="91" t="str">
        <f>'Collection Worksheet'!D41</f>
        <v>Select 1,2,3 or 4:
1-Unit has an OPEB benefit that allows qualified retirees to received health care if the retiree pays the same premium rate as an active employee
2-The unit has no OPEB benefits
3- The unit pays some portion of the qualified retiree's health care premium
4-The unit's qualified retiree's receive health care under the state health care plan</v>
      </c>
      <c r="D34" s="85"/>
      <c r="E34" s="84">
        <f>'Collection Worksheet'!F41</f>
        <v>0</v>
      </c>
      <c r="F34" s="84" t="str">
        <f>IF(L34&lt;1,"Please answer this question","")</f>
        <v>Please answer this question</v>
      </c>
      <c r="G34" s="127"/>
      <c r="H34" s="79">
        <f>'Collection Worksheet'!I41</f>
        <v>0</v>
      </c>
      <c r="I34" s="74"/>
      <c r="J34" s="146">
        <f t="shared" ref="J34:J45" si="4">A34</f>
        <v>547</v>
      </c>
      <c r="K34" s="200" t="s">
        <v>107</v>
      </c>
      <c r="L34" s="90">
        <f t="shared" ref="L34:L46" si="5">IF(D34="",E34,D34)</f>
        <v>0</v>
      </c>
      <c r="M34" s="54"/>
      <c r="N34" s="253"/>
      <c r="P34" s="156"/>
      <c r="Q34" s="141"/>
      <c r="S34" s="156" t="b">
        <f t="shared" si="2"/>
        <v>1</v>
      </c>
    </row>
    <row r="35" spans="1:19" s="23" customFormat="1" ht="42" customHeight="1" x14ac:dyDescent="0.25">
      <c r="A35" s="254">
        <f>'Collection Worksheet'!A42</f>
        <v>607</v>
      </c>
      <c r="B35" s="104" t="str">
        <f>'Collection Worksheet'!C42</f>
        <v>OPEB
 Note or RSI</v>
      </c>
      <c r="C35" s="91" t="str">
        <f>'Collection Worksheet'!D42</f>
        <v>Health benefits - total OPEB liability</v>
      </c>
      <c r="D35" s="85"/>
      <c r="E35" s="84">
        <f>'Collection Worksheet'!F42</f>
        <v>0</v>
      </c>
      <c r="F35" s="84">
        <f>IF(L35&lt;0,"Error: Enter as positive.",)</f>
        <v>0</v>
      </c>
      <c r="G35" s="127"/>
      <c r="H35" s="79">
        <f>'Collection Worksheet'!I42</f>
        <v>0</v>
      </c>
      <c r="I35" s="73"/>
      <c r="J35" s="146">
        <f t="shared" si="4"/>
        <v>607</v>
      </c>
      <c r="K35" s="91" t="s">
        <v>258</v>
      </c>
      <c r="L35" s="90">
        <f t="shared" si="5"/>
        <v>0</v>
      </c>
      <c r="N35" s="253"/>
      <c r="P35" s="156"/>
      <c r="Q35" s="25"/>
      <c r="S35" s="156" t="b">
        <f t="shared" si="2"/>
        <v>1</v>
      </c>
    </row>
    <row r="36" spans="1:19" ht="39.75" customHeight="1" x14ac:dyDescent="0.25">
      <c r="A36" s="208">
        <f>'Collection Worksheet'!A43</f>
        <v>608</v>
      </c>
      <c r="B36" s="104" t="str">
        <f>'Collection Worksheet'!C43</f>
        <v>OPEB
 Note or RSI</v>
      </c>
      <c r="C36" s="207" t="str">
        <f>'Collection Worksheet'!D43</f>
        <v>Health benefits- OPEB plan fiduciary net position</v>
      </c>
      <c r="D36" s="85"/>
      <c r="E36" s="84">
        <f>'Collection Worksheet'!F43</f>
        <v>0</v>
      </c>
      <c r="F36" s="84">
        <f>IF(L36&lt;0,"Note: Number is normally positive.",)</f>
        <v>0</v>
      </c>
      <c r="G36" s="127"/>
      <c r="H36" s="79">
        <f>'Collection Worksheet'!I43</f>
        <v>0</v>
      </c>
      <c r="I36" s="74"/>
      <c r="J36" s="146">
        <f t="shared" si="4"/>
        <v>608</v>
      </c>
      <c r="K36" s="207" t="s">
        <v>259</v>
      </c>
      <c r="L36" s="90">
        <f t="shared" si="5"/>
        <v>0</v>
      </c>
      <c r="N36" s="253"/>
      <c r="P36" s="156"/>
      <c r="S36" s="156" t="b">
        <f t="shared" si="2"/>
        <v>1</v>
      </c>
    </row>
    <row r="37" spans="1:19" s="156" customFormat="1" ht="120" customHeight="1" x14ac:dyDescent="0.25">
      <c r="A37" s="208">
        <f>'Collection Worksheet'!A44</f>
        <v>609</v>
      </c>
      <c r="B37" s="104" t="str">
        <f>'Collection Worksheet'!C44</f>
        <v>OPEB
RSI</v>
      </c>
      <c r="C37" s="207" t="str">
        <f>'Collection Worksheet'!D44</f>
        <v>Health benefits - What is the plan’s fiduciary net position as a percentage of the total OPEB liability?  Please enter as percentage value; for example, 83.5% should be entered as 83.5.  If assets have not been set aside in a trust, please enter 0.0</v>
      </c>
      <c r="D37" s="216"/>
      <c r="E37" s="215">
        <f>'Collection Worksheet'!F44</f>
        <v>0</v>
      </c>
      <c r="F37" s="84" t="str">
        <f>IF(H37=L37,"","Column L does not equal Column H")</f>
        <v/>
      </c>
      <c r="G37" s="127"/>
      <c r="H37" s="223">
        <f>ROUND(IFERROR((L36/L35)*100,0),1)</f>
        <v>0</v>
      </c>
      <c r="I37" s="145"/>
      <c r="J37" s="146">
        <v>609</v>
      </c>
      <c r="K37" s="91" t="s">
        <v>282</v>
      </c>
      <c r="L37" s="217">
        <f t="shared" si="5"/>
        <v>0</v>
      </c>
      <c r="N37" s="253"/>
      <c r="Q37" s="218" t="str">
        <f>IF(H37=L37,"",1)</f>
        <v/>
      </c>
      <c r="S37" s="219" t="b">
        <f t="shared" si="2"/>
        <v>1</v>
      </c>
    </row>
    <row r="38" spans="1:19" ht="22.5" x14ac:dyDescent="0.25">
      <c r="A38" s="208">
        <f>'Collection Worksheet'!A45</f>
        <v>610</v>
      </c>
      <c r="B38" s="104" t="str">
        <f>'Collection Worksheet'!C45</f>
        <v>OPEB
 Note or RSI</v>
      </c>
      <c r="C38" s="207" t="str">
        <f>'Collection Worksheet'!D45</f>
        <v>Vision benefits - total OPEB liability</v>
      </c>
      <c r="D38" s="85"/>
      <c r="E38" s="84">
        <f>'Collection Worksheet'!F45</f>
        <v>0</v>
      </c>
      <c r="F38" s="84">
        <f>IF(L38&lt;0,"Error: Enter as positive.",)</f>
        <v>0</v>
      </c>
      <c r="G38" s="127"/>
      <c r="H38" s="79">
        <f>'Collection Worksheet'!I45</f>
        <v>0</v>
      </c>
      <c r="I38" s="74"/>
      <c r="J38" s="146">
        <f t="shared" si="4"/>
        <v>610</v>
      </c>
      <c r="K38" s="207" t="s">
        <v>260</v>
      </c>
      <c r="L38" s="90">
        <f t="shared" si="5"/>
        <v>0</v>
      </c>
      <c r="N38" s="253"/>
      <c r="P38" s="156"/>
      <c r="S38" s="156" t="b">
        <f t="shared" si="2"/>
        <v>1</v>
      </c>
    </row>
    <row r="39" spans="1:19" ht="41.25" customHeight="1" x14ac:dyDescent="0.25">
      <c r="A39" s="208">
        <f>'Collection Worksheet'!A46</f>
        <v>611</v>
      </c>
      <c r="B39" s="104" t="str">
        <f>'Collection Worksheet'!C46</f>
        <v>OPEB
 Note or RSI</v>
      </c>
      <c r="C39" s="207" t="str">
        <f>'Collection Worksheet'!D46</f>
        <v>Vision benefits - OPEB plan fiduciary net position</v>
      </c>
      <c r="D39" s="85"/>
      <c r="E39" s="84">
        <f>'Collection Worksheet'!F46</f>
        <v>0</v>
      </c>
      <c r="F39" s="84">
        <f>IF(L39&lt;0,"Note: Number is normally positive.",)</f>
        <v>0</v>
      </c>
      <c r="G39" s="127"/>
      <c r="H39" s="79">
        <f>'Collection Worksheet'!I46</f>
        <v>0</v>
      </c>
      <c r="I39" s="74"/>
      <c r="J39" s="146">
        <f t="shared" si="4"/>
        <v>611</v>
      </c>
      <c r="K39" s="207" t="s">
        <v>261</v>
      </c>
      <c r="L39" s="90">
        <f t="shared" si="5"/>
        <v>0</v>
      </c>
      <c r="N39" s="253"/>
      <c r="P39" s="156"/>
      <c r="S39" s="156" t="b">
        <f t="shared" si="2"/>
        <v>1</v>
      </c>
    </row>
    <row r="40" spans="1:19" s="156" customFormat="1" ht="111" customHeight="1" x14ac:dyDescent="0.25">
      <c r="A40" s="208">
        <f>'Collection Worksheet'!A47</f>
        <v>612</v>
      </c>
      <c r="B40" s="104" t="str">
        <f>'Collection Worksheet'!C47</f>
        <v>OPEB
RSI</v>
      </c>
      <c r="C40" s="207" t="str">
        <f>'Collection Worksheet'!D47</f>
        <v>Vision benefits - What is the plan’s fiduciary net position as a percentage of the total OPEB liability?  Please enter as percentage value; for example, 83.5% should be entered as 83.5.  If assets have not been set aside in a trust, please enter 0.0</v>
      </c>
      <c r="D40" s="216"/>
      <c r="E40" s="215">
        <f>'Collection Worksheet'!F47</f>
        <v>0</v>
      </c>
      <c r="F40" s="84" t="str">
        <f>IF(H40=L40,"","Column L does not equal Column H")</f>
        <v/>
      </c>
      <c r="G40" s="127"/>
      <c r="H40" s="223">
        <f>ROUND(IFERROR((L39/L38)*100,0),1)</f>
        <v>0</v>
      </c>
      <c r="I40" s="145"/>
      <c r="J40" s="146">
        <v>612</v>
      </c>
      <c r="K40" s="91" t="s">
        <v>283</v>
      </c>
      <c r="L40" s="217">
        <f t="shared" si="5"/>
        <v>0</v>
      </c>
      <c r="N40" s="253"/>
      <c r="Q40" s="218" t="str">
        <f>IF(H40=L40,"",1)</f>
        <v/>
      </c>
      <c r="S40" s="219" t="b">
        <f t="shared" si="2"/>
        <v>1</v>
      </c>
    </row>
    <row r="41" spans="1:19" s="156" customFormat="1" ht="35.25" customHeight="1" x14ac:dyDescent="0.25">
      <c r="A41" s="208">
        <f>'Collection Worksheet'!A48</f>
        <v>613</v>
      </c>
      <c r="B41" s="104" t="str">
        <f>'Collection Worksheet'!C48</f>
        <v>OPEB
 Note or RSI</v>
      </c>
      <c r="C41" s="207" t="str">
        <f>'Collection Worksheet'!D48</f>
        <v>Dental benefits - total OPEB liability</v>
      </c>
      <c r="D41" s="85"/>
      <c r="E41" s="84">
        <f>'Collection Worksheet'!F48</f>
        <v>0</v>
      </c>
      <c r="F41" s="84">
        <f>IF(L41&lt;0,"Error: Enter as positive.",)</f>
        <v>0</v>
      </c>
      <c r="G41" s="127"/>
      <c r="H41" s="79">
        <f>'Collection Worksheet'!I48</f>
        <v>0</v>
      </c>
      <c r="I41" s="145"/>
      <c r="J41" s="146">
        <f>A41</f>
        <v>613</v>
      </c>
      <c r="K41" s="207" t="s">
        <v>272</v>
      </c>
      <c r="L41" s="90">
        <f>IF(D41="",E41,D41)</f>
        <v>0</v>
      </c>
      <c r="N41" s="253"/>
      <c r="Q41" s="149"/>
      <c r="S41" s="156" t="b">
        <f t="shared" si="2"/>
        <v>1</v>
      </c>
    </row>
    <row r="42" spans="1:19" s="156" customFormat="1" ht="35.25" customHeight="1" x14ac:dyDescent="0.25">
      <c r="A42" s="208">
        <f>'Collection Worksheet'!A49</f>
        <v>614</v>
      </c>
      <c r="B42" s="104" t="str">
        <f>'Collection Worksheet'!C49</f>
        <v>OPEB
 Note or RSI</v>
      </c>
      <c r="C42" s="207" t="str">
        <f>'Collection Worksheet'!D49</f>
        <v>Dental benefits - OPEB plan fiduciary net position</v>
      </c>
      <c r="D42" s="85"/>
      <c r="E42" s="84">
        <f>'Collection Worksheet'!F49</f>
        <v>0</v>
      </c>
      <c r="F42" s="84">
        <f>IF(L42&lt;0,"Note: Number is normally positive.",)</f>
        <v>0</v>
      </c>
      <c r="G42" s="127"/>
      <c r="H42" s="79">
        <f>'Collection Worksheet'!I49</f>
        <v>0</v>
      </c>
      <c r="I42" s="145"/>
      <c r="J42" s="146">
        <f>A42</f>
        <v>614</v>
      </c>
      <c r="K42" s="207" t="s">
        <v>262</v>
      </c>
      <c r="L42" s="90">
        <f>IF(D42="",E42,D42)</f>
        <v>0</v>
      </c>
      <c r="N42" s="253"/>
      <c r="Q42" s="149"/>
      <c r="S42" s="156" t="b">
        <f t="shared" si="2"/>
        <v>1</v>
      </c>
    </row>
    <row r="43" spans="1:19" s="156" customFormat="1" ht="118.5" customHeight="1" x14ac:dyDescent="0.25">
      <c r="A43" s="208">
        <f>'Collection Worksheet'!A50</f>
        <v>615</v>
      </c>
      <c r="B43" s="104" t="str">
        <f>'Collection Worksheet'!C50</f>
        <v>OPEB
RSI</v>
      </c>
      <c r="C43" s="207" t="str">
        <f>'Collection Worksheet'!D50</f>
        <v>Dental benefits - What is the plan’s fiduciary net position as a percentage of the total OPEB liability?  Please enter as percentage value; for example, 83.5% should be entered as 83.5.  If assets have not been set aside in a trust, please enter 0.0</v>
      </c>
      <c r="D43" s="216"/>
      <c r="E43" s="215">
        <f>'Collection Worksheet'!F50</f>
        <v>0</v>
      </c>
      <c r="F43" s="84" t="str">
        <f>IF(H43=L43,"","Column L does not equal Column H")</f>
        <v/>
      </c>
      <c r="G43" s="127"/>
      <c r="H43" s="223">
        <f>ROUND(IFERROR((L42/L41)*100,0),1)</f>
        <v>0</v>
      </c>
      <c r="I43" s="145"/>
      <c r="J43" s="146">
        <v>615</v>
      </c>
      <c r="K43" s="255" t="s">
        <v>284</v>
      </c>
      <c r="L43" s="217">
        <f>IF(D43="",E43,D43)</f>
        <v>0</v>
      </c>
      <c r="N43" s="253"/>
      <c r="Q43" s="218" t="str">
        <f>IF(H43=L43,"",1)</f>
        <v/>
      </c>
      <c r="S43" s="219" t="b">
        <f t="shared" si="2"/>
        <v>1</v>
      </c>
    </row>
    <row r="44" spans="1:19" ht="22.5" x14ac:dyDescent="0.25">
      <c r="A44" s="208">
        <f>'Collection Worksheet'!A51</f>
        <v>616</v>
      </c>
      <c r="B44" s="104" t="str">
        <f>'Collection Worksheet'!C51</f>
        <v>OPEB
 Note or RSI</v>
      </c>
      <c r="C44" s="207" t="str">
        <f>'Collection Worksheet'!D51</f>
        <v>Other benefits - total OPEB liability</v>
      </c>
      <c r="D44" s="85"/>
      <c r="E44" s="84">
        <f>'Collection Worksheet'!F51</f>
        <v>0</v>
      </c>
      <c r="F44" s="84">
        <f>IF(L44&lt;0,"Error: Enter as positive.",)</f>
        <v>0</v>
      </c>
      <c r="G44" s="127"/>
      <c r="H44" s="79">
        <f>'Collection Worksheet'!I51</f>
        <v>0</v>
      </c>
      <c r="I44" s="74"/>
      <c r="J44" s="146">
        <f t="shared" si="4"/>
        <v>616</v>
      </c>
      <c r="K44" s="207" t="s">
        <v>263</v>
      </c>
      <c r="L44" s="90">
        <f t="shared" si="5"/>
        <v>0</v>
      </c>
      <c r="N44" s="253"/>
      <c r="P44" s="156"/>
      <c r="S44" s="156" t="b">
        <f t="shared" si="2"/>
        <v>1</v>
      </c>
    </row>
    <row r="45" spans="1:19" ht="30" x14ac:dyDescent="0.25">
      <c r="A45" s="208">
        <f>'Collection Worksheet'!A52</f>
        <v>617</v>
      </c>
      <c r="B45" s="104" t="str">
        <f>'Collection Worksheet'!C52</f>
        <v>OPEB
 Note or RSI</v>
      </c>
      <c r="C45" s="207" t="str">
        <f>'Collection Worksheet'!D52</f>
        <v>Other benefits - OPEB plan fiduciary net position</v>
      </c>
      <c r="D45" s="112"/>
      <c r="E45" s="84">
        <f>'Collection Worksheet'!F52</f>
        <v>0</v>
      </c>
      <c r="F45" s="84">
        <f>IF(L45&lt;0,"Note: Number is normally positive.",)</f>
        <v>0</v>
      </c>
      <c r="G45" s="127"/>
      <c r="H45" s="79">
        <f>'Collection Worksheet'!I52</f>
        <v>0</v>
      </c>
      <c r="I45" s="74"/>
      <c r="J45" s="146">
        <f t="shared" si="4"/>
        <v>617</v>
      </c>
      <c r="K45" s="207" t="s">
        <v>264</v>
      </c>
      <c r="L45" s="90">
        <f t="shared" si="5"/>
        <v>0</v>
      </c>
      <c r="N45" s="253"/>
      <c r="P45" s="156"/>
      <c r="S45" s="156" t="b">
        <f t="shared" si="2"/>
        <v>1</v>
      </c>
    </row>
    <row r="46" spans="1:19" s="156" customFormat="1" ht="117.75" customHeight="1" x14ac:dyDescent="0.25">
      <c r="A46" s="208">
        <f>'Collection Worksheet'!A53</f>
        <v>618</v>
      </c>
      <c r="B46" s="104" t="str">
        <f>'Collection Worksheet'!C53</f>
        <v>OPEB
RSI</v>
      </c>
      <c r="C46" s="207" t="str">
        <f>'Collection Worksheet'!D53</f>
        <v>Other benefits  - What is the plan’s fiduciary net position as a percentage of the total OPEB liability?  Please enter as percentage value; for example, 83.5% should be entered as 83.5.  If assets have not been set aside in a trust, please enter 0.0</v>
      </c>
      <c r="D46" s="216"/>
      <c r="E46" s="215">
        <f>'Collection Worksheet'!F53</f>
        <v>0</v>
      </c>
      <c r="F46" s="84" t="str">
        <f>IF(H46=L46,"","Column L does not equal Column H")</f>
        <v/>
      </c>
      <c r="G46" s="127"/>
      <c r="H46" s="223">
        <f>ROUND(IFERROR((L45/L44)*100,0),1)</f>
        <v>0</v>
      </c>
      <c r="I46" s="145"/>
      <c r="J46" s="146">
        <v>618</v>
      </c>
      <c r="K46" s="207" t="s">
        <v>285</v>
      </c>
      <c r="L46" s="217">
        <f t="shared" si="5"/>
        <v>0</v>
      </c>
      <c r="N46" s="253"/>
      <c r="Q46" s="218" t="str">
        <f>IF(H46=L46,"",1)</f>
        <v/>
      </c>
      <c r="S46" s="219" t="b">
        <f t="shared" si="2"/>
        <v>1</v>
      </c>
    </row>
    <row r="47" spans="1:19" s="156" customFormat="1" ht="180" x14ac:dyDescent="0.25">
      <c r="A47"/>
      <c r="B47"/>
      <c r="C47"/>
      <c r="D47"/>
      <c r="E47"/>
      <c r="F47" s="84"/>
      <c r="G47" s="127"/>
      <c r="H47" s="79"/>
      <c r="I47" s="145"/>
      <c r="J47" s="256" t="s">
        <v>265</v>
      </c>
      <c r="K47" s="257" t="s">
        <v>266</v>
      </c>
      <c r="L47" s="177"/>
      <c r="N47" s="174"/>
      <c r="Q47" s="149"/>
      <c r="S47" s="156" t="b">
        <f>EXACT(A47,J47)</f>
        <v>0</v>
      </c>
    </row>
    <row r="48" spans="1:19" s="156" customFormat="1" ht="168" customHeight="1" x14ac:dyDescent="0.25">
      <c r="A48" s="175"/>
      <c r="B48" s="175"/>
      <c r="C48" s="175"/>
      <c r="D48" s="175"/>
      <c r="E48" s="175"/>
      <c r="F48" s="84"/>
      <c r="G48" s="127"/>
      <c r="H48" s="79"/>
      <c r="I48" s="145"/>
      <c r="J48" s="258" t="s">
        <v>301</v>
      </c>
      <c r="K48" s="257" t="s">
        <v>302</v>
      </c>
      <c r="L48" s="177"/>
      <c r="N48" s="174"/>
      <c r="Q48" s="149"/>
      <c r="S48" s="156" t="b">
        <f t="shared" si="2"/>
        <v>0</v>
      </c>
    </row>
    <row r="49" spans="1:19" s="156" customFormat="1" ht="75.75" customHeight="1" x14ac:dyDescent="0.25">
      <c r="A49" s="175"/>
      <c r="B49" s="175"/>
      <c r="C49" s="175"/>
      <c r="D49" s="175"/>
      <c r="E49" s="175"/>
      <c r="F49" s="84"/>
      <c r="G49" s="127"/>
      <c r="H49" s="79"/>
      <c r="I49" s="145"/>
      <c r="J49" s="258" t="s">
        <v>268</v>
      </c>
      <c r="K49" s="257" t="s">
        <v>305</v>
      </c>
      <c r="L49" s="177"/>
      <c r="N49" s="174"/>
      <c r="Q49" s="149"/>
    </row>
    <row r="50" spans="1:19" x14ac:dyDescent="0.25">
      <c r="A50" s="96"/>
      <c r="B50" s="105"/>
      <c r="C50" s="94"/>
      <c r="D50" s="82"/>
      <c r="E50" s="93"/>
      <c r="F50" s="93"/>
      <c r="G50" s="128"/>
      <c r="H50" s="78"/>
      <c r="I50" s="74"/>
      <c r="J50" s="146">
        <v>998</v>
      </c>
      <c r="K50" s="72" t="s">
        <v>69</v>
      </c>
      <c r="L50" s="176" t="e">
        <f>HLOOKUP('Collection Worksheet'!$D$2,'2018 Data'!$C$1:$L$146,138,FALSE)</f>
        <v>#N/A</v>
      </c>
      <c r="P50" s="156"/>
      <c r="S50" s="156" t="b">
        <f t="shared" si="2"/>
        <v>0</v>
      </c>
    </row>
    <row r="51" spans="1:19" x14ac:dyDescent="0.25">
      <c r="A51" s="88"/>
      <c r="B51" s="106"/>
      <c r="C51" s="81"/>
      <c r="D51" s="87"/>
      <c r="E51" s="80"/>
      <c r="F51" s="80"/>
      <c r="G51" s="129"/>
      <c r="H51" s="77"/>
      <c r="I51" s="74"/>
      <c r="J51" s="146">
        <v>999</v>
      </c>
      <c r="K51" s="72" t="s">
        <v>70</v>
      </c>
      <c r="L51" s="176" t="e">
        <f>HLOOKUP('Collection Worksheet'!$D$2,'2018 Data'!$C$1:$L$146,139,FALSE)</f>
        <v>#N/A</v>
      </c>
      <c r="P51" s="156"/>
    </row>
    <row r="52" spans="1:19" x14ac:dyDescent="0.25">
      <c r="A52" s="21"/>
      <c r="B52" s="107"/>
      <c r="C52" s="100"/>
      <c r="D52" s="30"/>
      <c r="E52" s="26"/>
      <c r="F52" s="26"/>
      <c r="G52" s="130"/>
      <c r="H52" s="26"/>
      <c r="I52" s="74"/>
      <c r="K52" s="46"/>
      <c r="L52" s="118"/>
      <c r="P52" s="156"/>
    </row>
    <row r="53" spans="1:19" x14ac:dyDescent="0.25">
      <c r="D53" s="30"/>
      <c r="E53" s="26"/>
      <c r="F53" s="26"/>
      <c r="G53" s="130"/>
      <c r="H53" s="26"/>
      <c r="I53" s="74"/>
      <c r="L53" s="118"/>
      <c r="P53" s="156"/>
    </row>
    <row r="54" spans="1:19" x14ac:dyDescent="0.25">
      <c r="D54" s="30"/>
      <c r="E54" s="26"/>
      <c r="F54" s="26"/>
      <c r="G54" s="130"/>
      <c r="H54" s="26"/>
      <c r="I54" s="74"/>
      <c r="K54" s="46"/>
      <c r="L54" s="118"/>
      <c r="P54" s="156"/>
    </row>
    <row r="55" spans="1:19" ht="69.75" customHeight="1" x14ac:dyDescent="0.55000000000000004">
      <c r="A55" s="233">
        <f>'Collection Worksheet'!A38</f>
        <v>623</v>
      </c>
      <c r="B55" s="234"/>
      <c r="C55" s="235" t="str">
        <f>'Collection Worksheet'!D38</f>
        <v>Please provide the name of any additional agencies included in the above net pension liability. (Enter none if applicable)</v>
      </c>
      <c r="D55" s="236"/>
      <c r="E55" s="238">
        <f>'Collection Worksheet'!F38</f>
        <v>0</v>
      </c>
      <c r="F55" s="26"/>
      <c r="G55" s="130"/>
      <c r="H55" s="26"/>
      <c r="I55" s="74"/>
      <c r="J55" s="135">
        <f>SUM(Q4:Q49)</f>
        <v>0</v>
      </c>
      <c r="K55" s="220" t="s">
        <v>277</v>
      </c>
      <c r="L55" s="136">
        <f>SUM(G4:G49)</f>
        <v>0</v>
      </c>
      <c r="P55" s="156"/>
      <c r="Q55" s="142"/>
    </row>
    <row r="56" spans="1:19" ht="64.5" customHeight="1" x14ac:dyDescent="0.25">
      <c r="B56"/>
      <c r="C56"/>
      <c r="D56" s="30"/>
      <c r="E56" s="26"/>
      <c r="F56" s="26"/>
      <c r="G56" s="130"/>
      <c r="H56" s="26"/>
      <c r="I56" s="74"/>
      <c r="K56" s="46"/>
      <c r="L56" s="118"/>
    </row>
    <row r="57" spans="1:19" ht="60" customHeight="1" x14ac:dyDescent="0.25">
      <c r="D57" s="30"/>
      <c r="E57" s="26"/>
      <c r="F57" s="26"/>
      <c r="G57" s="130"/>
      <c r="H57" s="26"/>
      <c r="I57" s="74"/>
      <c r="K57" s="46"/>
      <c r="L57" s="118"/>
    </row>
    <row r="58" spans="1:19" ht="68.25" customHeight="1" x14ac:dyDescent="0.25">
      <c r="A58" s="21"/>
      <c r="B58" s="107"/>
      <c r="C58" s="100"/>
      <c r="D58" s="30"/>
      <c r="E58" s="26"/>
      <c r="F58" s="26"/>
      <c r="G58" s="130"/>
      <c r="H58" s="26"/>
      <c r="I58" s="74"/>
      <c r="K58" s="46"/>
      <c r="L58" s="118"/>
    </row>
    <row r="59" spans="1:19" ht="86.25" customHeight="1" x14ac:dyDescent="0.25">
      <c r="A59" s="21"/>
      <c r="B59" s="107"/>
      <c r="C59" s="100"/>
      <c r="D59" s="30"/>
      <c r="E59" s="26"/>
      <c r="F59" s="26"/>
      <c r="G59" s="130"/>
      <c r="H59" s="26"/>
      <c r="I59" s="74"/>
      <c r="K59" s="46"/>
      <c r="L59" s="118"/>
    </row>
    <row r="60" spans="1:19" ht="69" customHeight="1" x14ac:dyDescent="0.25">
      <c r="A60" s="21"/>
      <c r="B60" s="107"/>
      <c r="C60" s="108"/>
      <c r="D60" s="109"/>
      <c r="E60" s="109"/>
      <c r="F60" s="110"/>
      <c r="G60" s="130"/>
      <c r="H60" s="26"/>
      <c r="I60" s="74"/>
      <c r="K60" s="46"/>
      <c r="L60" s="118"/>
    </row>
    <row r="61" spans="1:19" x14ac:dyDescent="0.25">
      <c r="D61" s="31"/>
      <c r="G61" s="130"/>
      <c r="H61" s="26"/>
      <c r="I61" s="74"/>
      <c r="K61" s="46"/>
      <c r="L61" s="118"/>
    </row>
    <row r="62" spans="1:19" x14ac:dyDescent="0.25">
      <c r="D62" s="31"/>
      <c r="G62" s="130"/>
      <c r="H62" s="26"/>
      <c r="I62" s="74"/>
      <c r="K62" s="46"/>
      <c r="L62" s="118"/>
    </row>
    <row r="63" spans="1:19" x14ac:dyDescent="0.25">
      <c r="A63" s="21"/>
      <c r="B63" s="107"/>
      <c r="C63" s="100"/>
      <c r="D63" s="31"/>
      <c r="G63" s="130"/>
      <c r="H63" s="26"/>
      <c r="I63" s="74"/>
      <c r="K63" s="46"/>
      <c r="L63" s="118"/>
    </row>
    <row r="64" spans="1:19" x14ac:dyDescent="0.25">
      <c r="A64" s="21"/>
      <c r="B64" s="107"/>
      <c r="C64" s="100"/>
      <c r="D64" s="31"/>
      <c r="G64" s="130"/>
      <c r="H64" s="26"/>
      <c r="I64" s="74"/>
      <c r="K64" s="46"/>
      <c r="L64" s="118"/>
    </row>
    <row r="65" spans="1:12" x14ac:dyDescent="0.25">
      <c r="A65" s="21"/>
      <c r="B65" s="107"/>
      <c r="C65" s="100"/>
      <c r="D65" s="31"/>
      <c r="G65" s="131"/>
      <c r="H65" s="26"/>
      <c r="I65" s="74"/>
      <c r="K65" s="46"/>
      <c r="L65" s="118"/>
    </row>
    <row r="66" spans="1:12" x14ac:dyDescent="0.25">
      <c r="D66" s="31"/>
    </row>
    <row r="67" spans="1:12" x14ac:dyDescent="0.25">
      <c r="D67" s="31"/>
    </row>
    <row r="68" spans="1:12" x14ac:dyDescent="0.25">
      <c r="D68" s="31"/>
    </row>
    <row r="69" spans="1:12" x14ac:dyDescent="0.25">
      <c r="D69" s="31"/>
    </row>
    <row r="70" spans="1:12" x14ac:dyDescent="0.25">
      <c r="A70" s="21"/>
      <c r="B70" s="107"/>
      <c r="C70" s="100"/>
      <c r="D70" s="31"/>
    </row>
    <row r="71" spans="1:12" x14ac:dyDescent="0.25">
      <c r="A71" s="21"/>
      <c r="B71" s="107"/>
      <c r="C71" s="100"/>
      <c r="D71" s="31"/>
    </row>
    <row r="72" spans="1:12" x14ac:dyDescent="0.25">
      <c r="D72" s="31"/>
    </row>
    <row r="73" spans="1:12" x14ac:dyDescent="0.25">
      <c r="D73" s="31"/>
    </row>
    <row r="74" spans="1:12" x14ac:dyDescent="0.25">
      <c r="D74" s="31"/>
    </row>
    <row r="75" spans="1:12" x14ac:dyDescent="0.25">
      <c r="D75" s="31"/>
    </row>
    <row r="76" spans="1:12" x14ac:dyDescent="0.25">
      <c r="A76" s="21"/>
      <c r="B76" s="107"/>
      <c r="C76" s="100"/>
      <c r="D76" s="31"/>
    </row>
    <row r="77" spans="1:12" x14ac:dyDescent="0.25">
      <c r="A77" s="21"/>
      <c r="B77" s="107"/>
      <c r="C77" s="100"/>
      <c r="D77" s="31"/>
    </row>
    <row r="78" spans="1:12" x14ac:dyDescent="0.25">
      <c r="D78" s="31"/>
    </row>
    <row r="79" spans="1:12" x14ac:dyDescent="0.25">
      <c r="D79" s="31"/>
    </row>
    <row r="80" spans="1:12" x14ac:dyDescent="0.25">
      <c r="D80" s="31"/>
    </row>
    <row r="81" spans="1:4" x14ac:dyDescent="0.25">
      <c r="D81" s="31"/>
    </row>
    <row r="82" spans="1:4" x14ac:dyDescent="0.25">
      <c r="A82" s="21"/>
      <c r="B82" s="107"/>
      <c r="C82" s="100"/>
      <c r="D82" s="31"/>
    </row>
    <row r="83" spans="1:4" x14ac:dyDescent="0.25">
      <c r="A83" s="21"/>
      <c r="B83" s="107"/>
      <c r="C83" s="100"/>
      <c r="D83" s="31"/>
    </row>
    <row r="84" spans="1:4" x14ac:dyDescent="0.25">
      <c r="A84" s="21"/>
      <c r="B84" s="107"/>
      <c r="C84" s="100"/>
      <c r="D84" s="31"/>
    </row>
    <row r="85" spans="1:4" x14ac:dyDescent="0.25">
      <c r="A85" s="21"/>
      <c r="B85" s="107"/>
      <c r="C85" s="100"/>
      <c r="D85" s="31"/>
    </row>
    <row r="86" spans="1:4" x14ac:dyDescent="0.25">
      <c r="D86" s="31"/>
    </row>
    <row r="87" spans="1:4" x14ac:dyDescent="0.25">
      <c r="D87" s="31"/>
    </row>
    <row r="88" spans="1:4" x14ac:dyDescent="0.25">
      <c r="D88" s="31"/>
    </row>
    <row r="89" spans="1:4" x14ac:dyDescent="0.25">
      <c r="A89" s="21"/>
      <c r="B89" s="107"/>
      <c r="C89" s="100"/>
      <c r="D89" s="31"/>
    </row>
    <row r="90" spans="1:4" x14ac:dyDescent="0.25">
      <c r="A90" s="21"/>
      <c r="B90" s="107"/>
      <c r="C90" s="100"/>
      <c r="D90" s="31"/>
    </row>
    <row r="91" spans="1:4" x14ac:dyDescent="0.25">
      <c r="A91" s="21"/>
      <c r="B91" s="107"/>
      <c r="C91" s="100"/>
      <c r="D91" s="31"/>
    </row>
    <row r="92" spans="1:4" x14ac:dyDescent="0.25">
      <c r="A92" s="21"/>
      <c r="B92" s="107"/>
      <c r="C92" s="100"/>
      <c r="D92" s="31"/>
    </row>
    <row r="93" spans="1:4" x14ac:dyDescent="0.25">
      <c r="A93" s="21"/>
      <c r="B93" s="107"/>
      <c r="C93" s="100"/>
      <c r="D93" s="31"/>
    </row>
    <row r="94" spans="1:4" x14ac:dyDescent="0.25">
      <c r="A94" s="21"/>
      <c r="B94" s="107"/>
      <c r="C94" s="100"/>
      <c r="D94" s="31"/>
    </row>
    <row r="95" spans="1:4" x14ac:dyDescent="0.25">
      <c r="A95" s="21"/>
      <c r="B95" s="107"/>
      <c r="C95" s="100"/>
      <c r="D95" s="31"/>
    </row>
    <row r="96" spans="1:4" x14ac:dyDescent="0.25">
      <c r="A96" s="21"/>
      <c r="B96" s="107"/>
      <c r="C96" s="100"/>
      <c r="D96" s="31"/>
    </row>
    <row r="97" spans="1:4" x14ac:dyDescent="0.25">
      <c r="A97" s="21"/>
      <c r="B97" s="107"/>
      <c r="C97" s="100"/>
      <c r="D97" s="31"/>
    </row>
    <row r="98" spans="1:4" x14ac:dyDescent="0.25">
      <c r="A98" s="21"/>
      <c r="B98" s="107"/>
      <c r="C98" s="100"/>
      <c r="D98" s="31"/>
    </row>
    <row r="99" spans="1:4" x14ac:dyDescent="0.25">
      <c r="A99" s="21"/>
      <c r="B99" s="107"/>
      <c r="C99" s="100"/>
      <c r="D99" s="31"/>
    </row>
    <row r="100" spans="1:4" x14ac:dyDescent="0.25">
      <c r="A100" s="21"/>
      <c r="B100" s="107"/>
      <c r="C100" s="100"/>
      <c r="D100" s="31"/>
    </row>
    <row r="101" spans="1:4" x14ac:dyDescent="0.25">
      <c r="A101" s="21"/>
      <c r="B101" s="107"/>
      <c r="C101" s="100"/>
      <c r="D101" s="31"/>
    </row>
    <row r="102" spans="1:4" x14ac:dyDescent="0.25">
      <c r="A102" s="21"/>
      <c r="B102" s="107"/>
      <c r="C102" s="100"/>
      <c r="D102" s="31"/>
    </row>
    <row r="103" spans="1:4" x14ac:dyDescent="0.25">
      <c r="A103" s="21"/>
      <c r="B103" s="107"/>
      <c r="C103" s="100"/>
      <c r="D103" s="31"/>
    </row>
    <row r="104" spans="1:4" x14ac:dyDescent="0.25">
      <c r="A104" s="21"/>
      <c r="B104" s="107"/>
      <c r="C104" s="100"/>
      <c r="D104" s="31"/>
    </row>
    <row r="105" spans="1:4" x14ac:dyDescent="0.25">
      <c r="A105" s="21"/>
      <c r="B105" s="107"/>
      <c r="C105" s="100"/>
      <c r="D105" s="31"/>
    </row>
    <row r="106" spans="1:4" x14ac:dyDescent="0.25">
      <c r="A106" s="21"/>
      <c r="B106" s="107"/>
      <c r="C106" s="100"/>
      <c r="D106" s="31"/>
    </row>
    <row r="107" spans="1:4" x14ac:dyDescent="0.25">
      <c r="A107" s="21"/>
      <c r="B107" s="107"/>
      <c r="C107" s="100"/>
      <c r="D107" s="31"/>
    </row>
    <row r="108" spans="1:4" x14ac:dyDescent="0.25">
      <c r="A108" s="21"/>
      <c r="B108" s="107"/>
      <c r="C108" s="100"/>
      <c r="D108" s="31"/>
    </row>
    <row r="109" spans="1:4" x14ac:dyDescent="0.25">
      <c r="A109" s="21"/>
      <c r="B109" s="107"/>
      <c r="C109" s="100"/>
      <c r="D109" s="31"/>
    </row>
    <row r="110" spans="1:4" x14ac:dyDescent="0.25">
      <c r="A110" s="21"/>
      <c r="B110" s="107"/>
      <c r="C110" s="100"/>
      <c r="D110" s="31"/>
    </row>
    <row r="111" spans="1:4" x14ac:dyDescent="0.25">
      <c r="A111" s="21"/>
      <c r="B111" s="107"/>
      <c r="C111" s="100"/>
      <c r="D111" s="31"/>
    </row>
    <row r="112" spans="1:4" x14ac:dyDescent="0.25">
      <c r="A112" s="21"/>
      <c r="B112" s="107"/>
      <c r="C112" s="100"/>
      <c r="D112" s="31"/>
    </row>
    <row r="113" spans="1:4" x14ac:dyDescent="0.25">
      <c r="A113" s="21"/>
      <c r="B113" s="107"/>
      <c r="C113" s="100"/>
      <c r="D113" s="31"/>
    </row>
    <row r="114" spans="1:4" x14ac:dyDescent="0.25">
      <c r="A114" s="21"/>
      <c r="B114" s="107"/>
      <c r="C114" s="100"/>
      <c r="D114" s="31"/>
    </row>
    <row r="115" spans="1:4" x14ac:dyDescent="0.25">
      <c r="A115" s="21"/>
      <c r="B115" s="107"/>
      <c r="C115" s="100"/>
      <c r="D115" s="31"/>
    </row>
    <row r="116" spans="1:4" x14ac:dyDescent="0.25">
      <c r="A116" s="21"/>
      <c r="B116" s="107"/>
      <c r="C116" s="100"/>
      <c r="D116" s="31"/>
    </row>
    <row r="117" spans="1:4" x14ac:dyDescent="0.25">
      <c r="A117" s="21"/>
      <c r="B117" s="107"/>
      <c r="C117" s="100"/>
      <c r="D117" s="31"/>
    </row>
    <row r="118" spans="1:4" x14ac:dyDescent="0.25">
      <c r="A118" s="21"/>
      <c r="B118" s="107"/>
      <c r="C118" s="100"/>
      <c r="D118" s="31"/>
    </row>
    <row r="119" spans="1:4" x14ac:dyDescent="0.25">
      <c r="A119" s="21"/>
      <c r="B119" s="107"/>
      <c r="C119" s="100"/>
      <c r="D119" s="31"/>
    </row>
    <row r="120" spans="1:4" x14ac:dyDescent="0.25">
      <c r="A120" s="21"/>
      <c r="B120" s="107"/>
      <c r="C120" s="100"/>
      <c r="D120" s="31"/>
    </row>
    <row r="121" spans="1:4" x14ac:dyDescent="0.25">
      <c r="A121" s="21"/>
      <c r="B121" s="107"/>
      <c r="C121" s="100"/>
      <c r="D121" s="31"/>
    </row>
    <row r="122" spans="1:4" x14ac:dyDescent="0.25">
      <c r="A122" s="21"/>
      <c r="B122" s="107"/>
      <c r="C122" s="100"/>
      <c r="D122" s="31"/>
    </row>
    <row r="123" spans="1:4" x14ac:dyDescent="0.25">
      <c r="A123" s="21"/>
      <c r="B123" s="107"/>
      <c r="C123" s="100"/>
      <c r="D123" s="31"/>
    </row>
    <row r="124" spans="1:4" x14ac:dyDescent="0.25">
      <c r="A124" s="21"/>
      <c r="B124" s="107"/>
      <c r="C124" s="100"/>
      <c r="D124" s="31"/>
    </row>
    <row r="125" spans="1:4" x14ac:dyDescent="0.25">
      <c r="A125" s="21"/>
      <c r="B125" s="107"/>
      <c r="C125" s="100"/>
      <c r="D125" s="31"/>
    </row>
    <row r="126" spans="1:4" x14ac:dyDescent="0.25">
      <c r="A126" s="21"/>
      <c r="B126" s="107"/>
      <c r="C126" s="100"/>
      <c r="D126" s="31"/>
    </row>
    <row r="127" spans="1:4" x14ac:dyDescent="0.25">
      <c r="A127" s="21"/>
      <c r="B127" s="107"/>
      <c r="C127" s="100"/>
      <c r="D127" s="31"/>
    </row>
    <row r="128" spans="1:4" x14ac:dyDescent="0.25">
      <c r="A128" s="21"/>
      <c r="B128" s="107"/>
      <c r="C128" s="100"/>
      <c r="D128" s="31"/>
    </row>
    <row r="129" spans="1:4" x14ac:dyDescent="0.25">
      <c r="A129" s="21"/>
      <c r="B129" s="107"/>
      <c r="C129" s="100"/>
      <c r="D129" s="31"/>
    </row>
    <row r="130" spans="1:4" x14ac:dyDescent="0.25">
      <c r="A130" s="21"/>
      <c r="B130" s="107"/>
      <c r="C130" s="100"/>
      <c r="D130" s="31"/>
    </row>
    <row r="131" spans="1:4" x14ac:dyDescent="0.25">
      <c r="A131" s="21"/>
      <c r="B131" s="107"/>
      <c r="C131" s="100"/>
      <c r="D131" s="31"/>
    </row>
    <row r="132" spans="1:4" x14ac:dyDescent="0.25">
      <c r="A132" s="21"/>
      <c r="B132" s="107"/>
      <c r="C132" s="100"/>
      <c r="D132" s="31"/>
    </row>
    <row r="133" spans="1:4" x14ac:dyDescent="0.25">
      <c r="A133" s="21"/>
      <c r="B133" s="107"/>
      <c r="C133" s="100"/>
      <c r="D133" s="31"/>
    </row>
    <row r="134" spans="1:4" x14ac:dyDescent="0.25">
      <c r="A134" s="21"/>
      <c r="B134" s="107"/>
      <c r="C134" s="100"/>
      <c r="D134" s="31"/>
    </row>
    <row r="135" spans="1:4" x14ac:dyDescent="0.25">
      <c r="A135" s="21"/>
      <c r="B135" s="107"/>
      <c r="C135" s="100"/>
      <c r="D135" s="31"/>
    </row>
    <row r="136" spans="1:4" x14ac:dyDescent="0.25">
      <c r="A136" s="21"/>
      <c r="B136" s="107"/>
      <c r="C136" s="100"/>
      <c r="D136" s="31"/>
    </row>
    <row r="137" spans="1:4" x14ac:dyDescent="0.25">
      <c r="A137" s="21"/>
      <c r="B137" s="107"/>
      <c r="C137" s="100"/>
      <c r="D137" s="31"/>
    </row>
    <row r="138" spans="1:4" x14ac:dyDescent="0.25">
      <c r="A138" s="21"/>
      <c r="B138" s="107"/>
      <c r="C138" s="100"/>
      <c r="D138" s="31"/>
    </row>
    <row r="139" spans="1:4" x14ac:dyDescent="0.25">
      <c r="A139" s="21"/>
      <c r="B139" s="107"/>
      <c r="C139" s="100"/>
      <c r="D139" s="31"/>
    </row>
    <row r="140" spans="1:4" x14ac:dyDescent="0.25">
      <c r="A140" s="21"/>
      <c r="B140" s="107"/>
      <c r="C140" s="100"/>
      <c r="D140" s="31"/>
    </row>
    <row r="141" spans="1:4" x14ac:dyDescent="0.25">
      <c r="A141" s="21"/>
      <c r="B141" s="107"/>
      <c r="C141" s="100"/>
      <c r="D141" s="31"/>
    </row>
    <row r="142" spans="1:4" x14ac:dyDescent="0.25">
      <c r="A142" s="21"/>
      <c r="B142" s="107"/>
      <c r="C142" s="100"/>
      <c r="D142" s="31"/>
    </row>
    <row r="143" spans="1:4" x14ac:dyDescent="0.25">
      <c r="A143" s="21"/>
      <c r="B143" s="107"/>
      <c r="C143" s="100"/>
      <c r="D143" s="31"/>
    </row>
    <row r="144" spans="1:4" x14ac:dyDescent="0.25">
      <c r="A144" s="21"/>
      <c r="B144" s="107"/>
      <c r="C144" s="100"/>
      <c r="D144" s="31"/>
    </row>
    <row r="145" spans="1:4" x14ac:dyDescent="0.25">
      <c r="A145" s="21"/>
      <c r="B145" s="107"/>
      <c r="C145" s="100"/>
      <c r="D145" s="31"/>
    </row>
    <row r="146" spans="1:4" x14ac:dyDescent="0.25">
      <c r="A146" s="21"/>
      <c r="B146" s="107"/>
      <c r="C146" s="100"/>
      <c r="D146" s="31"/>
    </row>
    <row r="147" spans="1:4" x14ac:dyDescent="0.25">
      <c r="A147" s="21"/>
      <c r="B147" s="107"/>
      <c r="C147" s="100"/>
      <c r="D147" s="31"/>
    </row>
    <row r="148" spans="1:4" x14ac:dyDescent="0.25">
      <c r="A148" s="21"/>
      <c r="B148" s="107"/>
      <c r="C148" s="100"/>
      <c r="D148" s="31"/>
    </row>
    <row r="149" spans="1:4" x14ac:dyDescent="0.25">
      <c r="A149" s="21"/>
      <c r="B149" s="107"/>
      <c r="C149" s="100"/>
      <c r="D149" s="31"/>
    </row>
    <row r="150" spans="1:4" x14ac:dyDescent="0.25">
      <c r="A150" s="21"/>
      <c r="B150" s="107"/>
      <c r="C150" s="100"/>
      <c r="D150" s="31"/>
    </row>
    <row r="151" spans="1:4" x14ac:dyDescent="0.25">
      <c r="A151" s="21"/>
      <c r="B151" s="107"/>
      <c r="C151" s="100"/>
      <c r="D151" s="31"/>
    </row>
    <row r="152" spans="1:4" x14ac:dyDescent="0.25">
      <c r="A152" s="21"/>
      <c r="B152" s="107"/>
      <c r="C152" s="100"/>
      <c r="D152" s="31"/>
    </row>
    <row r="153" spans="1:4" x14ac:dyDescent="0.25">
      <c r="A153" s="21"/>
      <c r="B153" s="107"/>
      <c r="C153" s="100"/>
      <c r="D153" s="31"/>
    </row>
    <row r="154" spans="1:4" x14ac:dyDescent="0.25">
      <c r="A154" s="21"/>
      <c r="B154" s="107"/>
      <c r="C154" s="100"/>
      <c r="D154" s="31"/>
    </row>
    <row r="155" spans="1:4" x14ac:dyDescent="0.25">
      <c r="A155" s="21"/>
      <c r="B155" s="107"/>
      <c r="C155" s="100"/>
      <c r="D155" s="31"/>
    </row>
    <row r="156" spans="1:4" x14ac:dyDescent="0.25">
      <c r="A156" s="21"/>
      <c r="B156" s="107"/>
      <c r="C156" s="100"/>
      <c r="D156" s="31"/>
    </row>
    <row r="157" spans="1:4" x14ac:dyDescent="0.25">
      <c r="A157" s="21"/>
      <c r="B157" s="107"/>
      <c r="C157" s="100"/>
      <c r="D157" s="31"/>
    </row>
    <row r="158" spans="1:4" x14ac:dyDescent="0.25">
      <c r="A158" s="21"/>
      <c r="B158" s="107"/>
      <c r="C158" s="100"/>
      <c r="D158" s="31"/>
    </row>
    <row r="159" spans="1:4" x14ac:dyDescent="0.25">
      <c r="A159" s="21"/>
      <c r="B159" s="107"/>
      <c r="C159" s="100"/>
      <c r="D159" s="31"/>
    </row>
    <row r="160" spans="1:4" x14ac:dyDescent="0.25">
      <c r="A160" s="21"/>
      <c r="B160" s="107"/>
      <c r="C160" s="100"/>
      <c r="D160" s="31"/>
    </row>
    <row r="161" spans="1:4" x14ac:dyDescent="0.25">
      <c r="A161" s="21"/>
      <c r="B161" s="107"/>
      <c r="C161" s="100"/>
      <c r="D161" s="31"/>
    </row>
    <row r="162" spans="1:4" x14ac:dyDescent="0.25">
      <c r="A162" s="21"/>
      <c r="B162" s="107"/>
      <c r="C162" s="100"/>
      <c r="D162" s="31"/>
    </row>
    <row r="163" spans="1:4" x14ac:dyDescent="0.25">
      <c r="A163" s="21"/>
      <c r="B163" s="107"/>
      <c r="C163" s="100"/>
      <c r="D163" s="31"/>
    </row>
    <row r="164" spans="1:4" x14ac:dyDescent="0.25">
      <c r="A164" s="21"/>
      <c r="B164" s="107"/>
      <c r="C164" s="100"/>
      <c r="D164" s="31"/>
    </row>
    <row r="165" spans="1:4" x14ac:dyDescent="0.25">
      <c r="A165" s="21"/>
      <c r="B165" s="107"/>
      <c r="C165" s="100"/>
      <c r="D165" s="31"/>
    </row>
    <row r="166" spans="1:4" x14ac:dyDescent="0.25">
      <c r="A166" s="21"/>
      <c r="B166" s="107"/>
      <c r="C166" s="100"/>
      <c r="D166" s="31"/>
    </row>
    <row r="167" spans="1:4" x14ac:dyDescent="0.25">
      <c r="A167" s="21"/>
      <c r="B167" s="107"/>
      <c r="C167" s="100"/>
      <c r="D167" s="31"/>
    </row>
    <row r="168" spans="1:4" x14ac:dyDescent="0.25">
      <c r="A168" s="21"/>
      <c r="B168" s="107"/>
      <c r="C168" s="100"/>
      <c r="D168" s="31"/>
    </row>
    <row r="169" spans="1:4" x14ac:dyDescent="0.25">
      <c r="A169" s="21"/>
      <c r="B169" s="107"/>
      <c r="C169" s="100"/>
      <c r="D169" s="31"/>
    </row>
    <row r="170" spans="1:4" x14ac:dyDescent="0.25">
      <c r="A170" s="21"/>
      <c r="B170" s="107"/>
      <c r="C170" s="100"/>
      <c r="D170" s="31"/>
    </row>
    <row r="171" spans="1:4" x14ac:dyDescent="0.25">
      <c r="A171" s="21"/>
      <c r="B171" s="107"/>
      <c r="C171" s="100"/>
      <c r="D171" s="31"/>
    </row>
    <row r="172" spans="1:4" x14ac:dyDescent="0.25">
      <c r="A172" s="21"/>
      <c r="B172" s="107"/>
      <c r="C172" s="100"/>
      <c r="D172" s="31"/>
    </row>
    <row r="173" spans="1:4" x14ac:dyDescent="0.25">
      <c r="A173" s="21"/>
      <c r="B173" s="107"/>
      <c r="C173" s="100"/>
      <c r="D173" s="31"/>
    </row>
    <row r="174" spans="1:4" x14ac:dyDescent="0.25">
      <c r="A174" s="21"/>
      <c r="B174" s="107"/>
      <c r="C174" s="100"/>
      <c r="D174" s="31"/>
    </row>
    <row r="175" spans="1:4" x14ac:dyDescent="0.25">
      <c r="A175" s="21"/>
      <c r="B175" s="107"/>
      <c r="C175" s="100"/>
      <c r="D175" s="31"/>
    </row>
    <row r="176" spans="1:4" x14ac:dyDescent="0.25">
      <c r="A176" s="21"/>
      <c r="B176" s="107"/>
      <c r="C176" s="100"/>
      <c r="D176" s="31"/>
    </row>
    <row r="177" spans="1:4" x14ac:dyDescent="0.25">
      <c r="A177" s="21"/>
      <c r="B177" s="107"/>
      <c r="C177" s="100"/>
      <c r="D177" s="31"/>
    </row>
    <row r="178" spans="1:4" x14ac:dyDescent="0.25">
      <c r="A178" s="21"/>
      <c r="B178" s="107"/>
      <c r="C178" s="100"/>
      <c r="D178" s="31"/>
    </row>
    <row r="179" spans="1:4" x14ac:dyDescent="0.25">
      <c r="A179" s="21"/>
      <c r="B179" s="107"/>
      <c r="C179" s="100"/>
      <c r="D179" s="31"/>
    </row>
    <row r="180" spans="1:4" x14ac:dyDescent="0.25">
      <c r="A180" s="21"/>
      <c r="B180" s="107"/>
      <c r="C180" s="100"/>
      <c r="D180" s="31"/>
    </row>
    <row r="181" spans="1:4" x14ac:dyDescent="0.25">
      <c r="A181" s="21"/>
      <c r="B181" s="107"/>
      <c r="C181" s="100"/>
      <c r="D181" s="31"/>
    </row>
    <row r="182" spans="1:4" x14ac:dyDescent="0.25">
      <c r="A182" s="21"/>
      <c r="B182" s="107"/>
      <c r="C182" s="100"/>
      <c r="D182" s="31"/>
    </row>
    <row r="183" spans="1:4" x14ac:dyDescent="0.25">
      <c r="A183" s="21"/>
      <c r="B183" s="107"/>
      <c r="C183" s="100"/>
      <c r="D183" s="31"/>
    </row>
    <row r="184" spans="1:4" x14ac:dyDescent="0.25">
      <c r="A184" s="21"/>
      <c r="B184" s="107"/>
      <c r="C184" s="100"/>
      <c r="D184" s="31"/>
    </row>
    <row r="185" spans="1:4" x14ac:dyDescent="0.25">
      <c r="A185" s="21"/>
      <c r="B185" s="107"/>
      <c r="C185" s="100"/>
      <c r="D185" s="31"/>
    </row>
    <row r="186" spans="1:4" x14ac:dyDescent="0.25">
      <c r="A186" s="21"/>
      <c r="B186" s="107"/>
      <c r="C186" s="100"/>
      <c r="D186" s="31"/>
    </row>
    <row r="187" spans="1:4" x14ac:dyDescent="0.25">
      <c r="A187" s="21"/>
      <c r="B187" s="107"/>
      <c r="C187" s="100"/>
      <c r="D187" s="31"/>
    </row>
    <row r="188" spans="1:4" x14ac:dyDescent="0.25">
      <c r="A188" s="21"/>
      <c r="B188" s="107"/>
      <c r="C188" s="100"/>
      <c r="D188" s="31"/>
    </row>
    <row r="189" spans="1:4" x14ac:dyDescent="0.25">
      <c r="A189" s="21"/>
      <c r="B189" s="107"/>
      <c r="C189" s="100"/>
      <c r="D189" s="31"/>
    </row>
    <row r="190" spans="1:4" x14ac:dyDescent="0.25">
      <c r="A190" s="21"/>
      <c r="B190" s="107"/>
      <c r="C190" s="100"/>
      <c r="D190" s="31"/>
    </row>
    <row r="191" spans="1:4" x14ac:dyDescent="0.25">
      <c r="A191" s="21"/>
      <c r="B191" s="107"/>
      <c r="C191" s="100"/>
      <c r="D191" s="31"/>
    </row>
    <row r="192" spans="1:4" x14ac:dyDescent="0.25">
      <c r="A192" s="21"/>
      <c r="B192" s="107"/>
      <c r="C192" s="100"/>
      <c r="D192" s="31"/>
    </row>
    <row r="193" spans="1:4" x14ac:dyDescent="0.25">
      <c r="A193" s="21"/>
      <c r="B193" s="107"/>
      <c r="C193" s="100"/>
      <c r="D193" s="31"/>
    </row>
    <row r="194" spans="1:4" x14ac:dyDescent="0.25">
      <c r="A194" s="21"/>
      <c r="B194" s="107"/>
      <c r="C194" s="100"/>
      <c r="D194" s="31"/>
    </row>
    <row r="195" spans="1:4" x14ac:dyDescent="0.25">
      <c r="A195" s="21"/>
      <c r="B195" s="107"/>
      <c r="C195" s="100"/>
      <c r="D195" s="31"/>
    </row>
    <row r="196" spans="1:4" x14ac:dyDescent="0.25">
      <c r="A196" s="21"/>
      <c r="B196" s="107"/>
      <c r="C196" s="100"/>
      <c r="D196" s="31"/>
    </row>
    <row r="197" spans="1:4" x14ac:dyDescent="0.25">
      <c r="A197" s="21"/>
      <c r="B197" s="107"/>
      <c r="C197" s="100"/>
      <c r="D197" s="31"/>
    </row>
    <row r="198" spans="1:4" x14ac:dyDescent="0.25">
      <c r="A198" s="21"/>
      <c r="B198" s="107"/>
      <c r="C198" s="100"/>
      <c r="D198" s="31"/>
    </row>
    <row r="199" spans="1:4" x14ac:dyDescent="0.25">
      <c r="A199" s="21"/>
      <c r="B199" s="107"/>
      <c r="C199" s="100"/>
      <c r="D199" s="31"/>
    </row>
    <row r="200" spans="1:4" x14ac:dyDescent="0.25">
      <c r="A200" s="21"/>
      <c r="B200" s="107"/>
      <c r="C200" s="100"/>
      <c r="D200" s="31"/>
    </row>
    <row r="201" spans="1:4" x14ac:dyDescent="0.25">
      <c r="D201" s="31"/>
    </row>
    <row r="202" spans="1:4" x14ac:dyDescent="0.25">
      <c r="D202" s="31"/>
    </row>
    <row r="203" spans="1:4" x14ac:dyDescent="0.25">
      <c r="D203" s="31"/>
    </row>
    <row r="204" spans="1:4" x14ac:dyDescent="0.25">
      <c r="D204" s="31"/>
    </row>
    <row r="205" spans="1:4" x14ac:dyDescent="0.25">
      <c r="D205" s="31"/>
    </row>
    <row r="206" spans="1:4" x14ac:dyDescent="0.25">
      <c r="D206" s="31"/>
    </row>
    <row r="207" spans="1:4" x14ac:dyDescent="0.25">
      <c r="D207" s="31"/>
    </row>
    <row r="208" spans="1:4" x14ac:dyDescent="0.25">
      <c r="D208" s="31"/>
    </row>
    <row r="209" spans="4:4" x14ac:dyDescent="0.25">
      <c r="D209" s="31"/>
    </row>
    <row r="210" spans="4:4" x14ac:dyDescent="0.25">
      <c r="D210" s="31"/>
    </row>
    <row r="211" spans="4:4" x14ac:dyDescent="0.25">
      <c r="D211" s="31"/>
    </row>
    <row r="212" spans="4:4" x14ac:dyDescent="0.25">
      <c r="D212" s="31"/>
    </row>
    <row r="213" spans="4:4" x14ac:dyDescent="0.25">
      <c r="D213" s="31"/>
    </row>
    <row r="214" spans="4:4" x14ac:dyDescent="0.25">
      <c r="D214" s="31"/>
    </row>
    <row r="215" spans="4:4" x14ac:dyDescent="0.25">
      <c r="D215" s="31"/>
    </row>
    <row r="216" spans="4:4" x14ac:dyDescent="0.25">
      <c r="D216" s="31"/>
    </row>
    <row r="217" spans="4:4" x14ac:dyDescent="0.25">
      <c r="D217" s="31"/>
    </row>
    <row r="218" spans="4:4" x14ac:dyDescent="0.25">
      <c r="D218" s="31"/>
    </row>
    <row r="219" spans="4:4" x14ac:dyDescent="0.25">
      <c r="D219" s="31"/>
    </row>
    <row r="220" spans="4:4" x14ac:dyDescent="0.25">
      <c r="D220" s="31"/>
    </row>
    <row r="221" spans="4:4" x14ac:dyDescent="0.25">
      <c r="D221" s="31"/>
    </row>
    <row r="222" spans="4:4" x14ac:dyDescent="0.25">
      <c r="D222" s="31"/>
    </row>
    <row r="223" spans="4:4" x14ac:dyDescent="0.25">
      <c r="D223" s="31"/>
    </row>
    <row r="224" spans="4:4" x14ac:dyDescent="0.25">
      <c r="D224" s="31"/>
    </row>
    <row r="225" spans="4:4" x14ac:dyDescent="0.25">
      <c r="D225" s="31"/>
    </row>
    <row r="226" spans="4:4" x14ac:dyDescent="0.25">
      <c r="D226" s="31"/>
    </row>
    <row r="227" spans="4:4" x14ac:dyDescent="0.25">
      <c r="D227" s="31"/>
    </row>
    <row r="228" spans="4:4" x14ac:dyDescent="0.25">
      <c r="D228" s="31"/>
    </row>
    <row r="229" spans="4:4" x14ac:dyDescent="0.25">
      <c r="D229" s="31"/>
    </row>
    <row r="230" spans="4:4" x14ac:dyDescent="0.25">
      <c r="D230" s="31"/>
    </row>
    <row r="231" spans="4:4" x14ac:dyDescent="0.25">
      <c r="D231" s="31"/>
    </row>
    <row r="232" spans="4:4" x14ac:dyDescent="0.25">
      <c r="D232" s="31"/>
    </row>
    <row r="233" spans="4:4" x14ac:dyDescent="0.25">
      <c r="D233" s="31"/>
    </row>
    <row r="234" spans="4:4" x14ac:dyDescent="0.25">
      <c r="D234" s="31"/>
    </row>
    <row r="235" spans="4:4" x14ac:dyDescent="0.25">
      <c r="D235" s="31"/>
    </row>
    <row r="236" spans="4:4" x14ac:dyDescent="0.25">
      <c r="D236" s="31"/>
    </row>
    <row r="237" spans="4:4" x14ac:dyDescent="0.25">
      <c r="D237" s="31"/>
    </row>
    <row r="238" spans="4:4" x14ac:dyDescent="0.25">
      <c r="D238" s="31"/>
    </row>
    <row r="239" spans="4:4" x14ac:dyDescent="0.25">
      <c r="D239" s="31"/>
    </row>
    <row r="240" spans="4:4" x14ac:dyDescent="0.25">
      <c r="D240" s="31"/>
    </row>
    <row r="241" spans="4:4" x14ac:dyDescent="0.25">
      <c r="D241" s="31"/>
    </row>
    <row r="242" spans="4:4" x14ac:dyDescent="0.25">
      <c r="D242" s="31"/>
    </row>
    <row r="243" spans="4:4" x14ac:dyDescent="0.25">
      <c r="D243" s="31"/>
    </row>
    <row r="244" spans="4:4" x14ac:dyDescent="0.25">
      <c r="D244" s="31"/>
    </row>
    <row r="245" spans="4:4" x14ac:dyDescent="0.25">
      <c r="D245" s="31"/>
    </row>
    <row r="246" spans="4:4" x14ac:dyDescent="0.25">
      <c r="D246" s="31"/>
    </row>
    <row r="247" spans="4:4" x14ac:dyDescent="0.25">
      <c r="D247" s="31"/>
    </row>
    <row r="248" spans="4:4" x14ac:dyDescent="0.25">
      <c r="D248" s="31"/>
    </row>
    <row r="249" spans="4:4" x14ac:dyDescent="0.25">
      <c r="D249" s="31"/>
    </row>
    <row r="250" spans="4:4" x14ac:dyDescent="0.25">
      <c r="D250" s="31"/>
    </row>
    <row r="251" spans="4:4" x14ac:dyDescent="0.25">
      <c r="D251" s="31"/>
    </row>
    <row r="252" spans="4:4" x14ac:dyDescent="0.25">
      <c r="D252" s="31"/>
    </row>
    <row r="253" spans="4:4" x14ac:dyDescent="0.25">
      <c r="D253" s="31"/>
    </row>
    <row r="254" spans="4:4" x14ac:dyDescent="0.25">
      <c r="D254" s="31"/>
    </row>
    <row r="255" spans="4:4" x14ac:dyDescent="0.25">
      <c r="D255" s="31"/>
    </row>
    <row r="256" spans="4:4" x14ac:dyDescent="0.25">
      <c r="D256" s="31"/>
    </row>
    <row r="257" spans="4:4" x14ac:dyDescent="0.25">
      <c r="D257" s="31"/>
    </row>
    <row r="258" spans="4:4" x14ac:dyDescent="0.25">
      <c r="D258" s="31"/>
    </row>
    <row r="259" spans="4:4" x14ac:dyDescent="0.25">
      <c r="D259" s="31"/>
    </row>
    <row r="260" spans="4:4" x14ac:dyDescent="0.25">
      <c r="D260" s="31"/>
    </row>
    <row r="261" spans="4:4" x14ac:dyDescent="0.25">
      <c r="D261" s="31"/>
    </row>
    <row r="262" spans="4:4" x14ac:dyDescent="0.25">
      <c r="D262" s="31"/>
    </row>
    <row r="263" spans="4:4" x14ac:dyDescent="0.25">
      <c r="D263" s="31"/>
    </row>
    <row r="264" spans="4:4" x14ac:dyDescent="0.25">
      <c r="D264" s="31"/>
    </row>
    <row r="265" spans="4:4" x14ac:dyDescent="0.25">
      <c r="D265" s="31"/>
    </row>
    <row r="266" spans="4:4" x14ac:dyDescent="0.25">
      <c r="D266" s="31"/>
    </row>
    <row r="267" spans="4:4" x14ac:dyDescent="0.25">
      <c r="D267" s="31"/>
    </row>
    <row r="268" spans="4:4" x14ac:dyDescent="0.25">
      <c r="D268" s="31"/>
    </row>
    <row r="269" spans="4:4" x14ac:dyDescent="0.25">
      <c r="D269" s="31"/>
    </row>
    <row r="270" spans="4:4" x14ac:dyDescent="0.25">
      <c r="D270" s="31"/>
    </row>
    <row r="271" spans="4:4" x14ac:dyDescent="0.25">
      <c r="D271" s="31"/>
    </row>
    <row r="272" spans="4:4" x14ac:dyDescent="0.25">
      <c r="D272" s="31"/>
    </row>
    <row r="273" spans="4:4" x14ac:dyDescent="0.25">
      <c r="D273" s="31"/>
    </row>
    <row r="274" spans="4:4" x14ac:dyDescent="0.25">
      <c r="D274" s="31"/>
    </row>
    <row r="275" spans="4:4" x14ac:dyDescent="0.25">
      <c r="D275" s="31"/>
    </row>
    <row r="276" spans="4:4" x14ac:dyDescent="0.25">
      <c r="D276" s="31"/>
    </row>
    <row r="277" spans="4:4" x14ac:dyDescent="0.25">
      <c r="D277" s="31"/>
    </row>
    <row r="278" spans="4:4" x14ac:dyDescent="0.25">
      <c r="D278" s="31"/>
    </row>
    <row r="279" spans="4:4" x14ac:dyDescent="0.25">
      <c r="D279" s="31"/>
    </row>
    <row r="280" spans="4:4" x14ac:dyDescent="0.25">
      <c r="D280" s="31"/>
    </row>
    <row r="281" spans="4:4" x14ac:dyDescent="0.25">
      <c r="D281" s="31"/>
    </row>
    <row r="282" spans="4:4" x14ac:dyDescent="0.25">
      <c r="D282" s="31"/>
    </row>
    <row r="283" spans="4:4" x14ac:dyDescent="0.25">
      <c r="D283" s="31"/>
    </row>
    <row r="284" spans="4:4" x14ac:dyDescent="0.25">
      <c r="D284" s="31"/>
    </row>
    <row r="285" spans="4:4" x14ac:dyDescent="0.25">
      <c r="D285" s="31"/>
    </row>
    <row r="286" spans="4:4" x14ac:dyDescent="0.25">
      <c r="D286" s="31"/>
    </row>
    <row r="287" spans="4:4" x14ac:dyDescent="0.25">
      <c r="D287" s="31"/>
    </row>
    <row r="288" spans="4:4" x14ac:dyDescent="0.25">
      <c r="D288" s="31"/>
    </row>
    <row r="289" spans="4:4" x14ac:dyDescent="0.25">
      <c r="D289" s="31"/>
    </row>
    <row r="290" spans="4:4" x14ac:dyDescent="0.25">
      <c r="D290" s="31"/>
    </row>
    <row r="291" spans="4:4" x14ac:dyDescent="0.25">
      <c r="D291" s="31"/>
    </row>
    <row r="292" spans="4:4" x14ac:dyDescent="0.25">
      <c r="D292" s="31"/>
    </row>
    <row r="293" spans="4:4" x14ac:dyDescent="0.25">
      <c r="D293" s="31"/>
    </row>
    <row r="294" spans="4:4" x14ac:dyDescent="0.25">
      <c r="D294" s="31"/>
    </row>
    <row r="295" spans="4:4" x14ac:dyDescent="0.25">
      <c r="D295" s="31"/>
    </row>
    <row r="296" spans="4:4" x14ac:dyDescent="0.25">
      <c r="D296" s="31"/>
    </row>
    <row r="297" spans="4:4" x14ac:dyDescent="0.25">
      <c r="D297" s="31"/>
    </row>
    <row r="298" spans="4:4" x14ac:dyDescent="0.25">
      <c r="D298" s="31"/>
    </row>
    <row r="299" spans="4:4" x14ac:dyDescent="0.25">
      <c r="D299" s="31"/>
    </row>
    <row r="300" spans="4:4" x14ac:dyDescent="0.25">
      <c r="D300" s="31"/>
    </row>
    <row r="301" spans="4:4" x14ac:dyDescent="0.25">
      <c r="D301" s="31"/>
    </row>
    <row r="302" spans="4:4" x14ac:dyDescent="0.25">
      <c r="D302" s="31"/>
    </row>
    <row r="303" spans="4:4" x14ac:dyDescent="0.25">
      <c r="D303" s="31"/>
    </row>
    <row r="304" spans="4:4" x14ac:dyDescent="0.25">
      <c r="D304" s="31"/>
    </row>
    <row r="305" spans="4:4" x14ac:dyDescent="0.25">
      <c r="D305" s="31"/>
    </row>
    <row r="306" spans="4:4" x14ac:dyDescent="0.25">
      <c r="D306" s="31"/>
    </row>
    <row r="307" spans="4:4" x14ac:dyDescent="0.25">
      <c r="D307" s="31"/>
    </row>
    <row r="308" spans="4:4" x14ac:dyDescent="0.25">
      <c r="D308" s="31"/>
    </row>
    <row r="309" spans="4:4" x14ac:dyDescent="0.25">
      <c r="D309" s="31"/>
    </row>
    <row r="310" spans="4:4" x14ac:dyDescent="0.25">
      <c r="D310" s="31"/>
    </row>
    <row r="311" spans="4:4" x14ac:dyDescent="0.25">
      <c r="D311" s="31"/>
    </row>
    <row r="312" spans="4:4" x14ac:dyDescent="0.25">
      <c r="D312" s="31"/>
    </row>
    <row r="313" spans="4:4" x14ac:dyDescent="0.25">
      <c r="D313" s="31"/>
    </row>
    <row r="314" spans="4:4" x14ac:dyDescent="0.25">
      <c r="D314" s="31"/>
    </row>
    <row r="315" spans="4:4" x14ac:dyDescent="0.25">
      <c r="D315" s="31"/>
    </row>
    <row r="316" spans="4:4" x14ac:dyDescent="0.25">
      <c r="D316" s="31"/>
    </row>
    <row r="317" spans="4:4" x14ac:dyDescent="0.25">
      <c r="D317" s="31"/>
    </row>
    <row r="318" spans="4:4" x14ac:dyDescent="0.25">
      <c r="D318" s="31"/>
    </row>
    <row r="319" spans="4:4" x14ac:dyDescent="0.25">
      <c r="D319" s="31"/>
    </row>
    <row r="320" spans="4:4" x14ac:dyDescent="0.25">
      <c r="D320" s="31"/>
    </row>
    <row r="321" spans="4:4" x14ac:dyDescent="0.25">
      <c r="D321" s="31"/>
    </row>
    <row r="322" spans="4:4" x14ac:dyDescent="0.25">
      <c r="D322" s="31"/>
    </row>
    <row r="323" spans="4:4" x14ac:dyDescent="0.25">
      <c r="D323" s="31"/>
    </row>
    <row r="324" spans="4:4" x14ac:dyDescent="0.25">
      <c r="D324" s="31"/>
    </row>
    <row r="325" spans="4:4" x14ac:dyDescent="0.25">
      <c r="D325" s="31"/>
    </row>
    <row r="326" spans="4:4" x14ac:dyDescent="0.25">
      <c r="D326" s="31"/>
    </row>
    <row r="327" spans="4:4" x14ac:dyDescent="0.25">
      <c r="D327" s="31"/>
    </row>
    <row r="328" spans="4:4" x14ac:dyDescent="0.25">
      <c r="D328" s="31"/>
    </row>
    <row r="329" spans="4:4" x14ac:dyDescent="0.25">
      <c r="D329" s="31"/>
    </row>
    <row r="330" spans="4:4" x14ac:dyDescent="0.25">
      <c r="D330" s="31"/>
    </row>
    <row r="331" spans="4:4" x14ac:dyDescent="0.25">
      <c r="D331" s="31"/>
    </row>
    <row r="332" spans="4:4" x14ac:dyDescent="0.25">
      <c r="D332" s="31"/>
    </row>
    <row r="333" spans="4:4" x14ac:dyDescent="0.25">
      <c r="D333" s="31"/>
    </row>
    <row r="334" spans="4:4" x14ac:dyDescent="0.25">
      <c r="D334" s="31"/>
    </row>
    <row r="335" spans="4:4" x14ac:dyDescent="0.25">
      <c r="D335" s="31"/>
    </row>
    <row r="336" spans="4:4" x14ac:dyDescent="0.25">
      <c r="D336" s="31"/>
    </row>
    <row r="337" spans="4:4" x14ac:dyDescent="0.25">
      <c r="D337" s="31"/>
    </row>
    <row r="338" spans="4:4" x14ac:dyDescent="0.25">
      <c r="D338" s="31"/>
    </row>
    <row r="339" spans="4:4" x14ac:dyDescent="0.25">
      <c r="D339" s="31"/>
    </row>
    <row r="340" spans="4:4" x14ac:dyDescent="0.25">
      <c r="D340" s="31"/>
    </row>
    <row r="341" spans="4:4" x14ac:dyDescent="0.25">
      <c r="D341" s="31"/>
    </row>
    <row r="342" spans="4:4" x14ac:dyDescent="0.25">
      <c r="D342" s="31"/>
    </row>
    <row r="343" spans="4:4" x14ac:dyDescent="0.25">
      <c r="D343" s="31"/>
    </row>
    <row r="344" spans="4:4" x14ac:dyDescent="0.25">
      <c r="D344" s="31"/>
    </row>
    <row r="345" spans="4:4" x14ac:dyDescent="0.25">
      <c r="D345" s="31"/>
    </row>
    <row r="346" spans="4:4" x14ac:dyDescent="0.25">
      <c r="D346" s="31"/>
    </row>
    <row r="347" spans="4:4" x14ac:dyDescent="0.25">
      <c r="D347" s="31"/>
    </row>
    <row r="348" spans="4:4" x14ac:dyDescent="0.25">
      <c r="D348" s="31"/>
    </row>
    <row r="349" spans="4:4" x14ac:dyDescent="0.25">
      <c r="D349" s="31"/>
    </row>
    <row r="350" spans="4:4" x14ac:dyDescent="0.25">
      <c r="D350" s="31"/>
    </row>
    <row r="351" spans="4:4" x14ac:dyDescent="0.25">
      <c r="D351" s="31"/>
    </row>
    <row r="352" spans="4:4" x14ac:dyDescent="0.25">
      <c r="D352" s="31"/>
    </row>
    <row r="353" spans="4:4" x14ac:dyDescent="0.25">
      <c r="D353" s="31"/>
    </row>
    <row r="354" spans="4:4" x14ac:dyDescent="0.25">
      <c r="D354" s="31"/>
    </row>
    <row r="355" spans="4:4" x14ac:dyDescent="0.25">
      <c r="D355" s="31"/>
    </row>
    <row r="356" spans="4:4" x14ac:dyDescent="0.25">
      <c r="D356" s="31"/>
    </row>
    <row r="357" spans="4:4" x14ac:dyDescent="0.25">
      <c r="D357" s="31"/>
    </row>
    <row r="358" spans="4:4" x14ac:dyDescent="0.25">
      <c r="D358" s="31"/>
    </row>
    <row r="359" spans="4:4" x14ac:dyDescent="0.25">
      <c r="D359" s="31"/>
    </row>
    <row r="360" spans="4:4" x14ac:dyDescent="0.25">
      <c r="D360" s="31"/>
    </row>
    <row r="361" spans="4:4" x14ac:dyDescent="0.25">
      <c r="D361" s="31"/>
    </row>
    <row r="362" spans="4:4" x14ac:dyDescent="0.25">
      <c r="D362" s="31"/>
    </row>
    <row r="363" spans="4:4" x14ac:dyDescent="0.25">
      <c r="D363" s="31"/>
    </row>
    <row r="364" spans="4:4" x14ac:dyDescent="0.25">
      <c r="D364" s="31"/>
    </row>
    <row r="365" spans="4:4" x14ac:dyDescent="0.25">
      <c r="D365" s="31"/>
    </row>
    <row r="366" spans="4:4" x14ac:dyDescent="0.25">
      <c r="D366" s="31"/>
    </row>
    <row r="367" spans="4:4" x14ac:dyDescent="0.25">
      <c r="D367" s="31"/>
    </row>
    <row r="368" spans="4:4" x14ac:dyDescent="0.25">
      <c r="D368" s="31"/>
    </row>
    <row r="369" spans="4:4" x14ac:dyDescent="0.25">
      <c r="D369" s="31"/>
    </row>
    <row r="370" spans="4:4" x14ac:dyDescent="0.25">
      <c r="D370" s="31"/>
    </row>
    <row r="371" spans="4:4" x14ac:dyDescent="0.25">
      <c r="D371" s="31"/>
    </row>
    <row r="372" spans="4:4" x14ac:dyDescent="0.25">
      <c r="D372" s="31"/>
    </row>
    <row r="373" spans="4:4" x14ac:dyDescent="0.25">
      <c r="D373" s="31"/>
    </row>
    <row r="374" spans="4:4" x14ac:dyDescent="0.25">
      <c r="D374" s="31"/>
    </row>
    <row r="375" spans="4:4" x14ac:dyDescent="0.25">
      <c r="D375" s="31"/>
    </row>
    <row r="376" spans="4:4" x14ac:dyDescent="0.25">
      <c r="D376" s="31"/>
    </row>
    <row r="377" spans="4:4" x14ac:dyDescent="0.25">
      <c r="D377" s="31"/>
    </row>
    <row r="378" spans="4:4" x14ac:dyDescent="0.25">
      <c r="D378" s="31"/>
    </row>
    <row r="379" spans="4:4" x14ac:dyDescent="0.25">
      <c r="D379" s="31"/>
    </row>
    <row r="380" spans="4:4" x14ac:dyDescent="0.25">
      <c r="D380" s="31"/>
    </row>
    <row r="381" spans="4:4" x14ac:dyDescent="0.25">
      <c r="D381" s="31"/>
    </row>
    <row r="382" spans="4:4" x14ac:dyDescent="0.25">
      <c r="D382" s="31"/>
    </row>
    <row r="383" spans="4:4" x14ac:dyDescent="0.25">
      <c r="D383" s="31"/>
    </row>
    <row r="384" spans="4:4" x14ac:dyDescent="0.25">
      <c r="D384" s="31"/>
    </row>
    <row r="385" spans="4:4" x14ac:dyDescent="0.25">
      <c r="D385" s="31"/>
    </row>
    <row r="386" spans="4:4" x14ac:dyDescent="0.25">
      <c r="D386" s="31"/>
    </row>
    <row r="387" spans="4:4" x14ac:dyDescent="0.25">
      <c r="D387" s="31"/>
    </row>
    <row r="388" spans="4:4" x14ac:dyDescent="0.25">
      <c r="D388" s="31"/>
    </row>
    <row r="389" spans="4:4" x14ac:dyDescent="0.25">
      <c r="D389" s="31"/>
    </row>
    <row r="390" spans="4:4" x14ac:dyDescent="0.25">
      <c r="D390" s="31"/>
    </row>
    <row r="391" spans="4:4" x14ac:dyDescent="0.25">
      <c r="D391" s="31"/>
    </row>
    <row r="392" spans="4:4" x14ac:dyDescent="0.25">
      <c r="D392" s="31"/>
    </row>
    <row r="393" spans="4:4" x14ac:dyDescent="0.25">
      <c r="D393" s="31"/>
    </row>
    <row r="394" spans="4:4" x14ac:dyDescent="0.25">
      <c r="D394" s="31"/>
    </row>
    <row r="395" spans="4:4" x14ac:dyDescent="0.25">
      <c r="D395" s="31"/>
    </row>
    <row r="396" spans="4:4" x14ac:dyDescent="0.25">
      <c r="D396" s="31"/>
    </row>
    <row r="397" spans="4:4" x14ac:dyDescent="0.25">
      <c r="D397" s="31"/>
    </row>
    <row r="398" spans="4:4" x14ac:dyDescent="0.25">
      <c r="D398" s="31"/>
    </row>
    <row r="399" spans="4:4" x14ac:dyDescent="0.25">
      <c r="D399" s="31"/>
    </row>
    <row r="400" spans="4:4" x14ac:dyDescent="0.25">
      <c r="D400" s="31"/>
    </row>
    <row r="401" spans="4:4" x14ac:dyDescent="0.25">
      <c r="D401" s="31"/>
    </row>
    <row r="402" spans="4:4" x14ac:dyDescent="0.25">
      <c r="D402" s="31"/>
    </row>
    <row r="403" spans="4:4" x14ac:dyDescent="0.25">
      <c r="D403" s="31"/>
    </row>
    <row r="404" spans="4:4" x14ac:dyDescent="0.25">
      <c r="D404" s="31"/>
    </row>
    <row r="405" spans="4:4" x14ac:dyDescent="0.25">
      <c r="D405" s="31"/>
    </row>
    <row r="406" spans="4:4" x14ac:dyDescent="0.25">
      <c r="D406" s="31"/>
    </row>
    <row r="407" spans="4:4" x14ac:dyDescent="0.25">
      <c r="D407" s="31"/>
    </row>
    <row r="408" spans="4:4" x14ac:dyDescent="0.25">
      <c r="D408" s="31"/>
    </row>
    <row r="409" spans="4:4" x14ac:dyDescent="0.25">
      <c r="D409" s="31"/>
    </row>
    <row r="410" spans="4:4" x14ac:dyDescent="0.25">
      <c r="D410" s="31"/>
    </row>
    <row r="411" spans="4:4" x14ac:dyDescent="0.25">
      <c r="D411" s="31"/>
    </row>
    <row r="412" spans="4:4" x14ac:dyDescent="0.25">
      <c r="D412" s="31"/>
    </row>
    <row r="413" spans="4:4" x14ac:dyDescent="0.25">
      <c r="D413" s="31"/>
    </row>
    <row r="414" spans="4:4" x14ac:dyDescent="0.25">
      <c r="D414" s="31"/>
    </row>
    <row r="415" spans="4:4" x14ac:dyDescent="0.25">
      <c r="D415" s="31"/>
    </row>
    <row r="416" spans="4:4" x14ac:dyDescent="0.25">
      <c r="D416" s="31"/>
    </row>
    <row r="417" spans="4:4" x14ac:dyDescent="0.25">
      <c r="D417" s="31"/>
    </row>
    <row r="418" spans="4:4" x14ac:dyDescent="0.25">
      <c r="D418" s="31"/>
    </row>
    <row r="419" spans="4:4" x14ac:dyDescent="0.25">
      <c r="D419" s="31"/>
    </row>
    <row r="420" spans="4:4" x14ac:dyDescent="0.25">
      <c r="D420" s="31"/>
    </row>
    <row r="421" spans="4:4" x14ac:dyDescent="0.25">
      <c r="D421" s="31"/>
    </row>
    <row r="422" spans="4:4" x14ac:dyDescent="0.25">
      <c r="D422" s="31"/>
    </row>
    <row r="423" spans="4:4" x14ac:dyDescent="0.25">
      <c r="D423" s="31"/>
    </row>
    <row r="424" spans="4:4" x14ac:dyDescent="0.25">
      <c r="D424" s="31"/>
    </row>
    <row r="425" spans="4:4" x14ac:dyDescent="0.25">
      <c r="D425" s="31"/>
    </row>
    <row r="426" spans="4:4" x14ac:dyDescent="0.25">
      <c r="D426" s="31"/>
    </row>
    <row r="427" spans="4:4" x14ac:dyDescent="0.25">
      <c r="D427" s="31"/>
    </row>
    <row r="428" spans="4:4" x14ac:dyDescent="0.25">
      <c r="D428" s="31"/>
    </row>
    <row r="429" spans="4:4" x14ac:dyDescent="0.25">
      <c r="D429" s="31"/>
    </row>
    <row r="430" spans="4:4" x14ac:dyDescent="0.25">
      <c r="D430" s="31"/>
    </row>
    <row r="431" spans="4:4" x14ac:dyDescent="0.25">
      <c r="D431" s="31"/>
    </row>
    <row r="432" spans="4:4" x14ac:dyDescent="0.25">
      <c r="D432" s="31"/>
    </row>
    <row r="433" spans="4:4" x14ac:dyDescent="0.25">
      <c r="D433" s="31"/>
    </row>
    <row r="434" spans="4:4" x14ac:dyDescent="0.25">
      <c r="D434" s="31"/>
    </row>
    <row r="435" spans="4:4" x14ac:dyDescent="0.25">
      <c r="D435" s="31"/>
    </row>
    <row r="436" spans="4:4" x14ac:dyDescent="0.25">
      <c r="D436" s="31"/>
    </row>
    <row r="437" spans="4:4" x14ac:dyDescent="0.25">
      <c r="D437" s="31"/>
    </row>
    <row r="438" spans="4:4" x14ac:dyDescent="0.25">
      <c r="D438" s="31"/>
    </row>
    <row r="439" spans="4:4" x14ac:dyDescent="0.25">
      <c r="D439" s="31"/>
    </row>
    <row r="440" spans="4:4" x14ac:dyDescent="0.25">
      <c r="D440" s="31"/>
    </row>
    <row r="441" spans="4:4" x14ac:dyDescent="0.25">
      <c r="D441" s="31"/>
    </row>
    <row r="442" spans="4:4" x14ac:dyDescent="0.25">
      <c r="D442" s="31"/>
    </row>
    <row r="443" spans="4:4" x14ac:dyDescent="0.25">
      <c r="D443" s="31"/>
    </row>
    <row r="444" spans="4:4" x14ac:dyDescent="0.25">
      <c r="D444" s="31"/>
    </row>
    <row r="445" spans="4:4" x14ac:dyDescent="0.25">
      <c r="D445" s="31"/>
    </row>
    <row r="446" spans="4:4" x14ac:dyDescent="0.25">
      <c r="D446" s="31"/>
    </row>
    <row r="447" spans="4:4" x14ac:dyDescent="0.25">
      <c r="D447" s="31"/>
    </row>
    <row r="448" spans="4:4" x14ac:dyDescent="0.25">
      <c r="D448" s="31"/>
    </row>
    <row r="449" spans="4:4" x14ac:dyDescent="0.25">
      <c r="D449" s="31"/>
    </row>
    <row r="450" spans="4:4" x14ac:dyDescent="0.25">
      <c r="D450" s="31"/>
    </row>
    <row r="451" spans="4:4" x14ac:dyDescent="0.25">
      <c r="D451" s="31"/>
    </row>
    <row r="452" spans="4:4" x14ac:dyDescent="0.25">
      <c r="D452" s="31"/>
    </row>
    <row r="453" spans="4:4" x14ac:dyDescent="0.25">
      <c r="D453" s="31"/>
    </row>
    <row r="454" spans="4:4" x14ac:dyDescent="0.25">
      <c r="D454" s="31"/>
    </row>
    <row r="455" spans="4:4" x14ac:dyDescent="0.25">
      <c r="D455" s="31"/>
    </row>
    <row r="456" spans="4:4" x14ac:dyDescent="0.25">
      <c r="D456" s="31"/>
    </row>
    <row r="457" spans="4:4" x14ac:dyDescent="0.25">
      <c r="D457" s="31"/>
    </row>
    <row r="458" spans="4:4" x14ac:dyDescent="0.25">
      <c r="D458" s="31"/>
    </row>
    <row r="459" spans="4:4" x14ac:dyDescent="0.25">
      <c r="D459" s="31"/>
    </row>
    <row r="460" spans="4:4" x14ac:dyDescent="0.25">
      <c r="D460" s="31"/>
    </row>
    <row r="461" spans="4:4" x14ac:dyDescent="0.25">
      <c r="D461" s="31"/>
    </row>
    <row r="462" spans="4:4" x14ac:dyDescent="0.25">
      <c r="D462" s="31"/>
    </row>
    <row r="463" spans="4:4" x14ac:dyDescent="0.25">
      <c r="D463" s="31"/>
    </row>
    <row r="464" spans="4:4" x14ac:dyDescent="0.25">
      <c r="D464" s="31"/>
    </row>
    <row r="465" spans="4:4" x14ac:dyDescent="0.25">
      <c r="D465" s="31"/>
    </row>
    <row r="466" spans="4:4" x14ac:dyDescent="0.25">
      <c r="D466" s="31"/>
    </row>
    <row r="467" spans="4:4" x14ac:dyDescent="0.25">
      <c r="D467" s="31"/>
    </row>
    <row r="468" spans="4:4" x14ac:dyDescent="0.25">
      <c r="D468" s="31"/>
    </row>
    <row r="469" spans="4:4" x14ac:dyDescent="0.25">
      <c r="D469" s="31"/>
    </row>
    <row r="470" spans="4:4" x14ac:dyDescent="0.25">
      <c r="D470" s="31"/>
    </row>
    <row r="471" spans="4:4" x14ac:dyDescent="0.25">
      <c r="D471" s="31"/>
    </row>
    <row r="472" spans="4:4" x14ac:dyDescent="0.25">
      <c r="D472" s="31"/>
    </row>
    <row r="473" spans="4:4" x14ac:dyDescent="0.25">
      <c r="D473" s="31"/>
    </row>
    <row r="474" spans="4:4" x14ac:dyDescent="0.25">
      <c r="D474" s="31"/>
    </row>
    <row r="475" spans="4:4" x14ac:dyDescent="0.25">
      <c r="D475" s="31"/>
    </row>
    <row r="476" spans="4:4" x14ac:dyDescent="0.25">
      <c r="D476" s="31"/>
    </row>
    <row r="477" spans="4:4" x14ac:dyDescent="0.25">
      <c r="D477" s="31"/>
    </row>
    <row r="478" spans="4:4" x14ac:dyDescent="0.25">
      <c r="D478" s="31"/>
    </row>
    <row r="479" spans="4:4" x14ac:dyDescent="0.25">
      <c r="D479" s="31"/>
    </row>
    <row r="480" spans="4:4" x14ac:dyDescent="0.25">
      <c r="D480" s="31"/>
    </row>
    <row r="481" spans="4:4" x14ac:dyDescent="0.25">
      <c r="D481" s="31"/>
    </row>
    <row r="482" spans="4:4" x14ac:dyDescent="0.25">
      <c r="D482" s="31"/>
    </row>
    <row r="483" spans="4:4" x14ac:dyDescent="0.25">
      <c r="D483" s="31"/>
    </row>
    <row r="484" spans="4:4" x14ac:dyDescent="0.25">
      <c r="D484" s="31"/>
    </row>
    <row r="485" spans="4:4" x14ac:dyDescent="0.25">
      <c r="D485" s="31"/>
    </row>
    <row r="486" spans="4:4" x14ac:dyDescent="0.25">
      <c r="D486" s="31"/>
    </row>
    <row r="487" spans="4:4" x14ac:dyDescent="0.25">
      <c r="D487" s="31"/>
    </row>
    <row r="488" spans="4:4" x14ac:dyDescent="0.25">
      <c r="D488" s="31"/>
    </row>
    <row r="489" spans="4:4" x14ac:dyDescent="0.25">
      <c r="D489" s="31"/>
    </row>
    <row r="490" spans="4:4" x14ac:dyDescent="0.25">
      <c r="D490" s="31"/>
    </row>
    <row r="491" spans="4:4" x14ac:dyDescent="0.25">
      <c r="D491" s="31"/>
    </row>
    <row r="492" spans="4:4" x14ac:dyDescent="0.25">
      <c r="D492" s="31"/>
    </row>
    <row r="493" spans="4:4" x14ac:dyDescent="0.25">
      <c r="D493" s="31"/>
    </row>
    <row r="494" spans="4:4" x14ac:dyDescent="0.25">
      <c r="D494" s="31"/>
    </row>
    <row r="495" spans="4:4" x14ac:dyDescent="0.25">
      <c r="D495" s="31"/>
    </row>
    <row r="496" spans="4:4" x14ac:dyDescent="0.25">
      <c r="D496" s="31"/>
    </row>
    <row r="497" spans="4:4" x14ac:dyDescent="0.25">
      <c r="D497" s="31"/>
    </row>
    <row r="498" spans="4:4" x14ac:dyDescent="0.25">
      <c r="D498" s="31"/>
    </row>
    <row r="499" spans="4:4" x14ac:dyDescent="0.25">
      <c r="D499" s="31"/>
    </row>
    <row r="500" spans="4:4" x14ac:dyDescent="0.25">
      <c r="D500" s="31"/>
    </row>
    <row r="501" spans="4:4" x14ac:dyDescent="0.25">
      <c r="D501" s="31"/>
    </row>
    <row r="502" spans="4:4" x14ac:dyDescent="0.25">
      <c r="D502" s="31"/>
    </row>
  </sheetData>
  <sheetProtection formatCells="0" formatColumns="0" formatRows="0"/>
  <conditionalFormatting sqref="L55">
    <cfRule type="cellIs" dxfId="1" priority="3" stopIfTrue="1" operator="notEqual">
      <formula>0</formula>
    </cfRule>
  </conditionalFormatting>
  <conditionalFormatting sqref="J55">
    <cfRule type="cellIs" dxfId="0" priority="1" stopIfTrue="1" operator="greaterThan">
      <formula>0</formula>
    </cfRule>
  </conditionalFormatting>
  <dataValidations count="3">
    <dataValidation type="list" allowBlank="1" showInputMessage="1" showErrorMessage="1" sqref="L48" xr:uid="{00000000-0002-0000-0200-000000000000}">
      <formula1>$R$1:$R$5</formula1>
    </dataValidation>
    <dataValidation type="list" allowBlank="1" showInputMessage="1" showErrorMessage="1" sqref="L47" xr:uid="{00000000-0002-0000-0200-000001000000}">
      <formula1>$R$1:$R$7</formula1>
    </dataValidation>
    <dataValidation type="list" allowBlank="1" showInputMessage="1" showErrorMessage="1" sqref="L49" xr:uid="{00000000-0002-0000-0200-000002000000}">
      <formula1>$R$1:$R$2</formula1>
    </dataValidation>
  </dataValidations>
  <pageMargins left="0.7" right="0.7" top="0.75" bottom="0.75" header="0.3" footer="0.3"/>
  <pageSetup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67"/>
  <sheetViews>
    <sheetView workbookViewId="0">
      <selection activeCell="C1" sqref="C1"/>
    </sheetView>
  </sheetViews>
  <sheetFormatPr defaultRowHeight="15" x14ac:dyDescent="0.25"/>
  <cols>
    <col min="3" max="3" width="42" style="224" customWidth="1"/>
    <col min="4" max="10" width="19.5703125" customWidth="1"/>
  </cols>
  <sheetData>
    <row r="1" spans="1:10" x14ac:dyDescent="0.25">
      <c r="A1" t="s">
        <v>286</v>
      </c>
      <c r="B1" t="s">
        <v>144</v>
      </c>
      <c r="C1" s="224" t="s">
        <v>16</v>
      </c>
      <c r="D1" t="s">
        <v>145</v>
      </c>
      <c r="E1" t="s">
        <v>146</v>
      </c>
      <c r="F1" t="s">
        <v>148</v>
      </c>
      <c r="G1" t="s">
        <v>149</v>
      </c>
      <c r="H1" t="s">
        <v>150</v>
      </c>
      <c r="I1" t="s">
        <v>233</v>
      </c>
      <c r="J1" s="219" t="s">
        <v>241</v>
      </c>
    </row>
    <row r="2" spans="1:10" x14ac:dyDescent="0.25">
      <c r="D2">
        <v>584016</v>
      </c>
      <c r="E2">
        <v>584021</v>
      </c>
      <c r="F2">
        <v>581427</v>
      </c>
      <c r="G2">
        <v>584015</v>
      </c>
      <c r="H2">
        <v>581418</v>
      </c>
      <c r="I2">
        <v>584134</v>
      </c>
      <c r="J2">
        <v>581419</v>
      </c>
    </row>
    <row r="3" spans="1:10" ht="30" x14ac:dyDescent="0.25">
      <c r="B3">
        <v>10</v>
      </c>
      <c r="C3" s="224" t="s">
        <v>151</v>
      </c>
      <c r="D3">
        <v>0</v>
      </c>
      <c r="E3">
        <v>0</v>
      </c>
      <c r="F3">
        <v>0</v>
      </c>
      <c r="G3">
        <v>0</v>
      </c>
      <c r="H3">
        <v>0</v>
      </c>
      <c r="I3">
        <v>0</v>
      </c>
      <c r="J3">
        <v>0</v>
      </c>
    </row>
    <row r="4" spans="1:10" ht="60" x14ac:dyDescent="0.25">
      <c r="A4">
        <v>108</v>
      </c>
      <c r="B4">
        <v>108</v>
      </c>
      <c r="C4" s="224" t="s">
        <v>196</v>
      </c>
      <c r="D4" s="225">
        <v>512516801</v>
      </c>
      <c r="E4" s="225">
        <v>876225169</v>
      </c>
      <c r="F4" s="225">
        <v>304713439</v>
      </c>
      <c r="G4" s="225">
        <v>334975202</v>
      </c>
      <c r="H4" s="225">
        <v>322863182</v>
      </c>
      <c r="I4" s="225">
        <v>469306816</v>
      </c>
      <c r="J4" s="225">
        <v>418747088</v>
      </c>
    </row>
    <row r="5" spans="1:10" ht="45" x14ac:dyDescent="0.25">
      <c r="B5">
        <v>12</v>
      </c>
      <c r="C5" s="224" t="s">
        <v>75</v>
      </c>
      <c r="D5">
        <v>0</v>
      </c>
      <c r="E5">
        <v>0</v>
      </c>
      <c r="F5">
        <v>0</v>
      </c>
      <c r="G5">
        <v>0</v>
      </c>
      <c r="H5">
        <v>0</v>
      </c>
      <c r="I5">
        <v>0</v>
      </c>
      <c r="J5">
        <v>0</v>
      </c>
    </row>
    <row r="6" spans="1:10" ht="45" x14ac:dyDescent="0.25">
      <c r="A6">
        <v>13</v>
      </c>
      <c r="B6">
        <v>13</v>
      </c>
      <c r="C6" s="224" t="s">
        <v>76</v>
      </c>
      <c r="D6" s="225">
        <v>108291124</v>
      </c>
      <c r="E6" s="225">
        <v>190632341</v>
      </c>
      <c r="F6" s="225">
        <v>81591672</v>
      </c>
      <c r="G6" s="225">
        <v>54533168</v>
      </c>
      <c r="H6" s="225">
        <v>120498648</v>
      </c>
      <c r="I6" s="225">
        <v>74536289</v>
      </c>
      <c r="J6" s="225">
        <v>67806079</v>
      </c>
    </row>
    <row r="7" spans="1:10" ht="45" x14ac:dyDescent="0.25">
      <c r="A7">
        <v>14</v>
      </c>
      <c r="B7">
        <v>14</v>
      </c>
      <c r="C7" s="224" t="s">
        <v>152</v>
      </c>
      <c r="D7" s="225">
        <v>41053345</v>
      </c>
      <c r="E7" s="225">
        <v>60635053</v>
      </c>
      <c r="F7" s="225">
        <v>21977356</v>
      </c>
      <c r="G7" s="225">
        <v>23560293</v>
      </c>
      <c r="H7" s="225">
        <v>16804197</v>
      </c>
      <c r="I7" s="225">
        <v>37416193</v>
      </c>
      <c r="J7" s="225">
        <v>27252459</v>
      </c>
    </row>
    <row r="8" spans="1:10" x14ac:dyDescent="0.25">
      <c r="B8">
        <v>16</v>
      </c>
      <c r="C8" s="224" t="s">
        <v>77</v>
      </c>
      <c r="D8">
        <v>0</v>
      </c>
      <c r="E8">
        <v>0</v>
      </c>
      <c r="F8">
        <v>0</v>
      </c>
      <c r="G8">
        <v>0</v>
      </c>
      <c r="H8">
        <v>0</v>
      </c>
      <c r="I8">
        <v>0</v>
      </c>
      <c r="J8">
        <v>0</v>
      </c>
    </row>
    <row r="9" spans="1:10" x14ac:dyDescent="0.25">
      <c r="B9">
        <v>17</v>
      </c>
      <c r="C9" s="224" t="s">
        <v>78</v>
      </c>
      <c r="D9">
        <v>0</v>
      </c>
      <c r="E9">
        <v>0</v>
      </c>
      <c r="F9">
        <v>0</v>
      </c>
      <c r="G9">
        <v>0</v>
      </c>
      <c r="H9">
        <v>0</v>
      </c>
      <c r="I9">
        <v>0</v>
      </c>
      <c r="J9">
        <v>0</v>
      </c>
    </row>
    <row r="10" spans="1:10" ht="30" x14ac:dyDescent="0.25">
      <c r="B10">
        <v>19</v>
      </c>
      <c r="C10" s="224" t="s">
        <v>153</v>
      </c>
      <c r="D10">
        <v>0</v>
      </c>
      <c r="E10">
        <v>0</v>
      </c>
      <c r="F10">
        <v>0</v>
      </c>
      <c r="G10">
        <v>0</v>
      </c>
      <c r="H10">
        <v>0</v>
      </c>
      <c r="I10">
        <v>0</v>
      </c>
      <c r="J10">
        <v>0</v>
      </c>
    </row>
    <row r="11" spans="1:10" ht="30" x14ac:dyDescent="0.25">
      <c r="A11">
        <v>107</v>
      </c>
      <c r="B11">
        <v>107</v>
      </c>
      <c r="C11" s="224" t="s">
        <v>197</v>
      </c>
      <c r="D11" s="225">
        <v>502995479</v>
      </c>
      <c r="E11" s="225">
        <v>853808844</v>
      </c>
      <c r="F11" s="225">
        <v>299662459</v>
      </c>
      <c r="G11" s="225">
        <v>321580527</v>
      </c>
      <c r="H11" s="225">
        <v>318146391</v>
      </c>
      <c r="I11" s="225">
        <v>464995185</v>
      </c>
      <c r="J11" s="225">
        <v>410748603</v>
      </c>
    </row>
    <row r="12" spans="1:10" ht="30" x14ac:dyDescent="0.25">
      <c r="B12">
        <v>193</v>
      </c>
      <c r="C12" s="224" t="s">
        <v>154</v>
      </c>
      <c r="D12">
        <v>0</v>
      </c>
      <c r="E12">
        <v>0</v>
      </c>
      <c r="F12">
        <v>0</v>
      </c>
      <c r="G12">
        <v>0</v>
      </c>
      <c r="H12">
        <v>0</v>
      </c>
      <c r="I12">
        <v>0</v>
      </c>
      <c r="J12">
        <v>0</v>
      </c>
    </row>
    <row r="13" spans="1:10" ht="30" x14ac:dyDescent="0.25">
      <c r="B13">
        <v>20</v>
      </c>
      <c r="C13" s="224" t="s">
        <v>155</v>
      </c>
      <c r="D13">
        <v>0</v>
      </c>
      <c r="E13">
        <v>0</v>
      </c>
      <c r="F13">
        <v>0</v>
      </c>
      <c r="G13">
        <v>0</v>
      </c>
      <c r="H13">
        <v>0</v>
      </c>
      <c r="I13">
        <v>0</v>
      </c>
      <c r="J13">
        <v>0</v>
      </c>
    </row>
    <row r="14" spans="1:10" ht="30" x14ac:dyDescent="0.25">
      <c r="B14">
        <v>21</v>
      </c>
      <c r="C14" s="224" t="s">
        <v>79</v>
      </c>
      <c r="D14">
        <v>0</v>
      </c>
      <c r="E14">
        <v>0</v>
      </c>
      <c r="F14">
        <v>0</v>
      </c>
      <c r="G14">
        <v>0</v>
      </c>
      <c r="H14">
        <v>0</v>
      </c>
      <c r="I14">
        <v>0</v>
      </c>
      <c r="J14">
        <v>0</v>
      </c>
    </row>
    <row r="15" spans="1:10" ht="45" x14ac:dyDescent="0.25">
      <c r="B15">
        <v>22</v>
      </c>
      <c r="C15" s="224" t="s">
        <v>156</v>
      </c>
      <c r="D15">
        <v>0</v>
      </c>
      <c r="E15">
        <v>0</v>
      </c>
      <c r="F15">
        <v>0</v>
      </c>
      <c r="G15">
        <v>0</v>
      </c>
      <c r="H15">
        <v>0</v>
      </c>
      <c r="I15">
        <v>0</v>
      </c>
      <c r="J15">
        <v>0</v>
      </c>
    </row>
    <row r="16" spans="1:10" x14ac:dyDescent="0.25">
      <c r="B16">
        <v>23</v>
      </c>
      <c r="C16" s="224" t="s">
        <v>80</v>
      </c>
      <c r="D16">
        <v>0</v>
      </c>
      <c r="E16">
        <v>0</v>
      </c>
      <c r="F16">
        <v>0</v>
      </c>
      <c r="G16">
        <v>0</v>
      </c>
      <c r="H16">
        <v>0</v>
      </c>
      <c r="I16">
        <v>0</v>
      </c>
      <c r="J16">
        <v>0</v>
      </c>
    </row>
    <row r="17" spans="2:10" ht="30" x14ac:dyDescent="0.25">
      <c r="B17">
        <v>231</v>
      </c>
      <c r="C17" s="224" t="s">
        <v>82</v>
      </c>
      <c r="D17">
        <v>0</v>
      </c>
      <c r="E17">
        <v>0</v>
      </c>
      <c r="F17">
        <v>0</v>
      </c>
      <c r="G17">
        <v>0</v>
      </c>
      <c r="H17">
        <v>0</v>
      </c>
      <c r="I17">
        <v>0</v>
      </c>
      <c r="J17">
        <v>0</v>
      </c>
    </row>
    <row r="18" spans="2:10" ht="30" x14ac:dyDescent="0.25">
      <c r="B18">
        <v>251</v>
      </c>
      <c r="C18" s="224" t="s">
        <v>83</v>
      </c>
      <c r="D18">
        <v>0</v>
      </c>
      <c r="E18">
        <v>0</v>
      </c>
      <c r="F18">
        <v>0</v>
      </c>
      <c r="G18">
        <v>0</v>
      </c>
      <c r="H18">
        <v>0</v>
      </c>
      <c r="I18">
        <v>0</v>
      </c>
      <c r="J18">
        <v>0</v>
      </c>
    </row>
    <row r="19" spans="2:10" x14ac:dyDescent="0.25">
      <c r="B19">
        <v>252</v>
      </c>
      <c r="C19" s="224" t="s">
        <v>157</v>
      </c>
      <c r="D19">
        <v>0</v>
      </c>
      <c r="E19">
        <v>0</v>
      </c>
      <c r="F19">
        <v>0</v>
      </c>
      <c r="G19">
        <v>0</v>
      </c>
      <c r="H19">
        <v>0</v>
      </c>
      <c r="I19">
        <v>0</v>
      </c>
      <c r="J19">
        <v>0</v>
      </c>
    </row>
    <row r="20" spans="2:10" x14ac:dyDescent="0.25">
      <c r="B20">
        <v>253</v>
      </c>
      <c r="C20" s="224" t="s">
        <v>158</v>
      </c>
      <c r="D20">
        <v>0</v>
      </c>
      <c r="E20">
        <v>0</v>
      </c>
      <c r="F20">
        <v>0</v>
      </c>
      <c r="G20">
        <v>0</v>
      </c>
      <c r="H20">
        <v>0</v>
      </c>
      <c r="I20">
        <v>0</v>
      </c>
      <c r="J20">
        <v>0</v>
      </c>
    </row>
    <row r="21" spans="2:10" x14ac:dyDescent="0.25">
      <c r="B21">
        <v>254</v>
      </c>
      <c r="C21" s="224" t="s">
        <v>159</v>
      </c>
      <c r="D21">
        <v>0</v>
      </c>
      <c r="E21">
        <v>0</v>
      </c>
      <c r="F21">
        <v>0</v>
      </c>
      <c r="G21">
        <v>0</v>
      </c>
      <c r="H21">
        <v>0</v>
      </c>
      <c r="I21">
        <v>0</v>
      </c>
      <c r="J21">
        <v>0</v>
      </c>
    </row>
    <row r="22" spans="2:10" x14ac:dyDescent="0.25">
      <c r="B22">
        <v>255</v>
      </c>
      <c r="C22" s="224" t="s">
        <v>84</v>
      </c>
      <c r="D22">
        <v>0</v>
      </c>
      <c r="E22">
        <v>0</v>
      </c>
      <c r="F22">
        <v>0</v>
      </c>
      <c r="G22">
        <v>0</v>
      </c>
      <c r="H22">
        <v>0</v>
      </c>
      <c r="I22">
        <v>0</v>
      </c>
      <c r="J22">
        <v>0</v>
      </c>
    </row>
    <row r="23" spans="2:10" x14ac:dyDescent="0.25">
      <c r="B23">
        <v>256</v>
      </c>
      <c r="C23" s="224" t="s">
        <v>160</v>
      </c>
      <c r="D23">
        <v>0</v>
      </c>
      <c r="E23">
        <v>0</v>
      </c>
      <c r="F23">
        <v>0</v>
      </c>
      <c r="G23">
        <v>0</v>
      </c>
      <c r="H23">
        <v>0</v>
      </c>
      <c r="I23">
        <v>0</v>
      </c>
      <c r="J23">
        <v>0</v>
      </c>
    </row>
    <row r="24" spans="2:10" x14ac:dyDescent="0.25">
      <c r="B24">
        <v>257</v>
      </c>
      <c r="C24" s="224" t="s">
        <v>161</v>
      </c>
      <c r="D24">
        <v>0</v>
      </c>
      <c r="E24">
        <v>0</v>
      </c>
      <c r="F24">
        <v>0</v>
      </c>
      <c r="G24">
        <v>0</v>
      </c>
      <c r="H24">
        <v>0</v>
      </c>
      <c r="I24">
        <v>0</v>
      </c>
      <c r="J24">
        <v>0</v>
      </c>
    </row>
    <row r="25" spans="2:10" x14ac:dyDescent="0.25">
      <c r="B25">
        <v>258</v>
      </c>
      <c r="C25" s="224" t="s">
        <v>162</v>
      </c>
      <c r="D25">
        <v>0</v>
      </c>
      <c r="E25">
        <v>0</v>
      </c>
      <c r="F25">
        <v>0</v>
      </c>
      <c r="G25">
        <v>0</v>
      </c>
      <c r="H25">
        <v>0</v>
      </c>
      <c r="I25">
        <v>0</v>
      </c>
      <c r="J25">
        <v>0</v>
      </c>
    </row>
    <row r="26" spans="2:10" x14ac:dyDescent="0.25">
      <c r="B26">
        <v>259</v>
      </c>
      <c r="C26" s="224" t="s">
        <v>163</v>
      </c>
      <c r="D26">
        <v>0</v>
      </c>
      <c r="E26">
        <v>0</v>
      </c>
      <c r="F26">
        <v>0</v>
      </c>
      <c r="G26">
        <v>0</v>
      </c>
      <c r="H26">
        <v>0</v>
      </c>
      <c r="I26">
        <v>0</v>
      </c>
      <c r="J26">
        <v>0</v>
      </c>
    </row>
    <row r="27" spans="2:10" x14ac:dyDescent="0.25">
      <c r="B27">
        <v>260</v>
      </c>
      <c r="C27" s="224" t="s">
        <v>164</v>
      </c>
      <c r="D27">
        <v>0</v>
      </c>
      <c r="E27">
        <v>0</v>
      </c>
      <c r="F27">
        <v>0</v>
      </c>
      <c r="G27">
        <v>0</v>
      </c>
      <c r="H27">
        <v>0</v>
      </c>
      <c r="I27">
        <v>0</v>
      </c>
      <c r="J27">
        <v>0</v>
      </c>
    </row>
    <row r="28" spans="2:10" x14ac:dyDescent="0.25">
      <c r="B28">
        <v>261</v>
      </c>
      <c r="C28" s="224" t="s">
        <v>165</v>
      </c>
      <c r="D28">
        <v>0</v>
      </c>
      <c r="E28">
        <v>0</v>
      </c>
      <c r="F28">
        <v>0</v>
      </c>
      <c r="G28">
        <v>0</v>
      </c>
      <c r="H28">
        <v>0</v>
      </c>
      <c r="I28">
        <v>0</v>
      </c>
      <c r="J28">
        <v>0</v>
      </c>
    </row>
    <row r="29" spans="2:10" x14ac:dyDescent="0.25">
      <c r="B29">
        <v>262</v>
      </c>
      <c r="C29" s="224" t="s">
        <v>166</v>
      </c>
      <c r="D29">
        <v>0</v>
      </c>
      <c r="E29">
        <v>0</v>
      </c>
      <c r="F29">
        <v>0</v>
      </c>
      <c r="G29">
        <v>0</v>
      </c>
      <c r="H29">
        <v>0</v>
      </c>
      <c r="I29">
        <v>0</v>
      </c>
      <c r="J29">
        <v>0</v>
      </c>
    </row>
    <row r="30" spans="2:10" x14ac:dyDescent="0.25">
      <c r="B30">
        <v>263</v>
      </c>
      <c r="C30" s="224" t="s">
        <v>167</v>
      </c>
      <c r="D30">
        <v>0</v>
      </c>
      <c r="E30">
        <v>0</v>
      </c>
      <c r="F30">
        <v>0</v>
      </c>
      <c r="G30">
        <v>0</v>
      </c>
      <c r="H30">
        <v>0</v>
      </c>
      <c r="I30">
        <v>0</v>
      </c>
      <c r="J30">
        <v>0</v>
      </c>
    </row>
    <row r="31" spans="2:10" x14ac:dyDescent="0.25">
      <c r="B31">
        <v>31</v>
      </c>
      <c r="C31" s="224" t="s">
        <v>168</v>
      </c>
      <c r="D31">
        <v>0</v>
      </c>
      <c r="E31">
        <v>0</v>
      </c>
      <c r="F31">
        <v>0</v>
      </c>
      <c r="G31">
        <v>0</v>
      </c>
      <c r="H31">
        <v>0</v>
      </c>
      <c r="I31">
        <v>0</v>
      </c>
      <c r="J31">
        <v>0</v>
      </c>
    </row>
    <row r="32" spans="2:10" ht="30" x14ac:dyDescent="0.25">
      <c r="B32">
        <v>317</v>
      </c>
      <c r="C32" s="224" t="s">
        <v>169</v>
      </c>
      <c r="D32">
        <v>0</v>
      </c>
      <c r="E32">
        <v>0</v>
      </c>
      <c r="F32">
        <v>0</v>
      </c>
      <c r="G32">
        <v>0</v>
      </c>
      <c r="H32">
        <v>0</v>
      </c>
      <c r="I32">
        <v>0</v>
      </c>
      <c r="J32">
        <v>0</v>
      </c>
    </row>
    <row r="33" spans="1:10" ht="30" x14ac:dyDescent="0.25">
      <c r="A33">
        <v>32</v>
      </c>
      <c r="B33">
        <v>32</v>
      </c>
      <c r="C33" s="224" t="s">
        <v>170</v>
      </c>
      <c r="D33" s="225">
        <v>621451</v>
      </c>
      <c r="E33" s="225">
        <v>3296079</v>
      </c>
      <c r="F33" s="225">
        <v>681561</v>
      </c>
      <c r="G33" s="225">
        <v>719278</v>
      </c>
      <c r="H33" s="225">
        <v>718651</v>
      </c>
      <c r="I33" s="225">
        <v>1214625</v>
      </c>
      <c r="J33" s="225">
        <v>675398</v>
      </c>
    </row>
    <row r="34" spans="1:10" x14ac:dyDescent="0.25">
      <c r="B34">
        <v>320</v>
      </c>
      <c r="C34" s="224" t="s">
        <v>85</v>
      </c>
      <c r="D34">
        <v>0</v>
      </c>
      <c r="E34">
        <v>0</v>
      </c>
      <c r="F34">
        <v>0</v>
      </c>
      <c r="G34">
        <v>0</v>
      </c>
      <c r="H34">
        <v>0</v>
      </c>
      <c r="I34">
        <v>0</v>
      </c>
      <c r="J34">
        <v>0</v>
      </c>
    </row>
    <row r="35" spans="1:10" x14ac:dyDescent="0.25">
      <c r="B35">
        <v>321</v>
      </c>
      <c r="C35" s="224" t="s">
        <v>86</v>
      </c>
      <c r="D35">
        <v>0</v>
      </c>
      <c r="E35">
        <v>0</v>
      </c>
      <c r="F35">
        <v>0</v>
      </c>
      <c r="G35">
        <v>0</v>
      </c>
      <c r="H35">
        <v>0</v>
      </c>
      <c r="I35">
        <v>0</v>
      </c>
      <c r="J35">
        <v>0</v>
      </c>
    </row>
    <row r="36" spans="1:10" ht="30" x14ac:dyDescent="0.25">
      <c r="B36">
        <v>322</v>
      </c>
      <c r="C36" s="224" t="s">
        <v>87</v>
      </c>
      <c r="D36">
        <v>0</v>
      </c>
      <c r="E36">
        <v>0</v>
      </c>
      <c r="F36">
        <v>0</v>
      </c>
      <c r="G36">
        <v>0</v>
      </c>
      <c r="H36">
        <v>0</v>
      </c>
      <c r="I36">
        <v>0</v>
      </c>
      <c r="J36">
        <v>0</v>
      </c>
    </row>
    <row r="37" spans="1:10" x14ac:dyDescent="0.25">
      <c r="B37">
        <v>323</v>
      </c>
      <c r="C37" s="224" t="s">
        <v>48</v>
      </c>
      <c r="D37">
        <v>0</v>
      </c>
      <c r="E37">
        <v>0</v>
      </c>
      <c r="F37">
        <v>0</v>
      </c>
      <c r="G37">
        <v>0</v>
      </c>
      <c r="H37">
        <v>0</v>
      </c>
      <c r="I37">
        <v>0</v>
      </c>
      <c r="J37">
        <v>0</v>
      </c>
    </row>
    <row r="38" spans="1:10" x14ac:dyDescent="0.25">
      <c r="B38">
        <v>324</v>
      </c>
      <c r="C38" s="224" t="s">
        <v>88</v>
      </c>
      <c r="D38">
        <v>0</v>
      </c>
      <c r="E38">
        <v>0</v>
      </c>
      <c r="F38">
        <v>0</v>
      </c>
      <c r="G38">
        <v>0</v>
      </c>
      <c r="H38">
        <v>0</v>
      </c>
      <c r="I38">
        <v>0</v>
      </c>
      <c r="J38">
        <v>0</v>
      </c>
    </row>
    <row r="39" spans="1:10" x14ac:dyDescent="0.25">
      <c r="B39">
        <v>325</v>
      </c>
      <c r="C39" s="224" t="s">
        <v>89</v>
      </c>
      <c r="D39">
        <v>0</v>
      </c>
      <c r="E39">
        <v>0</v>
      </c>
      <c r="F39">
        <v>0</v>
      </c>
      <c r="G39">
        <v>0</v>
      </c>
      <c r="H39">
        <v>0</v>
      </c>
      <c r="I39">
        <v>0</v>
      </c>
      <c r="J39">
        <v>0</v>
      </c>
    </row>
    <row r="40" spans="1:10" x14ac:dyDescent="0.25">
      <c r="A40">
        <v>33</v>
      </c>
      <c r="B40">
        <v>33</v>
      </c>
      <c r="C40" s="224" t="s">
        <v>171</v>
      </c>
      <c r="D40" s="225">
        <v>-514941</v>
      </c>
      <c r="E40" s="225">
        <v>4673509</v>
      </c>
      <c r="F40" s="225">
        <v>3856384</v>
      </c>
      <c r="G40" s="225">
        <v>-4976938</v>
      </c>
      <c r="H40" s="225">
        <v>868202</v>
      </c>
      <c r="I40" s="225">
        <v>13254556</v>
      </c>
      <c r="J40" s="225">
        <v>-1911515</v>
      </c>
    </row>
    <row r="41" spans="1:10" ht="30" x14ac:dyDescent="0.25">
      <c r="B41">
        <v>333</v>
      </c>
      <c r="C41" s="224" t="s">
        <v>90</v>
      </c>
      <c r="D41">
        <v>0</v>
      </c>
      <c r="E41">
        <v>0</v>
      </c>
      <c r="F41">
        <v>0</v>
      </c>
      <c r="G41">
        <v>0</v>
      </c>
      <c r="H41">
        <v>0</v>
      </c>
      <c r="I41">
        <v>0</v>
      </c>
      <c r="J41">
        <v>0</v>
      </c>
    </row>
    <row r="42" spans="1:10" ht="30" x14ac:dyDescent="0.25">
      <c r="B42">
        <v>334</v>
      </c>
      <c r="C42" s="224" t="s">
        <v>172</v>
      </c>
      <c r="D42">
        <v>0</v>
      </c>
      <c r="E42">
        <v>0</v>
      </c>
      <c r="F42">
        <v>0</v>
      </c>
      <c r="G42">
        <v>0</v>
      </c>
      <c r="H42">
        <v>0</v>
      </c>
      <c r="I42">
        <v>0</v>
      </c>
      <c r="J42">
        <v>0</v>
      </c>
    </row>
    <row r="43" spans="1:10" ht="30" x14ac:dyDescent="0.25">
      <c r="B43">
        <v>335</v>
      </c>
      <c r="C43" s="224" t="s">
        <v>173</v>
      </c>
      <c r="D43">
        <v>0</v>
      </c>
      <c r="E43">
        <v>0</v>
      </c>
      <c r="F43">
        <v>0</v>
      </c>
      <c r="G43">
        <v>0</v>
      </c>
      <c r="H43">
        <v>0</v>
      </c>
      <c r="I43">
        <v>0</v>
      </c>
      <c r="J43">
        <v>0</v>
      </c>
    </row>
    <row r="44" spans="1:10" ht="45" x14ac:dyDescent="0.25">
      <c r="B44">
        <v>336</v>
      </c>
      <c r="C44" s="224" t="s">
        <v>174</v>
      </c>
      <c r="D44">
        <v>0</v>
      </c>
      <c r="E44">
        <v>0</v>
      </c>
      <c r="F44">
        <v>0</v>
      </c>
      <c r="G44">
        <v>0</v>
      </c>
      <c r="H44">
        <v>0</v>
      </c>
      <c r="I44">
        <v>0</v>
      </c>
      <c r="J44">
        <v>0</v>
      </c>
    </row>
    <row r="45" spans="1:10" ht="45" x14ac:dyDescent="0.25">
      <c r="B45">
        <v>337</v>
      </c>
      <c r="C45" s="224" t="s">
        <v>175</v>
      </c>
      <c r="D45">
        <v>0</v>
      </c>
      <c r="E45">
        <v>0</v>
      </c>
      <c r="F45">
        <v>0</v>
      </c>
      <c r="G45">
        <v>0</v>
      </c>
      <c r="H45">
        <v>0</v>
      </c>
      <c r="I45">
        <v>0</v>
      </c>
      <c r="J45">
        <v>0</v>
      </c>
    </row>
    <row r="46" spans="1:10" x14ac:dyDescent="0.25">
      <c r="B46">
        <v>338</v>
      </c>
      <c r="C46" s="224" t="s">
        <v>176</v>
      </c>
      <c r="D46">
        <v>0</v>
      </c>
      <c r="E46">
        <v>0</v>
      </c>
      <c r="F46">
        <v>0</v>
      </c>
      <c r="G46">
        <v>0</v>
      </c>
      <c r="H46">
        <v>0</v>
      </c>
      <c r="I46">
        <v>0</v>
      </c>
      <c r="J46">
        <v>0</v>
      </c>
    </row>
    <row r="47" spans="1:10" x14ac:dyDescent="0.25">
      <c r="B47">
        <v>339</v>
      </c>
      <c r="C47" s="224" t="s">
        <v>91</v>
      </c>
      <c r="D47">
        <v>0</v>
      </c>
      <c r="E47">
        <v>0</v>
      </c>
      <c r="F47">
        <v>0</v>
      </c>
      <c r="G47">
        <v>0</v>
      </c>
      <c r="H47">
        <v>0</v>
      </c>
      <c r="I47">
        <v>0</v>
      </c>
      <c r="J47">
        <v>0</v>
      </c>
    </row>
    <row r="48" spans="1:10" ht="30" x14ac:dyDescent="0.25">
      <c r="B48">
        <v>340</v>
      </c>
      <c r="C48" s="224" t="s">
        <v>177</v>
      </c>
      <c r="D48">
        <v>0</v>
      </c>
      <c r="E48">
        <v>0</v>
      </c>
      <c r="F48">
        <v>0</v>
      </c>
      <c r="G48">
        <v>0</v>
      </c>
      <c r="H48">
        <v>0</v>
      </c>
      <c r="I48">
        <v>0</v>
      </c>
      <c r="J48">
        <v>0</v>
      </c>
    </row>
    <row r="49" spans="1:10" ht="45" x14ac:dyDescent="0.25">
      <c r="B49">
        <v>341</v>
      </c>
      <c r="C49" s="224" t="s">
        <v>178</v>
      </c>
      <c r="D49">
        <v>0</v>
      </c>
      <c r="E49">
        <v>0</v>
      </c>
      <c r="F49">
        <v>0</v>
      </c>
      <c r="G49">
        <v>0</v>
      </c>
      <c r="H49">
        <v>0</v>
      </c>
      <c r="I49">
        <v>0</v>
      </c>
      <c r="J49">
        <v>0</v>
      </c>
    </row>
    <row r="50" spans="1:10" x14ac:dyDescent="0.25">
      <c r="B50">
        <v>342</v>
      </c>
      <c r="C50" s="224" t="s">
        <v>92</v>
      </c>
      <c r="D50">
        <v>0</v>
      </c>
      <c r="E50">
        <v>0</v>
      </c>
      <c r="F50">
        <v>0</v>
      </c>
      <c r="G50">
        <v>0</v>
      </c>
      <c r="H50">
        <v>0</v>
      </c>
      <c r="I50">
        <v>0</v>
      </c>
      <c r="J50">
        <v>0</v>
      </c>
    </row>
    <row r="51" spans="1:10" ht="30" x14ac:dyDescent="0.25">
      <c r="B51">
        <v>343</v>
      </c>
      <c r="C51" s="224" t="s">
        <v>179</v>
      </c>
      <c r="D51">
        <v>0</v>
      </c>
      <c r="E51">
        <v>0</v>
      </c>
      <c r="F51">
        <v>0</v>
      </c>
      <c r="G51">
        <v>0</v>
      </c>
      <c r="H51">
        <v>0</v>
      </c>
      <c r="I51">
        <v>0</v>
      </c>
      <c r="J51">
        <v>0</v>
      </c>
    </row>
    <row r="52" spans="1:10" x14ac:dyDescent="0.25">
      <c r="B52">
        <v>344</v>
      </c>
      <c r="C52" s="224" t="s">
        <v>180</v>
      </c>
      <c r="D52">
        <v>0</v>
      </c>
      <c r="E52">
        <v>0</v>
      </c>
      <c r="F52">
        <v>0</v>
      </c>
      <c r="G52">
        <v>0</v>
      </c>
      <c r="H52">
        <v>0</v>
      </c>
      <c r="I52">
        <v>0</v>
      </c>
      <c r="J52">
        <v>0</v>
      </c>
    </row>
    <row r="53" spans="1:10" x14ac:dyDescent="0.25">
      <c r="A53">
        <v>35</v>
      </c>
      <c r="B53">
        <v>35</v>
      </c>
      <c r="C53" s="224" t="s">
        <v>198</v>
      </c>
      <c r="D53">
        <v>0</v>
      </c>
      <c r="E53" s="225">
        <v>7786967</v>
      </c>
      <c r="F53" s="225">
        <v>1902211</v>
      </c>
      <c r="G53" s="225">
        <v>2671656</v>
      </c>
      <c r="H53">
        <v>0</v>
      </c>
      <c r="I53" s="225">
        <v>5244575</v>
      </c>
      <c r="J53" s="225">
        <v>6267206</v>
      </c>
    </row>
    <row r="54" spans="1:10" x14ac:dyDescent="0.25">
      <c r="B54">
        <v>367</v>
      </c>
      <c r="C54" s="224" t="s">
        <v>93</v>
      </c>
      <c r="D54">
        <v>0</v>
      </c>
      <c r="E54">
        <v>0</v>
      </c>
      <c r="F54">
        <v>0</v>
      </c>
      <c r="G54">
        <v>0</v>
      </c>
      <c r="H54">
        <v>0</v>
      </c>
      <c r="I54">
        <v>0</v>
      </c>
      <c r="J54">
        <v>0</v>
      </c>
    </row>
    <row r="55" spans="1:10" ht="30" x14ac:dyDescent="0.25">
      <c r="B55">
        <v>368</v>
      </c>
      <c r="C55" s="224" t="s">
        <v>181</v>
      </c>
      <c r="D55">
        <v>0</v>
      </c>
      <c r="E55">
        <v>0</v>
      </c>
      <c r="F55">
        <v>0</v>
      </c>
      <c r="G55">
        <v>0</v>
      </c>
      <c r="H55">
        <v>0</v>
      </c>
      <c r="I55">
        <v>0</v>
      </c>
      <c r="J55">
        <v>0</v>
      </c>
    </row>
    <row r="56" spans="1:10" ht="30" x14ac:dyDescent="0.25">
      <c r="B56">
        <v>369</v>
      </c>
      <c r="C56" s="224" t="s">
        <v>94</v>
      </c>
      <c r="D56">
        <v>0</v>
      </c>
      <c r="E56">
        <v>0</v>
      </c>
      <c r="F56">
        <v>0</v>
      </c>
      <c r="G56">
        <v>0</v>
      </c>
      <c r="H56">
        <v>0</v>
      </c>
      <c r="I56">
        <v>0</v>
      </c>
      <c r="J56">
        <v>0</v>
      </c>
    </row>
    <row r="57" spans="1:10" ht="30" x14ac:dyDescent="0.25">
      <c r="B57">
        <v>370</v>
      </c>
      <c r="C57" s="224" t="s">
        <v>182</v>
      </c>
      <c r="D57">
        <v>0</v>
      </c>
      <c r="E57">
        <v>0</v>
      </c>
      <c r="F57">
        <v>0</v>
      </c>
      <c r="G57">
        <v>0</v>
      </c>
      <c r="H57">
        <v>0</v>
      </c>
      <c r="I57">
        <v>0</v>
      </c>
      <c r="J57">
        <v>0</v>
      </c>
    </row>
    <row r="58" spans="1:10" ht="30" x14ac:dyDescent="0.25">
      <c r="B58">
        <v>371</v>
      </c>
      <c r="C58" s="224" t="s">
        <v>183</v>
      </c>
      <c r="D58">
        <v>0</v>
      </c>
      <c r="E58">
        <v>0</v>
      </c>
      <c r="F58">
        <v>0</v>
      </c>
      <c r="G58">
        <v>0</v>
      </c>
      <c r="H58">
        <v>0</v>
      </c>
      <c r="I58">
        <v>0</v>
      </c>
      <c r="J58">
        <v>0</v>
      </c>
    </row>
    <row r="59" spans="1:10" x14ac:dyDescent="0.25">
      <c r="B59">
        <v>372</v>
      </c>
      <c r="C59" s="224" t="s">
        <v>184</v>
      </c>
      <c r="D59">
        <v>0</v>
      </c>
      <c r="E59">
        <v>0</v>
      </c>
      <c r="F59">
        <v>0</v>
      </c>
      <c r="G59">
        <v>0</v>
      </c>
      <c r="H59">
        <v>0</v>
      </c>
      <c r="I59">
        <v>0</v>
      </c>
      <c r="J59">
        <v>0</v>
      </c>
    </row>
    <row r="60" spans="1:10" x14ac:dyDescent="0.25">
      <c r="B60">
        <v>373</v>
      </c>
      <c r="C60" s="224" t="s">
        <v>95</v>
      </c>
      <c r="D60">
        <v>0</v>
      </c>
      <c r="E60">
        <v>0</v>
      </c>
      <c r="F60">
        <v>0</v>
      </c>
      <c r="G60">
        <v>0</v>
      </c>
      <c r="H60">
        <v>0</v>
      </c>
      <c r="I60">
        <v>0</v>
      </c>
      <c r="J60">
        <v>0</v>
      </c>
    </row>
    <row r="61" spans="1:10" x14ac:dyDescent="0.25">
      <c r="B61">
        <v>376</v>
      </c>
      <c r="C61" s="224" t="s">
        <v>185</v>
      </c>
      <c r="D61">
        <v>0</v>
      </c>
      <c r="E61">
        <v>0</v>
      </c>
      <c r="F61">
        <v>0</v>
      </c>
      <c r="G61">
        <v>0</v>
      </c>
      <c r="H61">
        <v>0</v>
      </c>
      <c r="I61">
        <v>0</v>
      </c>
      <c r="J61">
        <v>0</v>
      </c>
    </row>
    <row r="62" spans="1:10" x14ac:dyDescent="0.25">
      <c r="B62">
        <v>379</v>
      </c>
      <c r="C62" s="224" t="s">
        <v>186</v>
      </c>
      <c r="D62">
        <v>0</v>
      </c>
      <c r="E62">
        <v>0</v>
      </c>
      <c r="F62">
        <v>0</v>
      </c>
      <c r="G62">
        <v>0</v>
      </c>
      <c r="H62">
        <v>0</v>
      </c>
      <c r="I62">
        <v>0</v>
      </c>
      <c r="J62">
        <v>0</v>
      </c>
    </row>
    <row r="63" spans="1:10" ht="30" x14ac:dyDescent="0.25">
      <c r="B63">
        <v>380</v>
      </c>
      <c r="C63" s="224" t="s">
        <v>187</v>
      </c>
      <c r="D63">
        <v>0</v>
      </c>
      <c r="E63">
        <v>0</v>
      </c>
      <c r="F63">
        <v>0</v>
      </c>
      <c r="G63">
        <v>0</v>
      </c>
      <c r="H63">
        <v>0</v>
      </c>
      <c r="I63">
        <v>0</v>
      </c>
      <c r="J63">
        <v>0</v>
      </c>
    </row>
    <row r="64" spans="1:10" x14ac:dyDescent="0.25">
      <c r="B64">
        <v>385</v>
      </c>
      <c r="C64" s="224" t="s">
        <v>188</v>
      </c>
      <c r="D64">
        <v>0</v>
      </c>
      <c r="E64">
        <v>0</v>
      </c>
      <c r="F64">
        <v>0</v>
      </c>
      <c r="G64">
        <v>0</v>
      </c>
      <c r="H64">
        <v>0</v>
      </c>
      <c r="I64">
        <v>0</v>
      </c>
      <c r="J64">
        <v>0</v>
      </c>
    </row>
    <row r="65" spans="1:10" x14ac:dyDescent="0.25">
      <c r="B65">
        <v>386</v>
      </c>
      <c r="C65" s="224" t="s">
        <v>96</v>
      </c>
      <c r="D65">
        <v>0</v>
      </c>
      <c r="E65">
        <v>0</v>
      </c>
      <c r="F65">
        <v>0</v>
      </c>
      <c r="G65">
        <v>0</v>
      </c>
      <c r="H65">
        <v>0</v>
      </c>
      <c r="I65">
        <v>0</v>
      </c>
      <c r="J65">
        <v>0</v>
      </c>
    </row>
    <row r="66" spans="1:10" x14ac:dyDescent="0.25">
      <c r="B66">
        <v>387</v>
      </c>
      <c r="C66" s="224" t="s">
        <v>189</v>
      </c>
      <c r="D66">
        <v>0</v>
      </c>
      <c r="E66">
        <v>0</v>
      </c>
      <c r="F66">
        <v>0</v>
      </c>
      <c r="G66">
        <v>0</v>
      </c>
      <c r="H66">
        <v>0</v>
      </c>
      <c r="I66">
        <v>0</v>
      </c>
      <c r="J66">
        <v>0</v>
      </c>
    </row>
    <row r="67" spans="1:10" x14ac:dyDescent="0.25">
      <c r="B67">
        <v>388</v>
      </c>
      <c r="C67" s="224" t="s">
        <v>190</v>
      </c>
      <c r="D67">
        <v>0</v>
      </c>
      <c r="E67">
        <v>0</v>
      </c>
      <c r="F67">
        <v>0</v>
      </c>
      <c r="G67">
        <v>0</v>
      </c>
      <c r="H67">
        <v>0</v>
      </c>
      <c r="I67">
        <v>0</v>
      </c>
      <c r="J67">
        <v>0</v>
      </c>
    </row>
    <row r="68" spans="1:10" x14ac:dyDescent="0.25">
      <c r="B68">
        <v>389</v>
      </c>
      <c r="C68" s="224" t="s">
        <v>97</v>
      </c>
      <c r="D68">
        <v>0</v>
      </c>
      <c r="E68">
        <v>0</v>
      </c>
      <c r="F68">
        <v>0</v>
      </c>
      <c r="G68">
        <v>0</v>
      </c>
      <c r="H68">
        <v>0</v>
      </c>
      <c r="I68">
        <v>0</v>
      </c>
      <c r="J68">
        <v>0</v>
      </c>
    </row>
    <row r="69" spans="1:10" x14ac:dyDescent="0.25">
      <c r="B69">
        <v>390</v>
      </c>
      <c r="C69" s="224" t="s">
        <v>191</v>
      </c>
      <c r="D69">
        <v>0</v>
      </c>
      <c r="E69">
        <v>0</v>
      </c>
      <c r="F69">
        <v>0</v>
      </c>
      <c r="G69">
        <v>0</v>
      </c>
      <c r="H69">
        <v>0</v>
      </c>
      <c r="I69">
        <v>0</v>
      </c>
      <c r="J69">
        <v>0</v>
      </c>
    </row>
    <row r="70" spans="1:10" ht="30" x14ac:dyDescent="0.25">
      <c r="B70">
        <v>391</v>
      </c>
      <c r="C70" s="224" t="s">
        <v>98</v>
      </c>
      <c r="D70">
        <v>0</v>
      </c>
      <c r="E70">
        <v>0</v>
      </c>
      <c r="F70">
        <v>0</v>
      </c>
      <c r="G70">
        <v>0</v>
      </c>
      <c r="H70">
        <v>0</v>
      </c>
      <c r="I70">
        <v>0</v>
      </c>
      <c r="J70">
        <v>0</v>
      </c>
    </row>
    <row r="71" spans="1:10" ht="45" x14ac:dyDescent="0.25">
      <c r="B71">
        <v>4</v>
      </c>
      <c r="C71" s="224" t="s">
        <v>192</v>
      </c>
      <c r="D71">
        <v>0</v>
      </c>
      <c r="E71">
        <v>0</v>
      </c>
      <c r="F71">
        <v>0</v>
      </c>
      <c r="G71">
        <v>0</v>
      </c>
      <c r="H71">
        <v>0</v>
      </c>
      <c r="I71">
        <v>0</v>
      </c>
      <c r="J71">
        <v>0</v>
      </c>
    </row>
    <row r="72" spans="1:10" x14ac:dyDescent="0.25">
      <c r="A72">
        <v>40</v>
      </c>
      <c r="B72">
        <v>40</v>
      </c>
      <c r="C72" s="224" t="s">
        <v>199</v>
      </c>
      <c r="D72" s="225">
        <v>374703231</v>
      </c>
      <c r="E72">
        <v>0</v>
      </c>
      <c r="F72">
        <v>0</v>
      </c>
      <c r="G72">
        <v>0</v>
      </c>
      <c r="H72">
        <v>0</v>
      </c>
      <c r="I72" s="225">
        <v>388202789</v>
      </c>
      <c r="J72">
        <v>0</v>
      </c>
    </row>
    <row r="73" spans="1:10" ht="30" x14ac:dyDescent="0.25">
      <c r="B73">
        <v>5</v>
      </c>
      <c r="C73" s="224" t="s">
        <v>193</v>
      </c>
      <c r="D73">
        <v>0</v>
      </c>
      <c r="E73">
        <v>0</v>
      </c>
      <c r="F73">
        <v>0</v>
      </c>
      <c r="G73">
        <v>0</v>
      </c>
      <c r="H73">
        <v>0</v>
      </c>
      <c r="I73">
        <v>0</v>
      </c>
      <c r="J73">
        <v>0</v>
      </c>
    </row>
    <row r="74" spans="1:10" x14ac:dyDescent="0.25">
      <c r="B74">
        <v>500</v>
      </c>
      <c r="C74" s="224" t="s">
        <v>33</v>
      </c>
      <c r="D74">
        <v>0</v>
      </c>
      <c r="E74">
        <v>0</v>
      </c>
      <c r="F74">
        <v>0</v>
      </c>
      <c r="G74">
        <v>0</v>
      </c>
      <c r="H74">
        <v>0</v>
      </c>
      <c r="I74">
        <v>0</v>
      </c>
      <c r="J74">
        <v>0</v>
      </c>
    </row>
    <row r="75" spans="1:10" x14ac:dyDescent="0.25">
      <c r="B75">
        <v>501</v>
      </c>
      <c r="C75" s="224" t="s">
        <v>34</v>
      </c>
      <c r="D75">
        <v>0</v>
      </c>
      <c r="E75">
        <v>0</v>
      </c>
      <c r="F75">
        <v>0</v>
      </c>
      <c r="G75">
        <v>0</v>
      </c>
      <c r="H75">
        <v>0</v>
      </c>
      <c r="I75">
        <v>0</v>
      </c>
      <c r="J75">
        <v>0</v>
      </c>
    </row>
    <row r="76" spans="1:10" x14ac:dyDescent="0.25">
      <c r="B76">
        <v>502</v>
      </c>
      <c r="C76" s="224" t="s">
        <v>35</v>
      </c>
      <c r="D76">
        <v>0</v>
      </c>
      <c r="E76">
        <v>0</v>
      </c>
      <c r="F76">
        <v>0</v>
      </c>
      <c r="G76">
        <v>0</v>
      </c>
      <c r="H76">
        <v>0</v>
      </c>
      <c r="I76">
        <v>0</v>
      </c>
      <c r="J76">
        <v>0</v>
      </c>
    </row>
    <row r="77" spans="1:10" x14ac:dyDescent="0.25">
      <c r="B77">
        <v>503</v>
      </c>
      <c r="C77" s="224" t="s">
        <v>36</v>
      </c>
      <c r="D77">
        <v>0</v>
      </c>
      <c r="E77">
        <v>0</v>
      </c>
      <c r="F77">
        <v>0</v>
      </c>
      <c r="G77">
        <v>0</v>
      </c>
      <c r="H77">
        <v>0</v>
      </c>
      <c r="I77">
        <v>0</v>
      </c>
      <c r="J77">
        <v>0</v>
      </c>
    </row>
    <row r="78" spans="1:10" x14ac:dyDescent="0.25">
      <c r="B78">
        <v>504</v>
      </c>
      <c r="C78" s="224" t="s">
        <v>37</v>
      </c>
      <c r="D78">
        <v>0</v>
      </c>
      <c r="E78">
        <v>0</v>
      </c>
      <c r="F78">
        <v>0</v>
      </c>
      <c r="G78">
        <v>0</v>
      </c>
      <c r="H78">
        <v>0</v>
      </c>
      <c r="I78">
        <v>0</v>
      </c>
      <c r="J78">
        <v>0</v>
      </c>
    </row>
    <row r="79" spans="1:10" x14ac:dyDescent="0.25">
      <c r="B79">
        <v>505</v>
      </c>
      <c r="C79" s="224" t="s">
        <v>38</v>
      </c>
      <c r="D79">
        <v>0</v>
      </c>
      <c r="E79">
        <v>0</v>
      </c>
      <c r="F79">
        <v>0</v>
      </c>
      <c r="G79">
        <v>0</v>
      </c>
      <c r="H79">
        <v>0</v>
      </c>
      <c r="I79">
        <v>0</v>
      </c>
      <c r="J79">
        <v>0</v>
      </c>
    </row>
    <row r="80" spans="1:10" x14ac:dyDescent="0.25">
      <c r="B80">
        <v>506</v>
      </c>
      <c r="C80" s="224" t="s">
        <v>39</v>
      </c>
      <c r="D80">
        <v>0</v>
      </c>
      <c r="E80">
        <v>0</v>
      </c>
      <c r="F80">
        <v>0</v>
      </c>
      <c r="G80">
        <v>0</v>
      </c>
      <c r="H80">
        <v>0</v>
      </c>
      <c r="I80">
        <v>0</v>
      </c>
      <c r="J80">
        <v>0</v>
      </c>
    </row>
    <row r="81" spans="2:10" x14ac:dyDescent="0.25">
      <c r="B81">
        <v>507</v>
      </c>
      <c r="C81" s="224" t="s">
        <v>43</v>
      </c>
      <c r="D81">
        <v>0</v>
      </c>
      <c r="E81">
        <v>0</v>
      </c>
      <c r="F81">
        <v>0</v>
      </c>
      <c r="G81">
        <v>0</v>
      </c>
      <c r="H81">
        <v>0</v>
      </c>
      <c r="I81">
        <v>0</v>
      </c>
      <c r="J81">
        <v>0</v>
      </c>
    </row>
    <row r="82" spans="2:10" x14ac:dyDescent="0.25">
      <c r="B82">
        <v>508</v>
      </c>
      <c r="C82" s="224" t="s">
        <v>41</v>
      </c>
      <c r="D82">
        <v>0</v>
      </c>
      <c r="E82">
        <v>0</v>
      </c>
      <c r="F82">
        <v>0</v>
      </c>
      <c r="G82">
        <v>0</v>
      </c>
      <c r="H82">
        <v>0</v>
      </c>
      <c r="I82">
        <v>0</v>
      </c>
      <c r="J82">
        <v>0</v>
      </c>
    </row>
    <row r="83" spans="2:10" x14ac:dyDescent="0.25">
      <c r="B83">
        <v>509</v>
      </c>
      <c r="C83" s="224" t="s">
        <v>42</v>
      </c>
      <c r="D83">
        <v>0</v>
      </c>
      <c r="E83">
        <v>0</v>
      </c>
      <c r="F83">
        <v>0</v>
      </c>
      <c r="G83">
        <v>0</v>
      </c>
      <c r="H83">
        <v>0</v>
      </c>
      <c r="I83">
        <v>0</v>
      </c>
      <c r="J83">
        <v>0</v>
      </c>
    </row>
    <row r="84" spans="2:10" x14ac:dyDescent="0.25">
      <c r="B84">
        <v>510</v>
      </c>
      <c r="C84" s="224" t="s">
        <v>44</v>
      </c>
      <c r="D84">
        <v>0</v>
      </c>
      <c r="E84">
        <v>0</v>
      </c>
      <c r="F84">
        <v>0</v>
      </c>
      <c r="G84">
        <v>0</v>
      </c>
      <c r="H84">
        <v>0</v>
      </c>
      <c r="I84">
        <v>0</v>
      </c>
      <c r="J84">
        <v>0</v>
      </c>
    </row>
    <row r="85" spans="2:10" ht="30" x14ac:dyDescent="0.25">
      <c r="B85">
        <v>511</v>
      </c>
      <c r="C85" s="224" t="s">
        <v>45</v>
      </c>
      <c r="D85">
        <v>0</v>
      </c>
      <c r="E85">
        <v>0</v>
      </c>
      <c r="F85">
        <v>0</v>
      </c>
      <c r="G85">
        <v>0</v>
      </c>
      <c r="H85">
        <v>0</v>
      </c>
      <c r="I85">
        <v>0</v>
      </c>
      <c r="J85">
        <v>0</v>
      </c>
    </row>
    <row r="86" spans="2:10" x14ac:dyDescent="0.25">
      <c r="B86">
        <v>512</v>
      </c>
      <c r="C86" s="224" t="s">
        <v>46</v>
      </c>
      <c r="D86">
        <v>0</v>
      </c>
      <c r="E86">
        <v>0</v>
      </c>
      <c r="F86">
        <v>0</v>
      </c>
      <c r="G86">
        <v>0</v>
      </c>
      <c r="H86">
        <v>0</v>
      </c>
      <c r="I86">
        <v>0</v>
      </c>
      <c r="J86">
        <v>0</v>
      </c>
    </row>
    <row r="87" spans="2:10" x14ac:dyDescent="0.25">
      <c r="B87">
        <v>513</v>
      </c>
      <c r="C87" s="224" t="s">
        <v>49</v>
      </c>
      <c r="D87">
        <v>0</v>
      </c>
      <c r="E87">
        <v>0</v>
      </c>
      <c r="F87">
        <v>0</v>
      </c>
      <c r="G87">
        <v>0</v>
      </c>
      <c r="H87">
        <v>0</v>
      </c>
      <c r="I87">
        <v>0</v>
      </c>
      <c r="J87">
        <v>0</v>
      </c>
    </row>
    <row r="88" spans="2:10" x14ac:dyDescent="0.25">
      <c r="B88">
        <v>514</v>
      </c>
      <c r="C88" s="224" t="s">
        <v>50</v>
      </c>
      <c r="D88">
        <v>0</v>
      </c>
      <c r="E88">
        <v>0</v>
      </c>
      <c r="F88">
        <v>0</v>
      </c>
      <c r="G88">
        <v>0</v>
      </c>
      <c r="H88">
        <v>0</v>
      </c>
      <c r="I88">
        <v>0</v>
      </c>
      <c r="J88">
        <v>0</v>
      </c>
    </row>
    <row r="89" spans="2:10" x14ac:dyDescent="0.25">
      <c r="B89">
        <v>515</v>
      </c>
      <c r="C89" s="224" t="s">
        <v>56</v>
      </c>
      <c r="D89">
        <v>0</v>
      </c>
      <c r="E89">
        <v>0</v>
      </c>
      <c r="F89">
        <v>0</v>
      </c>
      <c r="G89">
        <v>0</v>
      </c>
      <c r="H89">
        <v>0</v>
      </c>
      <c r="I89">
        <v>0</v>
      </c>
      <c r="J89">
        <v>0</v>
      </c>
    </row>
    <row r="90" spans="2:10" x14ac:dyDescent="0.25">
      <c r="B90">
        <v>516</v>
      </c>
      <c r="C90" s="224" t="s">
        <v>57</v>
      </c>
      <c r="D90">
        <v>0</v>
      </c>
      <c r="E90">
        <v>0</v>
      </c>
      <c r="F90">
        <v>0</v>
      </c>
      <c r="G90">
        <v>0</v>
      </c>
      <c r="H90">
        <v>0</v>
      </c>
      <c r="I90">
        <v>0</v>
      </c>
      <c r="J90">
        <v>0</v>
      </c>
    </row>
    <row r="91" spans="2:10" x14ac:dyDescent="0.25">
      <c r="B91">
        <v>517</v>
      </c>
      <c r="C91" s="224" t="s">
        <v>58</v>
      </c>
      <c r="D91">
        <v>0</v>
      </c>
      <c r="E91">
        <v>0</v>
      </c>
      <c r="F91">
        <v>0</v>
      </c>
      <c r="G91">
        <v>0</v>
      </c>
      <c r="H91">
        <v>0</v>
      </c>
      <c r="I91">
        <v>0</v>
      </c>
      <c r="J91">
        <v>0</v>
      </c>
    </row>
    <row r="92" spans="2:10" x14ac:dyDescent="0.25">
      <c r="B92">
        <v>518</v>
      </c>
      <c r="C92" s="224" t="s">
        <v>59</v>
      </c>
      <c r="D92">
        <v>0</v>
      </c>
      <c r="E92">
        <v>0</v>
      </c>
      <c r="F92">
        <v>0</v>
      </c>
      <c r="G92">
        <v>0</v>
      </c>
      <c r="H92">
        <v>0</v>
      </c>
      <c r="I92">
        <v>0</v>
      </c>
      <c r="J92">
        <v>0</v>
      </c>
    </row>
    <row r="93" spans="2:10" x14ac:dyDescent="0.25">
      <c r="B93">
        <v>519</v>
      </c>
      <c r="C93" s="224" t="s">
        <v>60</v>
      </c>
      <c r="D93">
        <v>0</v>
      </c>
      <c r="E93">
        <v>0</v>
      </c>
      <c r="F93">
        <v>0</v>
      </c>
      <c r="G93">
        <v>0</v>
      </c>
      <c r="H93">
        <v>0</v>
      </c>
      <c r="I93">
        <v>0</v>
      </c>
      <c r="J93">
        <v>0</v>
      </c>
    </row>
    <row r="94" spans="2:10" x14ac:dyDescent="0.25">
      <c r="B94">
        <v>520</v>
      </c>
      <c r="C94" s="224" t="s">
        <v>61</v>
      </c>
      <c r="D94">
        <v>0</v>
      </c>
      <c r="E94">
        <v>0</v>
      </c>
      <c r="F94">
        <v>0</v>
      </c>
      <c r="G94">
        <v>0</v>
      </c>
      <c r="H94">
        <v>0</v>
      </c>
      <c r="I94">
        <v>0</v>
      </c>
      <c r="J94">
        <v>0</v>
      </c>
    </row>
    <row r="95" spans="2:10" x14ac:dyDescent="0.25">
      <c r="B95">
        <v>521</v>
      </c>
      <c r="C95" s="224" t="s">
        <v>62</v>
      </c>
      <c r="D95">
        <v>0</v>
      </c>
      <c r="E95">
        <v>0</v>
      </c>
      <c r="F95">
        <v>0</v>
      </c>
      <c r="G95">
        <v>0</v>
      </c>
      <c r="H95">
        <v>0</v>
      </c>
      <c r="I95">
        <v>0</v>
      </c>
      <c r="J95">
        <v>0</v>
      </c>
    </row>
    <row r="96" spans="2:10" ht="30" x14ac:dyDescent="0.25">
      <c r="B96">
        <v>522</v>
      </c>
      <c r="C96" s="224" t="s">
        <v>63</v>
      </c>
      <c r="D96">
        <v>0</v>
      </c>
      <c r="E96">
        <v>0</v>
      </c>
      <c r="F96">
        <v>0</v>
      </c>
      <c r="G96">
        <v>0</v>
      </c>
      <c r="H96">
        <v>0</v>
      </c>
      <c r="I96">
        <v>0</v>
      </c>
      <c r="J96">
        <v>0</v>
      </c>
    </row>
    <row r="97" spans="1:10" x14ac:dyDescent="0.25">
      <c r="B97">
        <v>523</v>
      </c>
      <c r="C97" s="224" t="s">
        <v>64</v>
      </c>
      <c r="D97">
        <v>0</v>
      </c>
      <c r="E97">
        <v>0</v>
      </c>
      <c r="F97">
        <v>0</v>
      </c>
      <c r="G97">
        <v>0</v>
      </c>
      <c r="H97">
        <v>0</v>
      </c>
      <c r="I97">
        <v>0</v>
      </c>
      <c r="J97">
        <v>0</v>
      </c>
    </row>
    <row r="98" spans="1:10" x14ac:dyDescent="0.25">
      <c r="B98">
        <v>524</v>
      </c>
      <c r="C98" s="224" t="s">
        <v>65</v>
      </c>
      <c r="D98">
        <v>0</v>
      </c>
      <c r="E98">
        <v>0</v>
      </c>
      <c r="F98">
        <v>0</v>
      </c>
      <c r="G98">
        <v>0</v>
      </c>
      <c r="H98">
        <v>0</v>
      </c>
      <c r="I98">
        <v>0</v>
      </c>
      <c r="J98">
        <v>0</v>
      </c>
    </row>
    <row r="99" spans="1:10" x14ac:dyDescent="0.25">
      <c r="B99">
        <v>525</v>
      </c>
      <c r="C99" s="224" t="s">
        <v>66</v>
      </c>
      <c r="D99">
        <v>0</v>
      </c>
      <c r="E99">
        <v>0</v>
      </c>
      <c r="F99">
        <v>0</v>
      </c>
      <c r="G99">
        <v>0</v>
      </c>
      <c r="H99">
        <v>0</v>
      </c>
      <c r="I99">
        <v>0</v>
      </c>
      <c r="J99">
        <v>0</v>
      </c>
    </row>
    <row r="100" spans="1:10" x14ac:dyDescent="0.25">
      <c r="B100">
        <v>526</v>
      </c>
      <c r="C100" s="224" t="s">
        <v>67</v>
      </c>
      <c r="D100">
        <v>0</v>
      </c>
      <c r="E100">
        <v>0</v>
      </c>
      <c r="F100">
        <v>0</v>
      </c>
      <c r="G100">
        <v>0</v>
      </c>
      <c r="H100">
        <v>0</v>
      </c>
      <c r="I100">
        <v>0</v>
      </c>
      <c r="J100">
        <v>0</v>
      </c>
    </row>
    <row r="101" spans="1:10" ht="30" x14ac:dyDescent="0.25">
      <c r="B101">
        <v>527</v>
      </c>
      <c r="C101" s="224" t="s">
        <v>68</v>
      </c>
      <c r="D101">
        <v>0</v>
      </c>
      <c r="E101">
        <v>0</v>
      </c>
      <c r="F101">
        <v>0</v>
      </c>
      <c r="G101">
        <v>0</v>
      </c>
      <c r="H101">
        <v>0</v>
      </c>
      <c r="I101">
        <v>0</v>
      </c>
      <c r="J101">
        <v>0</v>
      </c>
    </row>
    <row r="102" spans="1:10" ht="30" x14ac:dyDescent="0.25">
      <c r="B102">
        <v>528</v>
      </c>
      <c r="C102" s="224" t="s">
        <v>51</v>
      </c>
      <c r="D102">
        <v>0</v>
      </c>
      <c r="E102">
        <v>0</v>
      </c>
      <c r="F102">
        <v>0</v>
      </c>
      <c r="G102">
        <v>0</v>
      </c>
      <c r="H102">
        <v>0</v>
      </c>
      <c r="I102">
        <v>0</v>
      </c>
      <c r="J102">
        <v>0</v>
      </c>
    </row>
    <row r="103" spans="1:10" x14ac:dyDescent="0.25">
      <c r="B103">
        <v>529</v>
      </c>
      <c r="C103" s="224" t="s">
        <v>52</v>
      </c>
      <c r="D103">
        <v>0</v>
      </c>
      <c r="E103">
        <v>0</v>
      </c>
      <c r="F103">
        <v>0</v>
      </c>
      <c r="G103">
        <v>0</v>
      </c>
      <c r="H103">
        <v>0</v>
      </c>
      <c r="I103">
        <v>0</v>
      </c>
      <c r="J103">
        <v>0</v>
      </c>
    </row>
    <row r="104" spans="1:10" ht="30" x14ac:dyDescent="0.25">
      <c r="B104">
        <v>530</v>
      </c>
      <c r="C104" s="224" t="s">
        <v>53</v>
      </c>
      <c r="D104">
        <v>0</v>
      </c>
      <c r="E104">
        <v>0</v>
      </c>
      <c r="F104">
        <v>0</v>
      </c>
      <c r="G104">
        <v>0</v>
      </c>
      <c r="H104">
        <v>0</v>
      </c>
      <c r="I104">
        <v>0</v>
      </c>
      <c r="J104">
        <v>0</v>
      </c>
    </row>
    <row r="105" spans="1:10" ht="30" x14ac:dyDescent="0.25">
      <c r="B105">
        <v>531</v>
      </c>
      <c r="C105" s="224" t="s">
        <v>54</v>
      </c>
      <c r="D105">
        <v>0</v>
      </c>
      <c r="E105">
        <v>0</v>
      </c>
      <c r="F105">
        <v>0</v>
      </c>
      <c r="G105">
        <v>0</v>
      </c>
      <c r="H105">
        <v>0</v>
      </c>
      <c r="I105">
        <v>0</v>
      </c>
      <c r="J105">
        <v>0</v>
      </c>
    </row>
    <row r="106" spans="1:10" ht="30" x14ac:dyDescent="0.25">
      <c r="B106">
        <v>532</v>
      </c>
      <c r="C106" s="224" t="s">
        <v>40</v>
      </c>
      <c r="D106">
        <v>0</v>
      </c>
      <c r="E106">
        <v>0</v>
      </c>
      <c r="F106">
        <v>0</v>
      </c>
      <c r="G106">
        <v>0</v>
      </c>
      <c r="H106">
        <v>0</v>
      </c>
      <c r="I106">
        <v>0</v>
      </c>
      <c r="J106">
        <v>0</v>
      </c>
    </row>
    <row r="107" spans="1:10" ht="30" x14ac:dyDescent="0.25">
      <c r="B107">
        <v>533</v>
      </c>
      <c r="C107" s="224" t="s">
        <v>99</v>
      </c>
      <c r="D107">
        <v>0</v>
      </c>
      <c r="E107">
        <v>0</v>
      </c>
      <c r="F107">
        <v>0</v>
      </c>
      <c r="G107">
        <v>0</v>
      </c>
      <c r="H107">
        <v>0</v>
      </c>
      <c r="I107">
        <v>0</v>
      </c>
      <c r="J107">
        <v>0</v>
      </c>
    </row>
    <row r="108" spans="1:10" ht="30" x14ac:dyDescent="0.25">
      <c r="A108">
        <v>534</v>
      </c>
      <c r="B108">
        <v>534</v>
      </c>
      <c r="C108" s="224" t="s">
        <v>55</v>
      </c>
      <c r="D108" s="225">
        <v>639094</v>
      </c>
      <c r="E108" s="225">
        <v>2786214</v>
      </c>
      <c r="F108" s="225">
        <v>2786224</v>
      </c>
      <c r="G108" s="225">
        <v>1393252</v>
      </c>
      <c r="H108" s="225">
        <v>66628</v>
      </c>
      <c r="I108" s="225">
        <v>5139517</v>
      </c>
      <c r="J108" s="225">
        <v>1701486</v>
      </c>
    </row>
    <row r="109" spans="1:10" ht="30" x14ac:dyDescent="0.25">
      <c r="B109">
        <v>535</v>
      </c>
      <c r="C109" s="224" t="s">
        <v>194</v>
      </c>
      <c r="D109">
        <v>0</v>
      </c>
      <c r="E109">
        <v>0</v>
      </c>
      <c r="F109">
        <v>0</v>
      </c>
      <c r="G109">
        <v>0</v>
      </c>
      <c r="H109">
        <v>0</v>
      </c>
      <c r="I109">
        <v>0</v>
      </c>
      <c r="J109">
        <v>0</v>
      </c>
    </row>
    <row r="110" spans="1:10" x14ac:dyDescent="0.25">
      <c r="B110">
        <v>536</v>
      </c>
      <c r="C110" s="224" t="s">
        <v>195</v>
      </c>
      <c r="D110">
        <v>0</v>
      </c>
      <c r="E110">
        <v>0</v>
      </c>
      <c r="F110">
        <v>0</v>
      </c>
      <c r="G110">
        <v>0</v>
      </c>
      <c r="H110">
        <v>0</v>
      </c>
      <c r="I110">
        <v>0</v>
      </c>
      <c r="J110">
        <v>0</v>
      </c>
    </row>
    <row r="111" spans="1:10" x14ac:dyDescent="0.25">
      <c r="B111">
        <v>6</v>
      </c>
      <c r="C111" s="224" t="s">
        <v>72</v>
      </c>
      <c r="D111">
        <v>0</v>
      </c>
      <c r="E111">
        <v>0</v>
      </c>
      <c r="F111">
        <v>0</v>
      </c>
      <c r="G111">
        <v>0</v>
      </c>
      <c r="H111">
        <v>0</v>
      </c>
      <c r="I111">
        <v>0</v>
      </c>
      <c r="J111">
        <v>0</v>
      </c>
    </row>
    <row r="112" spans="1:10" x14ac:dyDescent="0.25">
      <c r="B112">
        <v>7</v>
      </c>
      <c r="C112" s="224" t="s">
        <v>73</v>
      </c>
      <c r="D112">
        <v>0</v>
      </c>
      <c r="E112">
        <v>0</v>
      </c>
      <c r="F112">
        <v>0</v>
      </c>
      <c r="G112">
        <v>0</v>
      </c>
      <c r="H112">
        <v>0</v>
      </c>
      <c r="I112">
        <v>0</v>
      </c>
      <c r="J112">
        <v>0</v>
      </c>
    </row>
    <row r="113" spans="1:10" x14ac:dyDescent="0.25">
      <c r="B113">
        <v>9</v>
      </c>
      <c r="C113" s="224" t="s">
        <v>74</v>
      </c>
      <c r="D113">
        <v>0</v>
      </c>
      <c r="E113">
        <v>0</v>
      </c>
      <c r="F113">
        <v>0</v>
      </c>
      <c r="G113">
        <v>0</v>
      </c>
      <c r="H113">
        <v>0</v>
      </c>
      <c r="I113">
        <v>0</v>
      </c>
      <c r="J113">
        <v>0</v>
      </c>
    </row>
    <row r="114" spans="1:10" ht="30" x14ac:dyDescent="0.25">
      <c r="A114">
        <v>547</v>
      </c>
      <c r="B114">
        <v>547</v>
      </c>
      <c r="C114" s="224" t="s">
        <v>200</v>
      </c>
      <c r="D114">
        <v>2</v>
      </c>
      <c r="E114">
        <v>2</v>
      </c>
      <c r="F114">
        <v>3</v>
      </c>
      <c r="G114">
        <v>3</v>
      </c>
      <c r="H114">
        <v>1</v>
      </c>
      <c r="I114">
        <v>1</v>
      </c>
      <c r="J114">
        <v>3</v>
      </c>
    </row>
    <row r="115" spans="1:10" ht="75" x14ac:dyDescent="0.25">
      <c r="B115">
        <v>551</v>
      </c>
      <c r="C115" s="224" t="s">
        <v>201</v>
      </c>
      <c r="D115">
        <v>0</v>
      </c>
      <c r="E115">
        <v>0</v>
      </c>
      <c r="F115">
        <v>0</v>
      </c>
      <c r="G115">
        <v>0</v>
      </c>
      <c r="H115">
        <v>0</v>
      </c>
      <c r="I115">
        <v>0</v>
      </c>
      <c r="J115">
        <v>0</v>
      </c>
    </row>
    <row r="116" spans="1:10" ht="45" x14ac:dyDescent="0.25">
      <c r="A116" s="229">
        <v>554</v>
      </c>
      <c r="B116" s="229">
        <v>554</v>
      </c>
      <c r="C116" s="230" t="s">
        <v>202</v>
      </c>
      <c r="D116" s="228">
        <v>6930755</v>
      </c>
      <c r="E116" s="228">
        <v>17848907</v>
      </c>
      <c r="F116" s="228">
        <v>5132728</v>
      </c>
      <c r="G116" s="228">
        <v>5033310</v>
      </c>
      <c r="H116" s="228">
        <v>7316691</v>
      </c>
      <c r="I116" s="228">
        <v>15052192</v>
      </c>
      <c r="J116" s="228">
        <v>13675035</v>
      </c>
    </row>
    <row r="117" spans="1:10" ht="45" x14ac:dyDescent="0.25">
      <c r="A117" s="229">
        <v>555</v>
      </c>
      <c r="B117" s="229">
        <v>555</v>
      </c>
      <c r="C117" s="230" t="s">
        <v>203</v>
      </c>
      <c r="D117" s="228">
        <v>5504478</v>
      </c>
      <c r="E117" s="228">
        <v>17003153</v>
      </c>
      <c r="F117" s="228">
        <v>4287211</v>
      </c>
      <c r="G117" s="228">
        <v>3961931</v>
      </c>
      <c r="H117" s="228">
        <v>5938353</v>
      </c>
      <c r="I117" s="228">
        <v>11758383</v>
      </c>
      <c r="J117" s="228">
        <v>12132306</v>
      </c>
    </row>
    <row r="118" spans="1:10" ht="45" x14ac:dyDescent="0.25">
      <c r="A118" s="229">
        <v>556</v>
      </c>
      <c r="B118" s="229">
        <v>556</v>
      </c>
      <c r="C118" s="230" t="s">
        <v>204</v>
      </c>
      <c r="D118" s="228">
        <v>53900723</v>
      </c>
      <c r="E118" s="228">
        <v>91696840</v>
      </c>
      <c r="F118" s="228">
        <v>28650290</v>
      </c>
      <c r="G118" s="228">
        <v>42154747</v>
      </c>
      <c r="H118" s="228">
        <v>37272344</v>
      </c>
      <c r="I118" s="228">
        <v>63637820</v>
      </c>
      <c r="J118" s="228">
        <v>63385632</v>
      </c>
    </row>
    <row r="119" spans="1:10" ht="45" x14ac:dyDescent="0.25">
      <c r="A119" s="229">
        <v>557</v>
      </c>
      <c r="B119" s="229">
        <v>557</v>
      </c>
      <c r="C119" s="230" t="s">
        <v>205</v>
      </c>
      <c r="D119" s="228">
        <v>36724932</v>
      </c>
      <c r="E119" s="228">
        <v>91601723</v>
      </c>
      <c r="F119" s="228">
        <v>28546065</v>
      </c>
      <c r="G119" s="228">
        <v>41801910</v>
      </c>
      <c r="H119" s="228">
        <v>35131930</v>
      </c>
      <c r="I119" s="228">
        <v>47511942</v>
      </c>
      <c r="J119" s="228">
        <v>63285965</v>
      </c>
    </row>
    <row r="120" spans="1:10" ht="30" x14ac:dyDescent="0.25">
      <c r="A120">
        <v>558</v>
      </c>
      <c r="B120">
        <v>558</v>
      </c>
      <c r="C120" s="224" t="s">
        <v>206</v>
      </c>
      <c r="D120" s="225">
        <v>92700553</v>
      </c>
      <c r="E120" s="225">
        <v>179721132</v>
      </c>
      <c r="F120" s="225">
        <v>76903237</v>
      </c>
      <c r="G120" s="225">
        <v>74511086</v>
      </c>
      <c r="H120" s="225">
        <v>110245127</v>
      </c>
      <c r="I120" s="225">
        <v>64152197</v>
      </c>
      <c r="J120" s="225">
        <v>59837387</v>
      </c>
    </row>
    <row r="121" spans="1:10" ht="30" x14ac:dyDescent="0.25">
      <c r="A121">
        <v>559</v>
      </c>
      <c r="B121">
        <v>559</v>
      </c>
      <c r="C121" s="224" t="s">
        <v>207</v>
      </c>
      <c r="D121" s="225">
        <v>43027793</v>
      </c>
      <c r="E121" s="225">
        <v>78806539</v>
      </c>
      <c r="F121" s="225">
        <v>30013831</v>
      </c>
      <c r="G121" s="225">
        <v>29527065</v>
      </c>
      <c r="H121" s="225">
        <v>29956071</v>
      </c>
      <c r="I121" s="225">
        <v>39695932</v>
      </c>
      <c r="J121" s="225">
        <v>37963258</v>
      </c>
    </row>
    <row r="122" spans="1:10" ht="30" x14ac:dyDescent="0.25">
      <c r="A122">
        <v>560</v>
      </c>
      <c r="B122">
        <v>560</v>
      </c>
      <c r="C122" s="224" t="s">
        <v>208</v>
      </c>
      <c r="D122" s="225">
        <v>32158586</v>
      </c>
      <c r="E122" s="225">
        <v>58783180</v>
      </c>
      <c r="F122" s="225">
        <v>21717119</v>
      </c>
      <c r="G122" s="225">
        <v>22372713</v>
      </c>
      <c r="H122" s="225">
        <v>14293786</v>
      </c>
      <c r="I122" s="225">
        <v>37416193</v>
      </c>
      <c r="J122" s="225">
        <v>27018545</v>
      </c>
    </row>
    <row r="123" spans="1:10" ht="30" x14ac:dyDescent="0.25">
      <c r="A123">
        <v>561</v>
      </c>
      <c r="B123">
        <v>561</v>
      </c>
      <c r="C123" s="224" t="s">
        <v>209</v>
      </c>
      <c r="D123">
        <v>0</v>
      </c>
      <c r="E123">
        <v>0</v>
      </c>
      <c r="F123">
        <v>0</v>
      </c>
      <c r="G123">
        <v>0</v>
      </c>
      <c r="H123">
        <v>0</v>
      </c>
      <c r="I123" s="225">
        <v>1045869</v>
      </c>
      <c r="J123">
        <v>0</v>
      </c>
    </row>
    <row r="124" spans="1:10" ht="30" x14ac:dyDescent="0.25">
      <c r="A124">
        <v>562</v>
      </c>
      <c r="B124">
        <v>562</v>
      </c>
      <c r="C124" s="224" t="s">
        <v>210</v>
      </c>
      <c r="D124">
        <v>0</v>
      </c>
      <c r="E124">
        <v>0</v>
      </c>
      <c r="F124">
        <v>0</v>
      </c>
      <c r="G124">
        <v>0</v>
      </c>
      <c r="H124">
        <v>0</v>
      </c>
      <c r="I124">
        <v>0</v>
      </c>
      <c r="J124">
        <v>0</v>
      </c>
    </row>
    <row r="125" spans="1:10" ht="30" x14ac:dyDescent="0.25">
      <c r="A125">
        <v>563</v>
      </c>
      <c r="B125">
        <v>563</v>
      </c>
      <c r="C125" s="224" t="s">
        <v>211</v>
      </c>
      <c r="D125">
        <v>0</v>
      </c>
      <c r="E125">
        <v>0</v>
      </c>
      <c r="F125">
        <v>0</v>
      </c>
      <c r="G125">
        <v>0</v>
      </c>
      <c r="H125">
        <v>0</v>
      </c>
      <c r="I125">
        <v>0</v>
      </c>
      <c r="J125">
        <v>0</v>
      </c>
    </row>
    <row r="126" spans="1:10" ht="30" x14ac:dyDescent="0.25">
      <c r="A126">
        <v>564</v>
      </c>
      <c r="B126">
        <v>564</v>
      </c>
      <c r="C126" s="224" t="s">
        <v>212</v>
      </c>
      <c r="D126" s="225">
        <v>512418831</v>
      </c>
      <c r="E126" s="225">
        <v>876328301</v>
      </c>
      <c r="F126" s="225">
        <v>296881310</v>
      </c>
      <c r="G126" s="225">
        <v>333938284</v>
      </c>
      <c r="H126" s="225">
        <v>320104124</v>
      </c>
      <c r="I126" s="225">
        <v>467255306</v>
      </c>
      <c r="J126" s="225">
        <v>419586241</v>
      </c>
    </row>
    <row r="127" spans="1:10" ht="30" x14ac:dyDescent="0.25">
      <c r="A127">
        <v>565</v>
      </c>
      <c r="B127">
        <v>565</v>
      </c>
      <c r="C127" s="224" t="s">
        <v>213</v>
      </c>
      <c r="D127">
        <v>0</v>
      </c>
      <c r="E127">
        <v>0</v>
      </c>
      <c r="F127">
        <v>0</v>
      </c>
      <c r="G127">
        <v>0</v>
      </c>
      <c r="H127">
        <v>0</v>
      </c>
      <c r="I127">
        <v>0</v>
      </c>
      <c r="J127">
        <v>0</v>
      </c>
    </row>
    <row r="128" spans="1:10" ht="30" x14ac:dyDescent="0.25">
      <c r="A128">
        <v>566</v>
      </c>
      <c r="B128">
        <v>566</v>
      </c>
      <c r="C128" s="224" t="s">
        <v>214</v>
      </c>
      <c r="D128">
        <v>0</v>
      </c>
      <c r="E128">
        <v>0</v>
      </c>
      <c r="F128">
        <v>0</v>
      </c>
      <c r="G128">
        <v>0</v>
      </c>
      <c r="H128">
        <v>0</v>
      </c>
      <c r="I128">
        <v>0</v>
      </c>
      <c r="J128">
        <v>0</v>
      </c>
    </row>
    <row r="129" spans="1:10" ht="30" x14ac:dyDescent="0.25">
      <c r="A129">
        <v>567</v>
      </c>
      <c r="B129">
        <v>567</v>
      </c>
      <c r="C129" s="224" t="s">
        <v>215</v>
      </c>
      <c r="D129">
        <v>0</v>
      </c>
      <c r="E129">
        <v>0</v>
      </c>
      <c r="F129">
        <v>0</v>
      </c>
      <c r="G129">
        <v>0</v>
      </c>
      <c r="H129">
        <v>0</v>
      </c>
      <c r="I129">
        <v>0</v>
      </c>
      <c r="J129">
        <v>0</v>
      </c>
    </row>
    <row r="130" spans="1:10" x14ac:dyDescent="0.25">
      <c r="A130">
        <v>568</v>
      </c>
      <c r="B130">
        <v>568</v>
      </c>
      <c r="C130" s="224" t="s">
        <v>216</v>
      </c>
      <c r="D130">
        <v>0</v>
      </c>
      <c r="E130">
        <v>0</v>
      </c>
      <c r="F130">
        <v>0</v>
      </c>
      <c r="G130">
        <v>0</v>
      </c>
      <c r="H130">
        <v>0</v>
      </c>
      <c r="I130">
        <v>0</v>
      </c>
      <c r="J130">
        <v>0</v>
      </c>
    </row>
    <row r="131" spans="1:10" x14ac:dyDescent="0.25">
      <c r="A131">
        <v>569</v>
      </c>
      <c r="B131">
        <v>569</v>
      </c>
      <c r="C131" s="224" t="s">
        <v>217</v>
      </c>
      <c r="D131">
        <v>0</v>
      </c>
      <c r="E131" s="225">
        <v>1067</v>
      </c>
      <c r="F131">
        <v>0</v>
      </c>
      <c r="G131">
        <v>0</v>
      </c>
      <c r="H131">
        <v>0</v>
      </c>
      <c r="I131">
        <v>0</v>
      </c>
      <c r="J131">
        <v>0</v>
      </c>
    </row>
    <row r="132" spans="1:10" ht="30" x14ac:dyDescent="0.25">
      <c r="A132">
        <v>571</v>
      </c>
      <c r="B132">
        <v>571</v>
      </c>
      <c r="C132" s="224" t="s">
        <v>116</v>
      </c>
      <c r="D132" s="225">
        <v>4409429</v>
      </c>
      <c r="E132" s="225">
        <v>10948490</v>
      </c>
      <c r="F132" s="225">
        <v>2601094</v>
      </c>
      <c r="G132" s="225">
        <v>9657403</v>
      </c>
      <c r="H132" s="225">
        <v>13670616</v>
      </c>
      <c r="I132" s="225">
        <v>13134991</v>
      </c>
      <c r="J132" s="225">
        <v>4882554</v>
      </c>
    </row>
    <row r="133" spans="1:10" ht="30" x14ac:dyDescent="0.25">
      <c r="A133">
        <v>572</v>
      </c>
      <c r="B133">
        <v>572</v>
      </c>
      <c r="C133" s="224" t="s">
        <v>118</v>
      </c>
      <c r="D133" s="225">
        <v>43027793</v>
      </c>
      <c r="E133" s="225">
        <v>78806539</v>
      </c>
      <c r="F133" s="225">
        <v>30013831</v>
      </c>
      <c r="G133" s="225">
        <v>29527065</v>
      </c>
      <c r="H133" s="225">
        <v>29956071</v>
      </c>
      <c r="I133" s="225">
        <v>39695932</v>
      </c>
      <c r="J133" s="225">
        <v>37963258</v>
      </c>
    </row>
    <row r="134" spans="1:10" ht="30" x14ac:dyDescent="0.25">
      <c r="A134">
        <v>573</v>
      </c>
      <c r="B134">
        <v>573</v>
      </c>
      <c r="C134" s="224" t="s">
        <v>120</v>
      </c>
      <c r="D134" s="225">
        <v>65498715</v>
      </c>
      <c r="E134" s="225">
        <v>136826928</v>
      </c>
      <c r="F134" s="225">
        <v>55287593</v>
      </c>
      <c r="G134" s="225">
        <v>52814499</v>
      </c>
      <c r="H134" s="225">
        <v>109100895</v>
      </c>
      <c r="I134" s="225">
        <v>34553086</v>
      </c>
      <c r="J134" s="225">
        <v>35849343</v>
      </c>
    </row>
    <row r="135" spans="1:10" x14ac:dyDescent="0.25">
      <c r="B135">
        <v>539</v>
      </c>
      <c r="C135" s="224" t="s">
        <v>47</v>
      </c>
      <c r="D135">
        <v>0</v>
      </c>
      <c r="E135">
        <v>0</v>
      </c>
      <c r="F135">
        <v>0</v>
      </c>
      <c r="G135">
        <v>0</v>
      </c>
      <c r="H135">
        <v>0</v>
      </c>
      <c r="I135">
        <v>0</v>
      </c>
      <c r="J135">
        <v>0</v>
      </c>
    </row>
    <row r="136" spans="1:10" ht="30" x14ac:dyDescent="0.25">
      <c r="B136">
        <v>549</v>
      </c>
      <c r="C136" s="224" t="s">
        <v>218</v>
      </c>
      <c r="D136">
        <v>0</v>
      </c>
      <c r="E136">
        <v>0</v>
      </c>
      <c r="F136">
        <v>0</v>
      </c>
      <c r="G136">
        <v>0</v>
      </c>
      <c r="H136">
        <v>0</v>
      </c>
      <c r="I136">
        <v>0</v>
      </c>
      <c r="J136">
        <v>0</v>
      </c>
    </row>
    <row r="137" spans="1:10" ht="89.25" customHeight="1" x14ac:dyDescent="0.25">
      <c r="A137" s="229">
        <v>577</v>
      </c>
      <c r="B137" s="229">
        <v>577</v>
      </c>
      <c r="C137" s="230" t="s">
        <v>239</v>
      </c>
      <c r="D137" s="229">
        <v>2</v>
      </c>
      <c r="E137" s="229">
        <v>2</v>
      </c>
      <c r="F137" s="229">
        <v>2</v>
      </c>
      <c r="G137" s="229">
        <v>2</v>
      </c>
      <c r="H137" s="229">
        <v>2</v>
      </c>
      <c r="I137" s="229">
        <v>2</v>
      </c>
      <c r="J137" s="229">
        <v>2</v>
      </c>
    </row>
    <row r="138" spans="1:10" x14ac:dyDescent="0.25">
      <c r="A138">
        <v>998</v>
      </c>
      <c r="B138" s="229">
        <v>998</v>
      </c>
      <c r="C138" s="230" t="s">
        <v>69</v>
      </c>
      <c r="D138" s="229">
        <v>58</v>
      </c>
      <c r="E138" s="229">
        <v>58</v>
      </c>
      <c r="F138" s="229">
        <v>58</v>
      </c>
      <c r="G138" s="229">
        <v>58</v>
      </c>
      <c r="H138" s="229">
        <v>58</v>
      </c>
      <c r="I138" s="229">
        <v>58</v>
      </c>
      <c r="J138" s="229">
        <v>58</v>
      </c>
    </row>
    <row r="139" spans="1:10" x14ac:dyDescent="0.25">
      <c r="A139">
        <v>999</v>
      </c>
      <c r="B139" s="229">
        <v>999</v>
      </c>
      <c r="C139" s="230" t="s">
        <v>70</v>
      </c>
      <c r="D139" s="228">
        <v>584016</v>
      </c>
      <c r="E139" s="228">
        <v>584021</v>
      </c>
      <c r="F139" s="228">
        <v>581427</v>
      </c>
      <c r="G139" s="228">
        <v>584015</v>
      </c>
      <c r="H139" s="228">
        <v>581418</v>
      </c>
      <c r="I139" s="228">
        <v>584134</v>
      </c>
      <c r="J139" s="228">
        <v>581419</v>
      </c>
    </row>
    <row r="140" spans="1:10" x14ac:dyDescent="0.25">
      <c r="A140">
        <v>591</v>
      </c>
      <c r="B140">
        <v>591</v>
      </c>
      <c r="C140" s="224" t="s">
        <v>228</v>
      </c>
      <c r="D140" s="225">
        <v>512516801</v>
      </c>
      <c r="E140" s="225">
        <v>876225169</v>
      </c>
      <c r="F140" s="225">
        <v>304713439</v>
      </c>
      <c r="G140" s="225">
        <v>334975202</v>
      </c>
      <c r="H140" s="225">
        <v>322863182</v>
      </c>
      <c r="I140" s="225">
        <v>469306816</v>
      </c>
      <c r="J140" s="225">
        <v>418747088</v>
      </c>
    </row>
    <row r="141" spans="1:10" x14ac:dyDescent="0.25">
      <c r="A141">
        <v>592</v>
      </c>
      <c r="B141">
        <v>592</v>
      </c>
      <c r="C141" s="224" t="s">
        <v>229</v>
      </c>
      <c r="D141" s="225">
        <v>-8655807</v>
      </c>
      <c r="E141" s="225">
        <v>-32554713</v>
      </c>
      <c r="F141" s="225">
        <v>-5210882</v>
      </c>
      <c r="G141" s="225">
        <v>-9720376</v>
      </c>
      <c r="H141" s="225">
        <v>-4716791</v>
      </c>
      <c r="I141" s="225">
        <v>-3617645</v>
      </c>
      <c r="J141" s="225">
        <v>-7688158</v>
      </c>
    </row>
    <row r="142" spans="1:10" x14ac:dyDescent="0.25">
      <c r="A142">
        <v>593</v>
      </c>
      <c r="B142">
        <v>593</v>
      </c>
      <c r="C142" s="224" t="s">
        <v>230</v>
      </c>
      <c r="D142">
        <v>0</v>
      </c>
      <c r="E142">
        <v>0</v>
      </c>
      <c r="F142">
        <v>0</v>
      </c>
      <c r="G142">
        <v>0</v>
      </c>
      <c r="H142">
        <v>0</v>
      </c>
      <c r="I142">
        <v>0</v>
      </c>
      <c r="J142">
        <v>0</v>
      </c>
    </row>
    <row r="143" spans="1:10" x14ac:dyDescent="0.25">
      <c r="A143">
        <v>594</v>
      </c>
      <c r="B143">
        <v>594</v>
      </c>
      <c r="C143" s="224" t="s">
        <v>231</v>
      </c>
      <c r="D143">
        <v>0</v>
      </c>
      <c r="E143">
        <v>0</v>
      </c>
      <c r="F143">
        <v>0</v>
      </c>
      <c r="G143">
        <v>0</v>
      </c>
      <c r="H143">
        <v>0</v>
      </c>
      <c r="I143">
        <v>0</v>
      </c>
      <c r="J143">
        <v>0</v>
      </c>
    </row>
    <row r="144" spans="1:10" x14ac:dyDescent="0.25">
      <c r="B144">
        <v>595</v>
      </c>
      <c r="C144" s="224" t="s">
        <v>240</v>
      </c>
    </row>
    <row r="145" spans="1:10" ht="111.75" customHeight="1" x14ac:dyDescent="0.25">
      <c r="B145">
        <v>600</v>
      </c>
      <c r="C145" s="224" t="s">
        <v>278</v>
      </c>
    </row>
    <row r="146" spans="1:10" ht="209.25" customHeight="1" x14ac:dyDescent="0.25">
      <c r="B146">
        <v>601</v>
      </c>
      <c r="C146" s="224" t="s">
        <v>279</v>
      </c>
    </row>
    <row r="147" spans="1:10" ht="165" x14ac:dyDescent="0.25">
      <c r="A147" s="229">
        <v>603</v>
      </c>
      <c r="B147" s="229">
        <v>603</v>
      </c>
      <c r="C147" s="230" t="s">
        <v>266</v>
      </c>
      <c r="D147" s="229">
        <v>1</v>
      </c>
      <c r="E147" s="229">
        <v>1</v>
      </c>
      <c r="F147" s="229">
        <v>1</v>
      </c>
      <c r="G147" s="229">
        <v>1</v>
      </c>
      <c r="H147" s="229">
        <v>1</v>
      </c>
      <c r="I147" s="229">
        <v>1</v>
      </c>
      <c r="J147" s="229">
        <v>1</v>
      </c>
    </row>
    <row r="148" spans="1:10" ht="120" x14ac:dyDescent="0.25">
      <c r="A148" s="229">
        <v>604</v>
      </c>
      <c r="B148" s="229">
        <v>604</v>
      </c>
      <c r="C148" s="230" t="s">
        <v>267</v>
      </c>
      <c r="D148" s="229">
        <v>1</v>
      </c>
      <c r="E148" s="229">
        <v>1</v>
      </c>
      <c r="F148" s="229">
        <v>1</v>
      </c>
      <c r="G148" s="229">
        <v>1</v>
      </c>
      <c r="H148" s="229">
        <v>1</v>
      </c>
      <c r="I148" s="229">
        <v>1</v>
      </c>
      <c r="J148" s="229">
        <v>1</v>
      </c>
    </row>
    <row r="149" spans="1:10" ht="30" x14ac:dyDescent="0.25">
      <c r="A149" s="229">
        <v>605</v>
      </c>
      <c r="B149" s="229">
        <v>605</v>
      </c>
      <c r="C149" s="230" t="s">
        <v>287</v>
      </c>
      <c r="D149" s="229">
        <v>1</v>
      </c>
      <c r="E149" s="229">
        <v>1</v>
      </c>
      <c r="F149" s="229">
        <v>1</v>
      </c>
      <c r="G149" s="229">
        <v>1</v>
      </c>
      <c r="H149" s="229">
        <v>1</v>
      </c>
      <c r="I149" s="229">
        <v>1</v>
      </c>
      <c r="J149" s="229">
        <v>1</v>
      </c>
    </row>
    <row r="150" spans="1:10" ht="30" x14ac:dyDescent="0.25">
      <c r="A150" s="229">
        <v>606</v>
      </c>
      <c r="B150" s="229">
        <v>606</v>
      </c>
      <c r="C150" s="230" t="s">
        <v>288</v>
      </c>
      <c r="D150" s="229">
        <v>1</v>
      </c>
      <c r="E150" s="229">
        <v>1</v>
      </c>
      <c r="F150" s="229">
        <v>1</v>
      </c>
      <c r="G150" s="229">
        <v>1</v>
      </c>
      <c r="H150" s="229">
        <v>1</v>
      </c>
      <c r="I150" s="229">
        <v>1</v>
      </c>
      <c r="J150" s="229">
        <v>1</v>
      </c>
    </row>
    <row r="151" spans="1:10" x14ac:dyDescent="0.25">
      <c r="A151">
        <v>607</v>
      </c>
      <c r="B151">
        <v>607</v>
      </c>
      <c r="C151" s="224" t="s">
        <v>258</v>
      </c>
      <c r="D151">
        <v>0</v>
      </c>
      <c r="E151">
        <v>0</v>
      </c>
      <c r="F151" s="225">
        <v>28209000</v>
      </c>
      <c r="G151" s="225">
        <v>3425559</v>
      </c>
      <c r="H151" s="225">
        <v>1488426</v>
      </c>
      <c r="I151" s="225">
        <v>2760667</v>
      </c>
      <c r="J151" s="225">
        <v>2122000</v>
      </c>
    </row>
    <row r="152" spans="1:10" ht="30" x14ac:dyDescent="0.25">
      <c r="A152">
        <v>608</v>
      </c>
      <c r="B152">
        <v>608</v>
      </c>
      <c r="C152" s="224" t="s">
        <v>259</v>
      </c>
      <c r="D152">
        <v>0</v>
      </c>
      <c r="E152">
        <v>0</v>
      </c>
      <c r="F152" s="225">
        <v>24538000</v>
      </c>
      <c r="G152" s="225">
        <v>2545117</v>
      </c>
      <c r="H152">
        <v>0</v>
      </c>
      <c r="I152" s="225">
        <v>15654471</v>
      </c>
      <c r="J152">
        <v>0</v>
      </c>
    </row>
    <row r="153" spans="1:10" ht="30" x14ac:dyDescent="0.25">
      <c r="A153">
        <v>609</v>
      </c>
      <c r="B153">
        <v>609</v>
      </c>
      <c r="C153" s="224" t="s">
        <v>289</v>
      </c>
      <c r="D153">
        <v>0</v>
      </c>
      <c r="E153">
        <v>0</v>
      </c>
      <c r="F153">
        <v>87</v>
      </c>
      <c r="G153">
        <v>74.3</v>
      </c>
      <c r="H153">
        <v>0</v>
      </c>
      <c r="I153">
        <v>5.7</v>
      </c>
      <c r="J153">
        <v>0</v>
      </c>
    </row>
    <row r="154" spans="1:10" x14ac:dyDescent="0.25">
      <c r="A154">
        <v>610</v>
      </c>
      <c r="B154">
        <v>610</v>
      </c>
      <c r="C154" s="224" t="s">
        <v>260</v>
      </c>
      <c r="D154">
        <v>0</v>
      </c>
      <c r="E154">
        <v>0</v>
      </c>
      <c r="F154">
        <v>0</v>
      </c>
      <c r="G154">
        <v>0</v>
      </c>
      <c r="H154">
        <v>0</v>
      </c>
      <c r="I154">
        <v>0</v>
      </c>
      <c r="J154">
        <v>0</v>
      </c>
    </row>
    <row r="155" spans="1:10" ht="30" x14ac:dyDescent="0.25">
      <c r="A155">
        <v>611</v>
      </c>
      <c r="B155">
        <v>611</v>
      </c>
      <c r="C155" s="224" t="s">
        <v>261</v>
      </c>
      <c r="D155">
        <v>0</v>
      </c>
      <c r="E155">
        <v>0</v>
      </c>
      <c r="F155">
        <v>0</v>
      </c>
      <c r="G155">
        <v>0</v>
      </c>
      <c r="H155">
        <v>0</v>
      </c>
      <c r="I155">
        <v>0</v>
      </c>
      <c r="J155">
        <v>0</v>
      </c>
    </row>
    <row r="156" spans="1:10" ht="30" x14ac:dyDescent="0.25">
      <c r="A156">
        <v>612</v>
      </c>
      <c r="B156">
        <v>612</v>
      </c>
      <c r="C156" s="224" t="s">
        <v>290</v>
      </c>
      <c r="D156">
        <v>0</v>
      </c>
      <c r="E156">
        <v>0</v>
      </c>
      <c r="F156">
        <v>0</v>
      </c>
      <c r="G156">
        <v>0</v>
      </c>
      <c r="H156">
        <v>0</v>
      </c>
      <c r="I156">
        <v>0</v>
      </c>
      <c r="J156">
        <v>0</v>
      </c>
    </row>
    <row r="157" spans="1:10" x14ac:dyDescent="0.25">
      <c r="A157">
        <v>613</v>
      </c>
      <c r="B157">
        <v>613</v>
      </c>
      <c r="C157" s="224" t="s">
        <v>272</v>
      </c>
      <c r="D157">
        <v>0</v>
      </c>
      <c r="E157">
        <v>0</v>
      </c>
      <c r="F157">
        <v>0</v>
      </c>
      <c r="G157">
        <v>0</v>
      </c>
      <c r="H157">
        <v>0</v>
      </c>
      <c r="I157">
        <v>0</v>
      </c>
      <c r="J157">
        <v>0</v>
      </c>
    </row>
    <row r="158" spans="1:10" ht="30" x14ac:dyDescent="0.25">
      <c r="A158">
        <v>614</v>
      </c>
      <c r="B158">
        <v>614</v>
      </c>
      <c r="C158" s="224" t="s">
        <v>262</v>
      </c>
      <c r="D158">
        <v>0</v>
      </c>
      <c r="E158">
        <v>0</v>
      </c>
      <c r="F158">
        <v>0</v>
      </c>
      <c r="G158">
        <v>0</v>
      </c>
      <c r="H158">
        <v>0</v>
      </c>
      <c r="I158">
        <v>0</v>
      </c>
      <c r="J158">
        <v>0</v>
      </c>
    </row>
    <row r="159" spans="1:10" ht="30" x14ac:dyDescent="0.25">
      <c r="A159">
        <v>615</v>
      </c>
      <c r="B159">
        <v>615</v>
      </c>
      <c r="C159" s="224" t="s">
        <v>291</v>
      </c>
      <c r="D159">
        <v>0</v>
      </c>
      <c r="E159">
        <v>0</v>
      </c>
      <c r="F159">
        <v>0</v>
      </c>
      <c r="G159">
        <v>0</v>
      </c>
      <c r="H159">
        <v>0</v>
      </c>
      <c r="I159">
        <v>0</v>
      </c>
      <c r="J159">
        <v>0</v>
      </c>
    </row>
    <row r="160" spans="1:10" x14ac:dyDescent="0.25">
      <c r="A160">
        <v>616</v>
      </c>
      <c r="B160">
        <v>616</v>
      </c>
      <c r="C160" s="224" t="s">
        <v>263</v>
      </c>
      <c r="D160">
        <v>0</v>
      </c>
      <c r="E160">
        <v>0</v>
      </c>
      <c r="F160">
        <v>0</v>
      </c>
      <c r="G160">
        <v>0</v>
      </c>
      <c r="H160">
        <v>0</v>
      </c>
      <c r="I160">
        <v>0</v>
      </c>
      <c r="J160">
        <v>0</v>
      </c>
    </row>
    <row r="161" spans="1:10" ht="30" x14ac:dyDescent="0.25">
      <c r="A161">
        <v>617</v>
      </c>
      <c r="B161">
        <v>617</v>
      </c>
      <c r="C161" s="224" t="s">
        <v>264</v>
      </c>
      <c r="D161">
        <v>0</v>
      </c>
      <c r="E161">
        <v>0</v>
      </c>
      <c r="F161">
        <v>0</v>
      </c>
      <c r="G161">
        <v>0</v>
      </c>
      <c r="H161">
        <v>0</v>
      </c>
      <c r="I161">
        <v>0</v>
      </c>
      <c r="J161">
        <v>0</v>
      </c>
    </row>
    <row r="162" spans="1:10" ht="30" x14ac:dyDescent="0.25">
      <c r="A162">
        <v>618</v>
      </c>
      <c r="B162">
        <v>618</v>
      </c>
      <c r="C162" s="224" t="s">
        <v>292</v>
      </c>
      <c r="D162">
        <v>0</v>
      </c>
      <c r="E162">
        <v>0</v>
      </c>
      <c r="F162">
        <v>0</v>
      </c>
      <c r="G162">
        <v>0</v>
      </c>
      <c r="H162">
        <v>0</v>
      </c>
      <c r="I162">
        <v>0</v>
      </c>
      <c r="J162">
        <v>0</v>
      </c>
    </row>
    <row r="165" spans="1:10" x14ac:dyDescent="0.25">
      <c r="D165" s="227">
        <f>SUM(D3:D164)</f>
        <v>2941053248</v>
      </c>
      <c r="E165" s="227">
        <f t="shared" ref="E165:J165" si="0">SUM(E3:E164)</f>
        <v>4482471518</v>
      </c>
      <c r="F165" s="227">
        <f t="shared" si="0"/>
        <v>1650036753</v>
      </c>
      <c r="G165" s="227">
        <f t="shared" si="0"/>
        <v>1711566109.3</v>
      </c>
      <c r="H165" s="227">
        <f t="shared" si="0"/>
        <v>1813168207</v>
      </c>
      <c r="I165" s="227">
        <f t="shared" si="0"/>
        <v>2778908901.6999998</v>
      </c>
      <c r="J165" s="227">
        <f t="shared" si="0"/>
        <v>2120628744</v>
      </c>
    </row>
    <row r="166" spans="1:10" x14ac:dyDescent="0.25">
      <c r="D166" s="226">
        <f>SUM(D137,D116:D119,D138:D139,D147:D150)</f>
        <v>103644968</v>
      </c>
      <c r="E166" s="226">
        <f t="shared" ref="E166:J166" si="1">SUM(E137,E116:E119,E138:E139,E147:E150)</f>
        <v>218734708</v>
      </c>
      <c r="F166" s="226">
        <f t="shared" si="1"/>
        <v>67197785</v>
      </c>
      <c r="G166" s="226">
        <f t="shared" si="1"/>
        <v>93535977</v>
      </c>
      <c r="H166" s="226">
        <f t="shared" si="1"/>
        <v>86240800</v>
      </c>
      <c r="I166" s="226">
        <f t="shared" si="1"/>
        <v>138544535</v>
      </c>
      <c r="J166" s="226">
        <f t="shared" si="1"/>
        <v>153060421</v>
      </c>
    </row>
    <row r="167" spans="1:10" x14ac:dyDescent="0.25">
      <c r="D167" s="231">
        <f>D165-D166</f>
        <v>2837408280</v>
      </c>
      <c r="E167" s="231">
        <f t="shared" ref="E167:J167" si="2">E165-E166</f>
        <v>4263736810</v>
      </c>
      <c r="F167" s="231">
        <f t="shared" si="2"/>
        <v>1582838968</v>
      </c>
      <c r="G167" s="231">
        <f t="shared" si="2"/>
        <v>1618030132.3</v>
      </c>
      <c r="H167" s="231">
        <f t="shared" si="2"/>
        <v>1726927407</v>
      </c>
      <c r="I167" s="231">
        <f t="shared" si="2"/>
        <v>2640364366.6999998</v>
      </c>
      <c r="J167" s="231">
        <f t="shared" si="2"/>
        <v>1967568323</v>
      </c>
    </row>
  </sheetData>
  <sheetProtection algorithmName="SHA-512" hashValue="rFODYoXGZt+zmOW7Zkhd+29WPAUSmSKzDSiJ7Y+nXQD2y1F5AL66upkBF7Bx/ochkpvSEcwN8Qk6bIUjpduoaw==" saltValue="l9do4YTB72H8D03QOfZ2YA=="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
  <sheetViews>
    <sheetView workbookViewId="0"/>
  </sheetViews>
  <sheetFormatPr defaultRowHeight="15" x14ac:dyDescent="0.25"/>
  <cols>
    <col min="1" max="1" width="39.28515625" style="1" customWidth="1"/>
    <col min="2" max="16384" width="9.140625" style="1"/>
  </cols>
  <sheetData>
    <row r="1" spans="1:7" x14ac:dyDescent="0.25">
      <c r="A1" s="158" t="s">
        <v>145</v>
      </c>
      <c r="B1" s="159">
        <v>584016</v>
      </c>
      <c r="G1" s="1">
        <v>100</v>
      </c>
    </row>
    <row r="2" spans="1:7" ht="15" customHeight="1" x14ac:dyDescent="0.25">
      <c r="A2" s="158" t="s">
        <v>146</v>
      </c>
      <c r="B2" s="159">
        <v>584021</v>
      </c>
      <c r="G2" s="1">
        <v>200</v>
      </c>
    </row>
    <row r="3" spans="1:7" ht="15" customHeight="1" x14ac:dyDescent="0.25">
      <c r="A3" s="158" t="s">
        <v>147</v>
      </c>
      <c r="B3" s="159">
        <v>581407</v>
      </c>
      <c r="G3" s="156">
        <v>300</v>
      </c>
    </row>
    <row r="4" spans="1:7" x14ac:dyDescent="0.25">
      <c r="A4" s="158" t="s">
        <v>148</v>
      </c>
      <c r="B4" s="159">
        <v>581427</v>
      </c>
      <c r="G4" s="156">
        <v>400</v>
      </c>
    </row>
    <row r="5" spans="1:7" x14ac:dyDescent="0.25">
      <c r="A5" s="158" t="s">
        <v>149</v>
      </c>
      <c r="B5" s="159">
        <v>584015</v>
      </c>
      <c r="G5" s="156">
        <v>500</v>
      </c>
    </row>
    <row r="6" spans="1:7" x14ac:dyDescent="0.25">
      <c r="A6" s="158" t="s">
        <v>150</v>
      </c>
      <c r="B6" s="159">
        <v>581418</v>
      </c>
    </row>
    <row r="7" spans="1:7" x14ac:dyDescent="0.25">
      <c r="A7" s="158" t="s">
        <v>233</v>
      </c>
      <c r="B7" s="159">
        <v>584134</v>
      </c>
    </row>
    <row r="8" spans="1:7" x14ac:dyDescent="0.25">
      <c r="A8" s="203" t="s">
        <v>241</v>
      </c>
      <c r="B8" s="204">
        <v>581419</v>
      </c>
    </row>
  </sheetData>
  <sheetProtection algorithmName="SHA-512" hashValue="sU9HHwH/m1cQDYfByvO91lS+D7+4Jy7Fg0aavlJCDCYkkWkjm8aTybsunOyClfdUnu/AxUYhsxpsO6qrpoo+Qg==" saltValue="Oq4/zVCGP/j+zFpaqW77Sw==" spinCount="100000"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4DE6B1DBF4D8840B7EB4ABAA788F1E7" ma:contentTypeVersion="1" ma:contentTypeDescription="Create a new document." ma:contentTypeScope="" ma:versionID="efeaea188b7cb24963ac672785fa5ed1">
  <xsd:schema xmlns:xsd="http://www.w3.org/2001/XMLSchema" xmlns:xs="http://www.w3.org/2001/XMLSchema" xmlns:p="http://schemas.microsoft.com/office/2006/metadata/properties" xmlns:ns2="d4ea4015-5b02-447c-9074-d5807a41497e" targetNamespace="http://schemas.microsoft.com/office/2006/metadata/properties" ma:root="true" ma:fieldsID="26357a8f2741f71438dd457ebc97f38f" ns2:_="">
    <xsd:import namespace="d4ea4015-5b02-447c-9074-d5807a41497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ea4015-5b02-447c-9074-d5807a41497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39A0EBDC-6D3A-4C78-816A-33E4EB785822}">
  <ds:schemaRefs>
    <ds:schemaRef ds:uri="http://schemas.microsoft.com/office/infopath/2007/PartnerControls"/>
    <ds:schemaRef ds:uri="http://www.w3.org/XML/1998/namespace"/>
    <ds:schemaRef ds:uri="http://purl.org/dc/dcmityp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BE21FEDB-69F5-4B0F-9B6D-B2EA5EA03B0F}"/>
</file>

<file path=customXml/itemProps3.xml><?xml version="1.0" encoding="utf-8"?>
<ds:datastoreItem xmlns:ds="http://schemas.openxmlformats.org/officeDocument/2006/customXml" ds:itemID="{748ED7BE-98F7-46AD-806A-4A5AD2D2AFDC}">
  <ds:schemaRefs>
    <ds:schemaRef ds:uri="http://schemas.microsoft.com/sharepoint/v3/contenttype/forms"/>
  </ds:schemaRefs>
</ds:datastoreItem>
</file>

<file path=customXml/itemProps4.xml><?xml version="1.0" encoding="utf-8"?>
<ds:datastoreItem xmlns:ds="http://schemas.openxmlformats.org/officeDocument/2006/customXml" ds:itemID="{8C9C6FD9-59A0-4268-98B5-F3CB0DEA3D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 </vt:lpstr>
      <vt:lpstr>Collection Worksheet</vt:lpstr>
      <vt:lpstr>IMPORT</vt:lpstr>
      <vt:lpstr>2018 Data</vt:lpstr>
      <vt:lpstr>Unit Names</vt:lpstr>
      <vt:lpstr>'Collection Worksheet'!Print_Area</vt:lpstr>
      <vt:lpstr>'Collection Worksheet'!Print_Titles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 Canady</dc:creator>
  <cp:lastModifiedBy>Rita Baker</cp:lastModifiedBy>
  <cp:lastPrinted>2017-07-05T14:38:36Z</cp:lastPrinted>
  <dcterms:created xsi:type="dcterms:W3CDTF">2011-03-11T21:05:05Z</dcterms:created>
  <dcterms:modified xsi:type="dcterms:W3CDTF">2019-07-31T22:15:56Z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fresh">
    <vt:bool>true</vt:bool>
  </property>
  <property fmtid="{D5CDD505-2E9C-101B-9397-08002B2CF9AE}" pid="3" name="Refresh97">
    <vt:bool>false</vt:bool>
  </property>
  <property fmtid="{D5CDD505-2E9C-101B-9397-08002B2CF9AE}" pid="4" name="Version">
    <vt:i4>20</vt:i4>
  </property>
  <property fmtid="{D5CDD505-2E9C-101B-9397-08002B2CF9AE}" pid="5" name="tabName">
    <vt:lpwstr>2019 Review Year</vt:lpwstr>
  </property>
  <property fmtid="{D5CDD505-2E9C-101B-9397-08002B2CF9AE}" pid="6" name="tabIndex">
    <vt:lpwstr/>
  </property>
  <property fmtid="{D5CDD505-2E9C-101B-9397-08002B2CF9AE}" pid="7" name="workpaperIndex">
    <vt:lpwstr/>
  </property>
  <property fmtid="{D5CDD505-2E9C-101B-9397-08002B2CF9AE}" pid="8" name="ContentTypeId">
    <vt:lpwstr>0x01010074DE6B1DBF4D8840B7EB4ABAA788F1E7</vt:lpwstr>
  </property>
</Properties>
</file>